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12.LTSTROY\Desktop\ПИСКАРЕВКА\ПИСКАРЕВСКИЙ\тендеры\1 ЭТАП\фасад\"/>
    </mc:Choice>
  </mc:AlternateContent>
  <xr:revisionPtr revIDLastSave="0" documentId="13_ncr:1_{6FF8E4BA-D2AF-4125-B89D-EE84D38EB1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РДЦ  фасад" sheetId="3" r:id="rId1"/>
    <sheet name="РДЦ" sheetId="1" state="hidden" r:id="rId2"/>
  </sheets>
  <definedNames>
    <definedName name="А11">#REF!</definedName>
    <definedName name="вес_уголка">#REF!</definedName>
    <definedName name="вес_уголка_50х5___кг">#REF!</definedName>
    <definedName name="высота_10_этаж">#REF!</definedName>
    <definedName name="высота_11_этаж">#REF!</definedName>
    <definedName name="высота_12_этаж">#REF!</definedName>
    <definedName name="высота_13_этажа">#REF!</definedName>
    <definedName name="высота_14_этаж">#REF!</definedName>
    <definedName name="высота_6_9_этажа">#REF!</definedName>
    <definedName name="_xlnm.Print_Titles" localSheetId="1">РДЦ!$7:$8</definedName>
    <definedName name="_xlnm.Print_Titles" localSheetId="0">'РДЦ  фасад'!$7:$7</definedName>
    <definedName name="Закладные_для_нарудн_клад__Подв_5_этаж__арматурн__8мм_Стержн__300_мм_2_точки_крепл_по_высоте_к_несущ_констр">#REF!</definedName>
    <definedName name="_xlnm.Print_Area" localSheetId="0">'РДЦ  фасад'!$A$1:$J$109</definedName>
    <definedName name="олег">#REF!</definedName>
    <definedName name="периметр_нар_кла_10_эт">#REF!</definedName>
    <definedName name="периметр_нар_кла_11_эт">#REF!</definedName>
    <definedName name="периметр_нар_кла_12_эт">#REF!</definedName>
    <definedName name="периметр_нар_кла_13_эт">#REF!</definedName>
    <definedName name="периметр_нар_кла_14_эт">#REF!</definedName>
    <definedName name="периметр_нар_кла_6_9_эт">#REF!</definedName>
    <definedName name="полоса_8_60__каркас_нар__Стен_6_14_этаж">#REF!</definedName>
    <definedName name="полоса_8_80__каркас_нар__Стен_6_14_этаж">#REF!</definedName>
    <definedName name="сетка_арматурная_5ВpI_с_ячейкой_50х51__м2">#REF!</definedName>
    <definedName name="Уголок_63_6__каркас_нар__Стен_6_14_этаж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3" l="1"/>
  <c r="H90" i="3"/>
  <c r="G90" i="3"/>
  <c r="F90" i="3"/>
  <c r="I90" i="3" s="1"/>
  <c r="I89" i="3"/>
  <c r="H89" i="3"/>
  <c r="J89" i="3" s="1"/>
  <c r="G89" i="3"/>
  <c r="F89" i="3"/>
  <c r="I88" i="3"/>
  <c r="H88" i="3"/>
  <c r="J88" i="3" s="1"/>
  <c r="F88" i="3"/>
  <c r="G88" i="3" s="1"/>
  <c r="D90" i="3"/>
  <c r="D89" i="3"/>
  <c r="D16" i="3"/>
  <c r="D38" i="3"/>
  <c r="D86" i="3"/>
  <c r="D85" i="3"/>
  <c r="D84" i="3"/>
  <c r="D78" i="3"/>
  <c r="F78" i="3" s="1"/>
  <c r="G78" i="3" s="1"/>
  <c r="D77" i="3"/>
  <c r="D76" i="3"/>
  <c r="F76" i="3" s="1"/>
  <c r="H92" i="3"/>
  <c r="H83" i="3"/>
  <c r="F83" i="3"/>
  <c r="G83" i="3" s="1"/>
  <c r="H81" i="3"/>
  <c r="F81" i="3"/>
  <c r="G81" i="3" s="1"/>
  <c r="H80" i="3"/>
  <c r="F80" i="3"/>
  <c r="G80" i="3" s="1"/>
  <c r="H79" i="3"/>
  <c r="F79" i="3"/>
  <c r="G79" i="3" s="1"/>
  <c r="H75" i="3"/>
  <c r="H71" i="3"/>
  <c r="F71" i="3"/>
  <c r="I71" i="3" s="1"/>
  <c r="J71" i="3" s="1"/>
  <c r="H70" i="3"/>
  <c r="F70" i="3"/>
  <c r="G70" i="3" s="1"/>
  <c r="H68" i="3"/>
  <c r="F68" i="3"/>
  <c r="G68" i="3" s="1"/>
  <c r="H67" i="3"/>
  <c r="F67" i="3"/>
  <c r="I67" i="3" s="1"/>
  <c r="D65" i="3"/>
  <c r="F65" i="3" s="1"/>
  <c r="G65" i="3" s="1"/>
  <c r="D64" i="3"/>
  <c r="F64" i="3" s="1"/>
  <c r="G64" i="3" s="1"/>
  <c r="H63" i="3"/>
  <c r="F63" i="3"/>
  <c r="G63" i="3" s="1"/>
  <c r="H62" i="3"/>
  <c r="F62" i="3"/>
  <c r="I62" i="3" s="1"/>
  <c r="H60" i="3"/>
  <c r="F60" i="3"/>
  <c r="I60" i="3" s="1"/>
  <c r="H59" i="3"/>
  <c r="F59" i="3"/>
  <c r="G59" i="3" s="1"/>
  <c r="D58" i="3"/>
  <c r="D57" i="3"/>
  <c r="F57" i="3" s="1"/>
  <c r="G57" i="3" s="1"/>
  <c r="D56" i="3"/>
  <c r="H55" i="3"/>
  <c r="F55" i="3"/>
  <c r="G55" i="3" s="1"/>
  <c r="H51" i="3"/>
  <c r="F51" i="3"/>
  <c r="G51" i="3" s="1"/>
  <c r="D50" i="3"/>
  <c r="H50" i="3" s="1"/>
  <c r="D47" i="3"/>
  <c r="H47" i="3" s="1"/>
  <c r="D43" i="3"/>
  <c r="H43" i="3" s="1"/>
  <c r="H40" i="3"/>
  <c r="F40" i="3"/>
  <c r="I40" i="3" s="1"/>
  <c r="F39" i="3"/>
  <c r="G39" i="3" s="1"/>
  <c r="H38" i="3"/>
  <c r="F38" i="3"/>
  <c r="G38" i="3" s="1"/>
  <c r="H37" i="3"/>
  <c r="F37" i="3"/>
  <c r="I37" i="3" s="1"/>
  <c r="H36" i="3"/>
  <c r="F36" i="3"/>
  <c r="I36" i="3" s="1"/>
  <c r="H35" i="3"/>
  <c r="F35" i="3"/>
  <c r="I35" i="3" s="1"/>
  <c r="H34" i="3"/>
  <c r="F34" i="3"/>
  <c r="G34" i="3" s="1"/>
  <c r="H33" i="3"/>
  <c r="F33" i="3"/>
  <c r="I33" i="3" s="1"/>
  <c r="H32" i="3"/>
  <c r="F32" i="3"/>
  <c r="I32" i="3" s="1"/>
  <c r="D29" i="3"/>
  <c r="H29" i="3" s="1"/>
  <c r="D28" i="3"/>
  <c r="F28" i="3" s="1"/>
  <c r="G28" i="3" s="1"/>
  <c r="H27" i="3"/>
  <c r="F27" i="3"/>
  <c r="I27" i="3" s="1"/>
  <c r="H26" i="3"/>
  <c r="F26" i="3"/>
  <c r="G26" i="3" s="1"/>
  <c r="D21" i="3"/>
  <c r="H21" i="3" s="1"/>
  <c r="H20" i="3"/>
  <c r="F20" i="3"/>
  <c r="I20" i="3" s="1"/>
  <c r="H17" i="3"/>
  <c r="F17" i="3"/>
  <c r="I17" i="3" s="1"/>
  <c r="D13" i="3"/>
  <c r="H13" i="3" s="1"/>
  <c r="H12" i="3"/>
  <c r="F12" i="3"/>
  <c r="G12" i="3" s="1"/>
  <c r="J90" i="3" l="1"/>
  <c r="G17" i="3"/>
  <c r="G20" i="3"/>
  <c r="J33" i="3"/>
  <c r="I34" i="3"/>
  <c r="J34" i="3" s="1"/>
  <c r="G36" i="3"/>
  <c r="J27" i="3"/>
  <c r="J67" i="3"/>
  <c r="F16" i="3"/>
  <c r="G16" i="3" s="1"/>
  <c r="J35" i="3"/>
  <c r="I80" i="3"/>
  <c r="J80" i="3" s="1"/>
  <c r="F14" i="3"/>
  <c r="G14" i="3" s="1"/>
  <c r="J40" i="3"/>
  <c r="I79" i="3"/>
  <c r="J79" i="3" s="1"/>
  <c r="I83" i="3"/>
  <c r="J83" i="3" s="1"/>
  <c r="G32" i="3"/>
  <c r="J36" i="3"/>
  <c r="H39" i="3"/>
  <c r="G60" i="3"/>
  <c r="G62" i="3"/>
  <c r="I63" i="3"/>
  <c r="J63" i="3" s="1"/>
  <c r="I68" i="3"/>
  <c r="J68" i="3" s="1"/>
  <c r="H41" i="3"/>
  <c r="I51" i="3"/>
  <c r="J51" i="3" s="1"/>
  <c r="I55" i="3"/>
  <c r="J55" i="3" s="1"/>
  <c r="H57" i="3"/>
  <c r="J60" i="3"/>
  <c r="I64" i="3"/>
  <c r="J17" i="3"/>
  <c r="J37" i="3"/>
  <c r="I38" i="3"/>
  <c r="J38" i="3" s="1"/>
  <c r="I59" i="3"/>
  <c r="J59" i="3" s="1"/>
  <c r="F56" i="3"/>
  <c r="G56" i="3" s="1"/>
  <c r="F58" i="3"/>
  <c r="G58" i="3" s="1"/>
  <c r="I81" i="3"/>
  <c r="J81" i="3" s="1"/>
  <c r="G76" i="3"/>
  <c r="I76" i="3"/>
  <c r="J20" i="3"/>
  <c r="H16" i="3"/>
  <c r="F77" i="3"/>
  <c r="G77" i="3" s="1"/>
  <c r="H77" i="3"/>
  <c r="F41" i="3"/>
  <c r="J62" i="3"/>
  <c r="H85" i="3"/>
  <c r="F85" i="3"/>
  <c r="G85" i="3" s="1"/>
  <c r="F86" i="3"/>
  <c r="G86" i="3" s="1"/>
  <c r="H86" i="3"/>
  <c r="H15" i="3"/>
  <c r="F15" i="3"/>
  <c r="H84" i="3"/>
  <c r="F84" i="3"/>
  <c r="G84" i="3" s="1"/>
  <c r="F93" i="3"/>
  <c r="G93" i="3" s="1"/>
  <c r="H93" i="3"/>
  <c r="I12" i="3"/>
  <c r="J12" i="3" s="1"/>
  <c r="F13" i="3"/>
  <c r="H14" i="3"/>
  <c r="F21" i="3"/>
  <c r="G27" i="3"/>
  <c r="H28" i="3"/>
  <c r="G33" i="3"/>
  <c r="G35" i="3"/>
  <c r="G37" i="3"/>
  <c r="G40" i="3"/>
  <c r="F43" i="3"/>
  <c r="I43" i="3" s="1"/>
  <c r="J43" i="3" s="1"/>
  <c r="D45" i="3"/>
  <c r="F47" i="3"/>
  <c r="G47" i="3" s="1"/>
  <c r="D49" i="3"/>
  <c r="F50" i="3"/>
  <c r="G50" i="3" s="1"/>
  <c r="I57" i="3"/>
  <c r="H65" i="3"/>
  <c r="G67" i="3"/>
  <c r="I70" i="3"/>
  <c r="J70" i="3" s="1"/>
  <c r="G71" i="3"/>
  <c r="F75" i="3"/>
  <c r="I75" i="3" s="1"/>
  <c r="J75" i="3" s="1"/>
  <c r="I78" i="3"/>
  <c r="F92" i="3"/>
  <c r="G92" i="3" s="1"/>
  <c r="H78" i="3"/>
  <c r="D22" i="3"/>
  <c r="I26" i="3"/>
  <c r="I28" i="3"/>
  <c r="F29" i="3"/>
  <c r="G29" i="3" s="1"/>
  <c r="J32" i="3"/>
  <c r="I39" i="3"/>
  <c r="J39" i="3" s="1"/>
  <c r="D44" i="3"/>
  <c r="D48" i="3"/>
  <c r="H56" i="3"/>
  <c r="H58" i="3"/>
  <c r="H64" i="3"/>
  <c r="I65" i="3"/>
  <c r="H76" i="3"/>
  <c r="F18" i="3" l="1"/>
  <c r="I14" i="3"/>
  <c r="J14" i="3" s="1"/>
  <c r="I86" i="3"/>
  <c r="J26" i="3"/>
  <c r="J57" i="3"/>
  <c r="F72" i="3"/>
  <c r="J76" i="3"/>
  <c r="H18" i="3"/>
  <c r="J64" i="3"/>
  <c r="I56" i="3"/>
  <c r="J56" i="3" s="1"/>
  <c r="I58" i="3"/>
  <c r="J58" i="3" s="1"/>
  <c r="J28" i="3"/>
  <c r="I77" i="3"/>
  <c r="J77" i="3" s="1"/>
  <c r="I93" i="3"/>
  <c r="J93" i="3" s="1"/>
  <c r="J86" i="3"/>
  <c r="J78" i="3"/>
  <c r="F30" i="3"/>
  <c r="F44" i="3"/>
  <c r="G44" i="3" s="1"/>
  <c r="H44" i="3"/>
  <c r="I92" i="3"/>
  <c r="J92" i="3" s="1"/>
  <c r="F49" i="3"/>
  <c r="G49" i="3" s="1"/>
  <c r="H49" i="3"/>
  <c r="I84" i="3"/>
  <c r="J84" i="3" s="1"/>
  <c r="I85" i="3"/>
  <c r="J85" i="3" s="1"/>
  <c r="H72" i="3"/>
  <c r="F48" i="3"/>
  <c r="G48" i="3" s="1"/>
  <c r="H48" i="3"/>
  <c r="G43" i="3"/>
  <c r="G75" i="3"/>
  <c r="J65" i="3"/>
  <c r="I21" i="3"/>
  <c r="J21" i="3" s="1"/>
  <c r="G21" i="3"/>
  <c r="I50" i="3"/>
  <c r="J50" i="3" s="1"/>
  <c r="G15" i="3"/>
  <c r="I15" i="3"/>
  <c r="J15" i="3" s="1"/>
  <c r="I16" i="3"/>
  <c r="J16" i="3" s="1"/>
  <c r="H94" i="3"/>
  <c r="G13" i="3"/>
  <c r="I13" i="3"/>
  <c r="J13" i="3" s="1"/>
  <c r="J41" i="3"/>
  <c r="H22" i="3"/>
  <c r="D23" i="3"/>
  <c r="F22" i="3"/>
  <c r="G22" i="3" s="1"/>
  <c r="F45" i="3"/>
  <c r="G45" i="3" s="1"/>
  <c r="H45" i="3"/>
  <c r="I29" i="3"/>
  <c r="J29" i="3" s="1"/>
  <c r="I47" i="3"/>
  <c r="J47" i="3" s="1"/>
  <c r="I30" i="3" l="1"/>
  <c r="J30" i="3"/>
  <c r="I44" i="3"/>
  <c r="J44" i="3" s="1"/>
  <c r="I22" i="3"/>
  <c r="J22" i="3" s="1"/>
  <c r="J72" i="3"/>
  <c r="I48" i="3"/>
  <c r="J48" i="3" s="1"/>
  <c r="J18" i="3"/>
  <c r="J94" i="3"/>
  <c r="F52" i="3"/>
  <c r="H52" i="3"/>
  <c r="F23" i="3"/>
  <c r="G23" i="3" s="1"/>
  <c r="H23" i="3"/>
  <c r="H24" i="3" s="1"/>
  <c r="I49" i="3"/>
  <c r="J49" i="3" s="1"/>
  <c r="I45" i="3"/>
  <c r="J45" i="3" s="1"/>
  <c r="I23" i="3" l="1"/>
  <c r="H95" i="3"/>
  <c r="F24" i="3"/>
  <c r="F95" i="3" s="1"/>
  <c r="J52" i="3"/>
  <c r="J23" i="3"/>
  <c r="J24" i="3" s="1"/>
  <c r="J95" i="3" l="1"/>
  <c r="J96" i="3" s="1"/>
  <c r="F23" i="1" l="1"/>
  <c r="I23" i="1" s="1"/>
  <c r="F24" i="1"/>
  <c r="I24" i="1" s="1"/>
  <c r="I74" i="1"/>
  <c r="H74" i="1"/>
  <c r="I71" i="1"/>
  <c r="H71" i="1"/>
  <c r="H70" i="1"/>
  <c r="H69" i="1"/>
  <c r="H65" i="1"/>
  <c r="H66" i="1"/>
  <c r="I66" i="1"/>
  <c r="H64" i="1"/>
  <c r="I63" i="1"/>
  <c r="H63" i="1"/>
  <c r="I62" i="1"/>
  <c r="H62" i="1"/>
  <c r="I59" i="1"/>
  <c r="H59" i="1"/>
  <c r="H58" i="1"/>
  <c r="H57" i="1"/>
  <c r="I54" i="1"/>
  <c r="H54" i="1"/>
  <c r="H53" i="1"/>
  <c r="H52" i="1"/>
  <c r="I51" i="1"/>
  <c r="H51" i="1"/>
  <c r="H46" i="1"/>
  <c r="H47" i="1"/>
  <c r="H48" i="1"/>
  <c r="I48" i="1"/>
  <c r="I45" i="1"/>
  <c r="H45" i="1"/>
  <c r="E40" i="1"/>
  <c r="H40" i="1" s="1"/>
  <c r="I40" i="1"/>
  <c r="I37" i="1"/>
  <c r="H37" i="1"/>
  <c r="H36" i="1"/>
  <c r="H35" i="1"/>
  <c r="I32" i="1"/>
  <c r="H32" i="1"/>
  <c r="I25" i="1"/>
  <c r="H25" i="1"/>
  <c r="H24" i="1"/>
  <c r="H23" i="1"/>
  <c r="H31" i="1"/>
  <c r="H30" i="1"/>
  <c r="I29" i="1"/>
  <c r="H29" i="1"/>
  <c r="I28" i="1"/>
  <c r="H28" i="1"/>
  <c r="I20" i="1"/>
  <c r="H20" i="1"/>
  <c r="I19" i="1"/>
  <c r="H19" i="1"/>
  <c r="I18" i="1"/>
  <c r="H18" i="1"/>
  <c r="I17" i="1"/>
  <c r="H17" i="1"/>
  <c r="H12" i="1"/>
  <c r="I12" i="1"/>
  <c r="H13" i="1"/>
  <c r="I13" i="1"/>
  <c r="H14" i="1"/>
  <c r="I14" i="1"/>
  <c r="I11" i="1"/>
  <c r="H11" i="1"/>
  <c r="G74" i="1"/>
  <c r="J74" i="1" s="1"/>
  <c r="J75" i="1" s="1"/>
  <c r="G40" i="1"/>
  <c r="J40" i="1" s="1"/>
  <c r="J41" i="1" s="1"/>
  <c r="G11" i="1"/>
  <c r="J11" i="1" s="1"/>
  <c r="F20" i="1"/>
  <c r="F25" i="1" s="1"/>
  <c r="F19" i="1"/>
  <c r="F18" i="1"/>
  <c r="F17" i="1"/>
  <c r="F28" i="1" s="1"/>
  <c r="E20" i="1"/>
  <c r="E25" i="1" s="1"/>
  <c r="E32" i="1" s="1"/>
  <c r="E37" i="1" s="1"/>
  <c r="E48" i="1" s="1"/>
  <c r="E54" i="1" s="1"/>
  <c r="E59" i="1" s="1"/>
  <c r="E66" i="1" s="1"/>
  <c r="E71" i="1" s="1"/>
  <c r="E19" i="1"/>
  <c r="E24" i="1" s="1"/>
  <c r="E31" i="1" s="1"/>
  <c r="E36" i="1" s="1"/>
  <c r="E47" i="1" s="1"/>
  <c r="E53" i="1" s="1"/>
  <c r="E58" i="1" s="1"/>
  <c r="E65" i="1" s="1"/>
  <c r="E70" i="1" s="1"/>
  <c r="E18" i="1"/>
  <c r="E23" i="1" s="1"/>
  <c r="E30" i="1" s="1"/>
  <c r="E35" i="1" s="1"/>
  <c r="E46" i="1" s="1"/>
  <c r="E52" i="1" s="1"/>
  <c r="E57" i="1" s="1"/>
  <c r="E64" i="1" s="1"/>
  <c r="E69" i="1" s="1"/>
  <c r="E17" i="1"/>
  <c r="E28" i="1" s="1"/>
  <c r="E29" i="1" s="1"/>
  <c r="E45" i="1" s="1"/>
  <c r="E51" i="1" s="1"/>
  <c r="E62" i="1" s="1"/>
  <c r="E63" i="1" s="1"/>
  <c r="F31" i="1" l="1"/>
  <c r="I31" i="1" s="1"/>
  <c r="G23" i="1"/>
  <c r="J23" i="1" s="1"/>
  <c r="F30" i="1"/>
  <c r="I30" i="1" s="1"/>
  <c r="F32" i="1"/>
  <c r="F29" i="1"/>
  <c r="G28" i="1"/>
  <c r="J28" i="1" s="1"/>
  <c r="G17" i="1"/>
  <c r="J17" i="1" s="1"/>
  <c r="M12" i="1"/>
  <c r="M11" i="1"/>
  <c r="D71" i="1"/>
  <c r="D70" i="1"/>
  <c r="D64" i="1"/>
  <c r="D65" i="1" s="1"/>
  <c r="D59" i="1"/>
  <c r="D58" i="1"/>
  <c r="D54" i="1"/>
  <c r="D53" i="1"/>
  <c r="D52" i="1"/>
  <c r="D48" i="1"/>
  <c r="D47" i="1"/>
  <c r="D46" i="1"/>
  <c r="D37" i="1"/>
  <c r="D36" i="1"/>
  <c r="D30" i="1"/>
  <c r="D32" i="1" s="1"/>
  <c r="D25" i="1"/>
  <c r="G25" i="1" s="1"/>
  <c r="J25" i="1" s="1"/>
  <c r="D24" i="1"/>
  <c r="D20" i="1"/>
  <c r="G20" i="1" s="1"/>
  <c r="J20" i="1" s="1"/>
  <c r="D19" i="1"/>
  <c r="G19" i="1" s="1"/>
  <c r="J19" i="1" s="1"/>
  <c r="D18" i="1"/>
  <c r="G18" i="1" s="1"/>
  <c r="J18" i="1" s="1"/>
  <c r="D14" i="1"/>
  <c r="G14" i="1" s="1"/>
  <c r="J14" i="1" s="1"/>
  <c r="D13" i="1"/>
  <c r="G13" i="1" s="1"/>
  <c r="J13" i="1" s="1"/>
  <c r="D12" i="1"/>
  <c r="G12" i="1" s="1"/>
  <c r="J12" i="1" s="1"/>
  <c r="J15" i="1" l="1"/>
  <c r="M10" i="1"/>
  <c r="M14" i="1"/>
  <c r="G24" i="1"/>
  <c r="J24" i="1" s="1"/>
  <c r="J26" i="1" s="1"/>
  <c r="F35" i="1"/>
  <c r="I35" i="1" s="1"/>
  <c r="G30" i="1"/>
  <c r="J30" i="1" s="1"/>
  <c r="J21" i="1"/>
  <c r="G32" i="1"/>
  <c r="J32" i="1" s="1"/>
  <c r="F37" i="1"/>
  <c r="F36" i="1"/>
  <c r="I36" i="1" s="1"/>
  <c r="G29" i="1"/>
  <c r="J29" i="1" s="1"/>
  <c r="F45" i="1"/>
  <c r="D66" i="1"/>
  <c r="D31" i="1"/>
  <c r="G31" i="1" s="1"/>
  <c r="J31" i="1" s="1"/>
  <c r="F46" i="1" l="1"/>
  <c r="I46" i="1" s="1"/>
  <c r="G35" i="1"/>
  <c r="J35" i="1" s="1"/>
  <c r="G37" i="1"/>
  <c r="J37" i="1" s="1"/>
  <c r="F48" i="1"/>
  <c r="F47" i="1"/>
  <c r="I47" i="1" s="1"/>
  <c r="G36" i="1"/>
  <c r="J36" i="1" s="1"/>
  <c r="J33" i="1"/>
  <c r="F51" i="1"/>
  <c r="G45" i="1"/>
  <c r="J45" i="1" s="1"/>
  <c r="J38" i="1" l="1"/>
  <c r="J42" i="1" s="1"/>
  <c r="G46" i="1"/>
  <c r="J46" i="1" s="1"/>
  <c r="F52" i="1"/>
  <c r="I52" i="1" s="1"/>
  <c r="F54" i="1"/>
  <c r="G48" i="1"/>
  <c r="J48" i="1" s="1"/>
  <c r="G47" i="1"/>
  <c r="J47" i="1" s="1"/>
  <c r="F53" i="1"/>
  <c r="I53" i="1" s="1"/>
  <c r="F62" i="1"/>
  <c r="G51" i="1"/>
  <c r="J51" i="1" s="1"/>
  <c r="J49" i="1" l="1"/>
  <c r="F57" i="1"/>
  <c r="I57" i="1" s="1"/>
  <c r="G52" i="1"/>
  <c r="J52" i="1" s="1"/>
  <c r="G54" i="1"/>
  <c r="J54" i="1" s="1"/>
  <c r="F59" i="1"/>
  <c r="G53" i="1"/>
  <c r="J53" i="1" s="1"/>
  <c r="F58" i="1"/>
  <c r="I58" i="1" s="1"/>
  <c r="F63" i="1"/>
  <c r="G63" i="1" s="1"/>
  <c r="J63" i="1" s="1"/>
  <c r="G62" i="1"/>
  <c r="J62" i="1" s="1"/>
  <c r="F64" i="1" l="1"/>
  <c r="I64" i="1" s="1"/>
  <c r="G57" i="1"/>
  <c r="J57" i="1" s="1"/>
  <c r="J55" i="1"/>
  <c r="G59" i="1"/>
  <c r="J59" i="1" s="1"/>
  <c r="F66" i="1"/>
  <c r="G58" i="1"/>
  <c r="J58" i="1" s="1"/>
  <c r="F65" i="1"/>
  <c r="I65" i="1" s="1"/>
  <c r="J60" i="1" l="1"/>
  <c r="G64" i="1"/>
  <c r="J64" i="1" s="1"/>
  <c r="F69" i="1"/>
  <c r="G66" i="1"/>
  <c r="J66" i="1" s="1"/>
  <c r="F71" i="1"/>
  <c r="G71" i="1" s="1"/>
  <c r="J71" i="1" s="1"/>
  <c r="F70" i="1"/>
  <c r="G65" i="1"/>
  <c r="J65" i="1" s="1"/>
  <c r="G70" i="1" l="1"/>
  <c r="J70" i="1" s="1"/>
  <c r="I70" i="1"/>
  <c r="G69" i="1"/>
  <c r="J69" i="1" s="1"/>
  <c r="I69" i="1"/>
  <c r="J67" i="1"/>
  <c r="J72" i="1" l="1"/>
  <c r="J76" i="1"/>
  <c r="J77" i="1" s="1"/>
  <c r="J78" i="1" s="1"/>
  <c r="J79" i="1" s="1"/>
  <c r="J80" i="1" s="1"/>
</calcChain>
</file>

<file path=xl/sharedStrings.xml><?xml version="1.0" encoding="utf-8"?>
<sst xmlns="http://schemas.openxmlformats.org/spreadsheetml/2006/main" count="428" uniqueCount="203">
  <si>
    <t>№ п/п</t>
  </si>
  <si>
    <t>Наименование работ</t>
  </si>
  <si>
    <t>Ед. изм.</t>
  </si>
  <si>
    <t>Кол-во</t>
  </si>
  <si>
    <t>Материалы</t>
  </si>
  <si>
    <t>Работа</t>
  </si>
  <si>
    <t>Итого стоимость единицы</t>
  </si>
  <si>
    <t>1</t>
  </si>
  <si>
    <t>м2</t>
  </si>
  <si>
    <t>2</t>
  </si>
  <si>
    <t>3</t>
  </si>
  <si>
    <t>4</t>
  </si>
  <si>
    <t>мп</t>
  </si>
  <si>
    <t>Итого:</t>
  </si>
  <si>
    <t>5</t>
  </si>
  <si>
    <t>В том числе НДС 20%:</t>
  </si>
  <si>
    <t>Общая стоимость, руб. с НДС 20%</t>
  </si>
  <si>
    <t>Стоимость единицы, руб. с НДС 20%</t>
  </si>
  <si>
    <t>ВСЕГО, руб. с НДС 20%</t>
  </si>
  <si>
    <t>Итого по разделам:</t>
  </si>
  <si>
    <t>ВСЕГО:</t>
  </si>
  <si>
    <t>2.2</t>
  </si>
  <si>
    <t>2.3</t>
  </si>
  <si>
    <t>2.4</t>
  </si>
  <si>
    <t>3.1</t>
  </si>
  <si>
    <t>3.2</t>
  </si>
  <si>
    <t>3.3</t>
  </si>
  <si>
    <t xml:space="preserve">РАСЧЕТ СТОИМОСТИ </t>
  </si>
  <si>
    <t>Корпус 2</t>
  </si>
  <si>
    <t>Корпус  4</t>
  </si>
  <si>
    <t>4.1</t>
  </si>
  <si>
    <t>4.2</t>
  </si>
  <si>
    <t>4.3</t>
  </si>
  <si>
    <t>4.4</t>
  </si>
  <si>
    <t>4.5</t>
  </si>
  <si>
    <t>5.1</t>
  </si>
  <si>
    <t>5.2</t>
  </si>
  <si>
    <t>5.3</t>
  </si>
  <si>
    <t>6</t>
  </si>
  <si>
    <t>7</t>
  </si>
  <si>
    <t>на выполнение полного комплекса работ по устройству декоративного штукатурного фасада</t>
  </si>
  <si>
    <r>
      <t xml:space="preserve">на объекте строительства: "Многоквартирный дом со встроенно-пристроенными помещениями и встроенно-пристроенными подземными автостоянками" по адресу: 
Санкт-Петербург, поселок Парголово, Торфяное, Ольгинская дорога, участок 5 (северо-восточнее дома 4 литера А по Заречной улице), </t>
    </r>
    <r>
      <rPr>
        <b/>
        <sz val="11"/>
        <rFont val="Times New Roman"/>
        <family val="1"/>
        <charset val="204"/>
      </rPr>
      <t>корпус 2 и 4.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>III этап строительства</t>
    </r>
    <r>
      <rPr>
        <sz val="11"/>
        <rFont val="Times New Roman"/>
        <family val="1"/>
        <charset val="204"/>
      </rPr>
      <t xml:space="preserve">
</t>
    </r>
  </si>
  <si>
    <t>Устройство декоративного штукатурного фасада надстроек на кровле (ЛК и машинное помещение)</t>
  </si>
  <si>
    <t>1.1</t>
  </si>
  <si>
    <t>1.3</t>
  </si>
  <si>
    <t>1.4</t>
  </si>
  <si>
    <t>Нанесение декоративного слоя на плоскости, включая откосы*</t>
  </si>
  <si>
    <t>1.5</t>
  </si>
  <si>
    <t>Нанесение армированного слоя на плоскости, включая откосы (армирующий состав, стеклосетка, армирующая, грунт), в том числе установка профилей углозащитных,  примыкания и т.п. *</t>
  </si>
  <si>
    <t>Устройство декоративного штукатурного фасада (по утеплителю) - стены  переходных балконов</t>
  </si>
  <si>
    <t>2.1</t>
  </si>
  <si>
    <t xml:space="preserve">Утепление стен по подготовленной поверхности теплоизоляционными плитами Rockwool (ρ = 115 кг/м3, λҕ ≥ 0,042 Вт/мК  НГ)  толщиной 150 мм на клее с креплением дюбелями </t>
  </si>
  <si>
    <t xml:space="preserve">Утепление стен по подготовленной поверхности теплоизоляционными плитами Rockwool (ρ = 130 кг/м3, λҕ ≥ 0,042 Вт/мК  НГ)  толщиной 150 мм на клее с креплением дюбелями </t>
  </si>
  <si>
    <t>Устройство декоративного штукатурного фасада (по монолиту) - стены  переходных балконов</t>
  </si>
  <si>
    <t>Устройство декоративного штукатурного фасада - стены  квартирных балконов и лоджий</t>
  </si>
  <si>
    <t xml:space="preserve">Утепление стен по подготовленной поверхности теплоизоляционными плитами Rockwool (ρ = 130 кг/м3, λҕ ≥ 0,042 Вт/мК  НГ)  толщиной 100 мм на клее с креплением дюбелями </t>
  </si>
  <si>
    <t>Устройство декоративного штукатурного фасада - межбалконные перегородки</t>
  </si>
  <si>
    <t>Отделка нижней плоскости балконов 2-го этажа</t>
  </si>
  <si>
    <t>Покраска, включая откосы, на 2 слоя *</t>
  </si>
  <si>
    <t>Покраска на 2 слоя фасадной краской</t>
  </si>
  <si>
    <t>6.1</t>
  </si>
  <si>
    <t>ВСЕГО по корпусу 2:</t>
  </si>
  <si>
    <t>ВСЕГО по корпусу 4:</t>
  </si>
  <si>
    <t>Генподрядные 2 %:</t>
  </si>
  <si>
    <t>8</t>
  </si>
  <si>
    <t>9</t>
  </si>
  <si>
    <t>10</t>
  </si>
  <si>
    <t>11</t>
  </si>
  <si>
    <t>12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</si>
  <si>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</si>
  <si>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</si>
  <si>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</si>
  <si>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</si>
  <si>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</si>
  <si>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</si>
  <si>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</si>
  <si>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</si>
  <si>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</si>
  <si>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</si>
  <si>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</si>
  <si>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10.1</t>
  </si>
  <si>
    <t>10.2</t>
  </si>
  <si>
    <t>10.3</t>
  </si>
  <si>
    <t>10.4</t>
  </si>
  <si>
    <t>10.5</t>
  </si>
  <si>
    <t>11.1</t>
  </si>
  <si>
    <t>11.2</t>
  </si>
  <si>
    <t>11.3</t>
  </si>
  <si>
    <t>12.1</t>
  </si>
  <si>
    <t>по утеплителю</t>
  </si>
  <si>
    <t>по монолиту</t>
  </si>
  <si>
    <t>Покраска на 2 слоя фасадной краской нижней плоскости балконов</t>
  </si>
  <si>
    <t>Генеральный директор ООО "Строймонтаж"    __________________________ /Кисель О.В./</t>
  </si>
  <si>
    <t>* Площадь откосов отдельно не учитывается и входит в расценку за плоскость стены.</t>
  </si>
  <si>
    <t>Все расходные материалы предостовляются Заказчиком.</t>
  </si>
  <si>
    <t xml:space="preserve">Приложение № 3 к Договору подряда № </t>
  </si>
  <si>
    <t>Нанесение армированного слоя на плоскости (армирующий состав, стеклосетка армирующая, грунт), в том числе  примыкания и т.п. *</t>
  </si>
  <si>
    <t>Нанесение декоративного слоя на плоскости*</t>
  </si>
  <si>
    <t>Покраска на 2 слоя *</t>
  </si>
  <si>
    <t>1.2</t>
  </si>
  <si>
    <t>м.п.</t>
  </si>
  <si>
    <t>Изготовление и монтаж отлива цоколя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</si>
  <si>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</si>
  <si>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</si>
  <si>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</si>
  <si>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</si>
  <si>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5:</t>
  </si>
  <si>
    <t>Нанесение декоративного слоя на плоскости.</t>
  </si>
  <si>
    <t>3.4</t>
  </si>
  <si>
    <t>м.пог</t>
  </si>
  <si>
    <t>Монтаж кронштейнов</t>
  </si>
  <si>
    <t>5.4</t>
  </si>
  <si>
    <t>5.5</t>
  </si>
  <si>
    <t>Монтаж пожарных отсечек</t>
  </si>
  <si>
    <t>Монтаж утеплителя 150 мм</t>
  </si>
  <si>
    <t>Монтаж ветрозащиты</t>
  </si>
  <si>
    <t>Монтаж направляющих подсистемы</t>
  </si>
  <si>
    <t>Монтаж откосов, отливов и примыканий</t>
  </si>
  <si>
    <t>5.6</t>
  </si>
  <si>
    <t>5.7</t>
  </si>
  <si>
    <t>5.8</t>
  </si>
  <si>
    <t>Расчет договорной цены</t>
  </si>
  <si>
    <t>Жилой дом №1 (Корпус 1.1; 1.2; 1.3)</t>
  </si>
  <si>
    <t xml:space="preserve">Утепление стен по подготовленной поверхности теплоизоляционными плитами Технофас Оптима (или аналог) толщиной 150 мм на клее с креплением дюбелями </t>
  </si>
  <si>
    <t>*</t>
  </si>
  <si>
    <t xml:space="preserve">Устройство декоративного контура оконных проемов (из утеплителя 40 мм шириной 100 мм) </t>
  </si>
  <si>
    <t>Устройство декоративного штукатурного фасада по утеплителю 150 мм, основной фасад и фактура "полосы"</t>
  </si>
  <si>
    <t xml:space="preserve">Нанесение базового, армированного слоя на плоскости, включая откосы (армирующий состав, стеклосетка армирующая, грунт), учесть установку профиля углозащитного и профиля примыкания  </t>
  </si>
  <si>
    <t xml:space="preserve">Отделка фасадных стен на остекленных лоджиях </t>
  </si>
  <si>
    <t xml:space="preserve">Нанесение базового, армированного слоя на плоскости, включая откосы (армирующий состав, стеклосетка армирующая, грунт), учесть установку профиля углозащитного и профиля примыкания </t>
  </si>
  <si>
    <t>Утепление стен по подготовленной поверхности теплоизоляционными плитами Технофас Оптима (или аналог) на клее с креплением дюбелями толщ.100 мм (с учетом заполнения вставок и ниш)</t>
  </si>
  <si>
    <t xml:space="preserve">Нанесение декоративного слоя на плоскости, включая откосы </t>
  </si>
  <si>
    <t>Подготовка поверхности (монолитная, газобетонная стена - выравнивание, шпаклека)</t>
  </si>
  <si>
    <t>Окраска потолка по подготовленной поверхности (монолитная плита- выравнивание, шпаклевка) RAL</t>
  </si>
  <si>
    <t>6.2</t>
  </si>
  <si>
    <t>6.3</t>
  </si>
  <si>
    <t>6.4</t>
  </si>
  <si>
    <t>6.5</t>
  </si>
  <si>
    <t>6.6</t>
  </si>
  <si>
    <t>6.7</t>
  </si>
  <si>
    <t>Итого по разделу 6:</t>
  </si>
  <si>
    <t xml:space="preserve">Стоимость за единицу, с НДС </t>
  </si>
  <si>
    <t>(работа + материалы)</t>
  </si>
  <si>
    <t>Стоимость за единицу, с НДС</t>
  </si>
  <si>
    <t>Стоимость работ</t>
  </si>
  <si>
    <t>(всего), с НДС</t>
  </si>
  <si>
    <t>Покраска, включая откосы, в 2 слоя *</t>
  </si>
  <si>
    <t xml:space="preserve">Утепление стен по подготовленной поверхности теплоизоляционными плитами Технофас Оптима (или аналог)  толщиной 40 мм на клее с креплением дюбелями </t>
  </si>
  <si>
    <t>на выполнение полного комплекса работ по устройству декоративного штукатурного фасада и вентилируемого фасада на 1 этаже</t>
  </si>
  <si>
    <t>6.8</t>
  </si>
  <si>
    <t xml:space="preserve">Облицовка камнем СКЦ 2Л-11 60 мм по утепл. 50 мм </t>
  </si>
  <si>
    <t>Монтаж карниза над вентфасадом с покрытием из оц. стали с полимерным покрытием</t>
  </si>
  <si>
    <t>Установка сэндвич панелей на оконные откосы (с устройством пластиковых уголков)</t>
  </si>
  <si>
    <t>Устройство декоративного штукатурного фасада на кровельных надстройках, парапетах</t>
  </si>
  <si>
    <t>4.6</t>
  </si>
  <si>
    <t>4.7</t>
  </si>
  <si>
    <t>4.8</t>
  </si>
  <si>
    <t>4.9</t>
  </si>
  <si>
    <t>Монтаж керамогранита основная плоскость</t>
  </si>
  <si>
    <t>Монтаж керамогранита цокольная часть</t>
  </si>
  <si>
    <t>Изготовление и монтаж оконных, витражных отливов (сталь 0,5-0,7 мм) в зоне штукатурного фасада</t>
  </si>
  <si>
    <t>1.6</t>
  </si>
  <si>
    <t>Нанесение декоративного слоя на плоскости, включая откосы* - основная плоскость</t>
  </si>
  <si>
    <t>Нанесение декоративного слоя на плоскости, включая откосы* - фактура "полосы"</t>
  </si>
  <si>
    <t>Отделка боковых стен, потолка и подоконных частей без утепления</t>
  </si>
  <si>
    <t>Всего стоимость,  в т.ч. НДС 20%</t>
  </si>
  <si>
    <t xml:space="preserve">Устройство декоративного штукатурного фасада </t>
  </si>
  <si>
    <t>Автостоянка</t>
  </si>
  <si>
    <t>Цоколь</t>
  </si>
  <si>
    <t xml:space="preserve">Утепление стен по подготовленной поверхности теплоизоляционными плитами Технофас Оптима (или аналог) толщиной 100 мм на клее с креплением дюбелями </t>
  </si>
  <si>
    <t>Облицовка ступеней и площадок лестниц, крылец керамогранитной плиткой 20 мм</t>
  </si>
  <si>
    <t>Облицовка крышки парапетов пандусов и лестниц керамогранитной плиткой 20 мм</t>
  </si>
  <si>
    <t xml:space="preserve">Облицовка цоколя </t>
  </si>
  <si>
    <t>откосы, торцы и пр. отдельным объемом не рассчитываются, входят в стоимость</t>
  </si>
  <si>
    <t>Монтаж утеплителя 100 мм</t>
  </si>
  <si>
    <t>ПОДРЯДЧИК</t>
  </si>
  <si>
    <t>Генеральный директор</t>
  </si>
  <si>
    <t>ООО ",,,"</t>
  </si>
  <si>
    <t>__________________ФИО</t>
  </si>
  <si>
    <t>6.9</t>
  </si>
  <si>
    <t>6.10</t>
  </si>
  <si>
    <t>6.11</t>
  </si>
  <si>
    <t>6.12</t>
  </si>
  <si>
    <t>6.13</t>
  </si>
  <si>
    <t>6.14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</si>
  <si>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</si>
  <si>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</si>
  <si>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</si>
  <si>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</si>
  <si>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</si>
  <si>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</si>
  <si>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</si>
  <si>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</si>
  <si>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</si>
  <si>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Итого по разделу 7:</t>
  </si>
  <si>
    <t>Устройство облицовки крылец, пандусов, лестниц, приямка</t>
  </si>
  <si>
    <t>Устройство НВФ, скрытое крепление</t>
  </si>
  <si>
    <t>Устройство вентилируемого фасада 1-го этажа жилого дома, скрытое крепление</t>
  </si>
  <si>
    <t>Облицовка ступеней и площадок лестниц, крылец, приямка</t>
  </si>
  <si>
    <t>Отделка парапета автостоянки</t>
  </si>
  <si>
    <t>7.14</t>
  </si>
  <si>
    <t>7.15</t>
  </si>
  <si>
    <t>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</si>
</sst>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#,##0.00_ ;\-#,##0.00\ 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165" fontId="8" fillId="0" borderId="27" xfId="1" applyFont="1" applyFill="1" applyBorder="1" applyAlignment="1">
      <alignment horizontal="center" vertical="center"/>
    </xf>
    <xf numFmtId="165" fontId="8" fillId="0" borderId="29" xfId="1" applyFont="1" applyFill="1" applyBorder="1" applyAlignment="1">
      <alignment horizontal="center" vertical="center"/>
    </xf>
    <xf numFmtId="165" fontId="2" fillId="0" borderId="23" xfId="1" applyFont="1" applyFill="1" applyBorder="1" applyAlignment="1">
      <alignment horizontal="left" vertical="center" wrapText="1"/>
    </xf>
    <xf numFmtId="165" fontId="2" fillId="0" borderId="22" xfId="1" applyFont="1" applyFill="1" applyBorder="1" applyAlignment="1">
      <alignment horizontal="left" vertical="center" wrapText="1"/>
    </xf>
    <xf numFmtId="165" fontId="2" fillId="0" borderId="24" xfId="1" applyFont="1" applyFill="1" applyBorder="1" applyAlignment="1">
      <alignment horizontal="left" vertical="center" wrapText="1"/>
    </xf>
    <xf numFmtId="165" fontId="2" fillId="0" borderId="25" xfId="1" applyFont="1" applyFill="1" applyBorder="1" applyAlignment="1">
      <alignment horizontal="left" vertical="center" wrapText="1"/>
    </xf>
    <xf numFmtId="165" fontId="8" fillId="0" borderId="24" xfId="1" applyFont="1" applyFill="1" applyBorder="1" applyAlignment="1">
      <alignment wrapText="1"/>
    </xf>
    <xf numFmtId="164" fontId="8" fillId="0" borderId="0" xfId="0" applyNumberFormat="1" applyFont="1"/>
    <xf numFmtId="165" fontId="8" fillId="0" borderId="23" xfId="1" applyFont="1" applyFill="1" applyBorder="1" applyAlignment="1">
      <alignment horizontal="center" vertical="center"/>
    </xf>
    <xf numFmtId="165" fontId="8" fillId="0" borderId="25" xfId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165" fontId="8" fillId="0" borderId="9" xfId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165" fontId="8" fillId="0" borderId="0" xfId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165" fontId="8" fillId="0" borderId="17" xfId="1" applyFont="1" applyFill="1" applyBorder="1" applyAlignment="1">
      <alignment horizontal="center" vertical="center"/>
    </xf>
    <xf numFmtId="165" fontId="8" fillId="0" borderId="28" xfId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165" fontId="8" fillId="0" borderId="7" xfId="1" applyFont="1" applyFill="1" applyBorder="1" applyAlignment="1">
      <alignment horizontal="center" vertical="center"/>
    </xf>
    <xf numFmtId="165" fontId="8" fillId="0" borderId="8" xfId="1" applyFont="1" applyFill="1" applyBorder="1" applyAlignment="1">
      <alignment horizontal="center" vertical="center"/>
    </xf>
    <xf numFmtId="165" fontId="8" fillId="0" borderId="10" xfId="1" applyFont="1" applyFill="1" applyBorder="1" applyAlignment="1">
      <alignment horizontal="center" vertical="center"/>
    </xf>
    <xf numFmtId="165" fontId="8" fillId="0" borderId="24" xfId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165" fontId="2" fillId="0" borderId="17" xfId="1" applyFont="1" applyFill="1" applyBorder="1" applyAlignment="1">
      <alignment horizontal="center" vertical="center"/>
    </xf>
    <xf numFmtId="165" fontId="2" fillId="0" borderId="27" xfId="1" applyFont="1" applyFill="1" applyBorder="1" applyAlignment="1">
      <alignment horizontal="center" vertical="center"/>
    </xf>
    <xf numFmtId="165" fontId="2" fillId="0" borderId="26" xfId="1" applyFont="1" applyFill="1" applyBorder="1" applyAlignment="1">
      <alignment horizontal="center" vertical="center"/>
    </xf>
    <xf numFmtId="165" fontId="2" fillId="0" borderId="28" xfId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22" xfId="0" applyFont="1" applyBorder="1" applyAlignment="1">
      <alignment horizontal="center" vertical="center"/>
    </xf>
    <xf numFmtId="165" fontId="2" fillId="0" borderId="23" xfId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center" vertical="center"/>
    </xf>
    <xf numFmtId="165" fontId="2" fillId="0" borderId="24" xfId="1" applyFont="1" applyFill="1" applyBorder="1" applyAlignment="1">
      <alignment horizontal="center" vertical="center"/>
    </xf>
    <xf numFmtId="165" fontId="2" fillId="0" borderId="25" xfId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center" vertical="center"/>
    </xf>
    <xf numFmtId="165" fontId="2" fillId="2" borderId="2" xfId="1" applyFont="1" applyFill="1" applyBorder="1" applyAlignment="1">
      <alignment horizontal="center" vertical="center"/>
    </xf>
    <xf numFmtId="165" fontId="2" fillId="2" borderId="37" xfId="1" applyFont="1" applyFill="1" applyBorder="1" applyAlignment="1">
      <alignment horizontal="center" vertical="center"/>
    </xf>
    <xf numFmtId="165" fontId="2" fillId="2" borderId="38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165" fontId="2" fillId="0" borderId="19" xfId="1" applyFont="1" applyFill="1" applyBorder="1" applyAlignment="1">
      <alignment horizontal="center" vertical="center"/>
    </xf>
    <xf numFmtId="165" fontId="2" fillId="0" borderId="16" xfId="1" applyFont="1" applyFill="1" applyBorder="1" applyAlignment="1">
      <alignment horizontal="center" vertical="center"/>
    </xf>
    <xf numFmtId="165" fontId="2" fillId="0" borderId="18" xfId="1" applyFont="1" applyFill="1" applyBorder="1" applyAlignment="1">
      <alignment horizontal="center" vertical="center"/>
    </xf>
    <xf numFmtId="165" fontId="2" fillId="0" borderId="20" xfId="1" applyFont="1" applyFill="1" applyBorder="1" applyAlignment="1">
      <alignment horizontal="center" vertical="center"/>
    </xf>
    <xf numFmtId="165" fontId="2" fillId="0" borderId="39" xfId="1" applyFont="1" applyFill="1" applyBorder="1" applyAlignment="1">
      <alignment horizontal="center" vertical="center"/>
    </xf>
    <xf numFmtId="165" fontId="2" fillId="0" borderId="40" xfId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5" fontId="5" fillId="0" borderId="23" xfId="1" applyFont="1" applyFill="1" applyBorder="1" applyAlignment="1">
      <alignment horizontal="center" vertical="center"/>
    </xf>
    <xf numFmtId="165" fontId="5" fillId="0" borderId="22" xfId="1" applyFont="1" applyFill="1" applyBorder="1" applyAlignment="1">
      <alignment horizontal="center" vertical="center"/>
    </xf>
    <xf numFmtId="165" fontId="5" fillId="0" borderId="24" xfId="1" applyFont="1" applyFill="1" applyBorder="1" applyAlignment="1">
      <alignment horizontal="center" vertical="center"/>
    </xf>
    <xf numFmtId="165" fontId="5" fillId="0" borderId="25" xfId="1" applyFont="1" applyFill="1" applyBorder="1" applyAlignment="1">
      <alignment horizontal="center" vertical="center"/>
    </xf>
    <xf numFmtId="164" fontId="5" fillId="0" borderId="0" xfId="0" applyNumberFormat="1" applyFont="1"/>
    <xf numFmtId="0" fontId="13" fillId="0" borderId="3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165" fontId="5" fillId="0" borderId="14" xfId="1" applyFont="1" applyFill="1" applyBorder="1" applyAlignment="1">
      <alignment horizontal="center" vertical="center"/>
    </xf>
    <xf numFmtId="165" fontId="5" fillId="0" borderId="13" xfId="1" applyFont="1" applyFill="1" applyBorder="1" applyAlignment="1">
      <alignment horizontal="center" vertical="center"/>
    </xf>
    <xf numFmtId="165" fontId="5" fillId="0" borderId="15" xfId="1" applyFont="1" applyFill="1" applyBorder="1" applyAlignment="1">
      <alignment horizontal="center" vertical="center"/>
    </xf>
    <xf numFmtId="165" fontId="5" fillId="0" borderId="36" xfId="1" applyFont="1" applyFill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/>
    </xf>
    <xf numFmtId="165" fontId="8" fillId="0" borderId="43" xfId="1" applyFont="1" applyFill="1" applyBorder="1" applyAlignment="1">
      <alignment horizontal="center" vertical="center"/>
    </xf>
    <xf numFmtId="165" fontId="8" fillId="0" borderId="42" xfId="1" applyFont="1" applyFill="1" applyBorder="1" applyAlignment="1">
      <alignment horizontal="center" vertical="center"/>
    </xf>
    <xf numFmtId="165" fontId="8" fillId="0" borderId="44" xfId="1" applyFont="1" applyFill="1" applyBorder="1" applyAlignment="1">
      <alignment horizontal="center" vertical="center"/>
    </xf>
    <xf numFmtId="165" fontId="8" fillId="0" borderId="45" xfId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165" fontId="5" fillId="0" borderId="33" xfId="1" applyFont="1" applyFill="1" applyBorder="1" applyAlignment="1">
      <alignment horizontal="center" vertical="center"/>
    </xf>
    <xf numFmtId="165" fontId="5" fillId="0" borderId="31" xfId="1" applyFont="1" applyFill="1" applyBorder="1" applyAlignment="1">
      <alignment horizontal="center" vertical="center"/>
    </xf>
    <xf numFmtId="165" fontId="5" fillId="0" borderId="32" xfId="1" applyFont="1" applyFill="1" applyBorder="1" applyAlignment="1">
      <alignment horizontal="center" vertical="center"/>
    </xf>
    <xf numFmtId="165" fontId="5" fillId="0" borderId="34" xfId="1" applyFont="1" applyFill="1" applyBorder="1" applyAlignment="1">
      <alignment horizontal="center" vertical="center"/>
    </xf>
    <xf numFmtId="165" fontId="5" fillId="0" borderId="35" xfId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65" fontId="5" fillId="0" borderId="27" xfId="1" applyFont="1" applyFill="1" applyBorder="1" applyAlignment="1">
      <alignment horizontal="center" vertical="center"/>
    </xf>
    <xf numFmtId="165" fontId="5" fillId="0" borderId="26" xfId="1" applyFont="1" applyFill="1" applyBorder="1" applyAlignment="1">
      <alignment horizontal="center" vertical="center"/>
    </xf>
    <xf numFmtId="165" fontId="5" fillId="0" borderId="17" xfId="1" applyFont="1" applyFill="1" applyBorder="1" applyAlignment="1">
      <alignment horizontal="center" vertical="center"/>
    </xf>
    <xf numFmtId="165" fontId="5" fillId="0" borderId="28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2" borderId="46" xfId="1" applyFont="1" applyFill="1" applyBorder="1" applyAlignment="1">
      <alignment horizontal="center" vertical="center"/>
    </xf>
    <xf numFmtId="165" fontId="2" fillId="0" borderId="47" xfId="1" applyFont="1" applyFill="1" applyBorder="1" applyAlignment="1">
      <alignment horizontal="left" vertical="center" wrapText="1"/>
    </xf>
    <xf numFmtId="165" fontId="8" fillId="0" borderId="48" xfId="1" applyFont="1" applyFill="1" applyBorder="1" applyAlignment="1">
      <alignment horizontal="center" vertical="center"/>
    </xf>
    <xf numFmtId="165" fontId="8" fillId="0" borderId="49" xfId="1" applyFont="1" applyFill="1" applyBorder="1" applyAlignment="1">
      <alignment horizontal="center" vertical="center"/>
    </xf>
    <xf numFmtId="165" fontId="2" fillId="0" borderId="47" xfId="1" applyFont="1" applyFill="1" applyBorder="1" applyAlignment="1">
      <alignment horizontal="center" vertical="center"/>
    </xf>
    <xf numFmtId="165" fontId="8" fillId="0" borderId="47" xfId="1" applyFont="1" applyFill="1" applyBorder="1" applyAlignment="1">
      <alignment horizontal="center" vertical="center"/>
    </xf>
    <xf numFmtId="165" fontId="5" fillId="0" borderId="47" xfId="1" applyFont="1" applyFill="1" applyBorder="1" applyAlignment="1">
      <alignment horizontal="center" vertical="center"/>
    </xf>
    <xf numFmtId="165" fontId="2" fillId="0" borderId="50" xfId="1" applyFont="1" applyFill="1" applyBorder="1" applyAlignment="1">
      <alignment horizontal="center" vertical="center"/>
    </xf>
    <xf numFmtId="165" fontId="5" fillId="0" borderId="51" xfId="1" applyFont="1" applyFill="1" applyBorder="1" applyAlignment="1">
      <alignment horizontal="center" vertical="center"/>
    </xf>
    <xf numFmtId="165" fontId="2" fillId="0" borderId="49" xfId="1" applyFont="1" applyFill="1" applyBorder="1" applyAlignment="1">
      <alignment horizontal="center" vertical="center"/>
    </xf>
    <xf numFmtId="165" fontId="2" fillId="0" borderId="44" xfId="1" applyFont="1" applyFill="1" applyBorder="1" applyAlignment="1">
      <alignment horizontal="center" vertical="center"/>
    </xf>
    <xf numFmtId="165" fontId="2" fillId="0" borderId="10" xfId="1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165" fontId="2" fillId="0" borderId="1" xfId="1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horizontal="center" vertical="center"/>
    </xf>
    <xf numFmtId="165" fontId="2" fillId="0" borderId="37" xfId="1" applyFont="1" applyFill="1" applyBorder="1" applyAlignment="1">
      <alignment horizontal="center" vertical="center"/>
    </xf>
    <xf numFmtId="165" fontId="8" fillId="0" borderId="26" xfId="1" applyFont="1" applyFill="1" applyBorder="1" applyAlignment="1">
      <alignment horizontal="center" vertical="center"/>
    </xf>
    <xf numFmtId="49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/>
    <xf numFmtId="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center" wrapText="1"/>
    </xf>
    <xf numFmtId="0" fontId="8" fillId="0" borderId="17" xfId="0" applyFont="1" applyBorder="1"/>
    <xf numFmtId="4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0" borderId="17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2" fillId="4" borderId="23" xfId="0" applyFont="1" applyFill="1" applyBorder="1" applyAlignment="1">
      <alignment horizontal="left" vertical="center" wrapText="1"/>
    </xf>
    <xf numFmtId="49" fontId="8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 wrapText="1"/>
    </xf>
    <xf numFmtId="0" fontId="8" fillId="5" borderId="17" xfId="0" applyFont="1" applyFill="1" applyBorder="1" applyAlignment="1">
      <alignment horizontal="center" vertical="center"/>
    </xf>
    <xf numFmtId="165" fontId="8" fillId="5" borderId="17" xfId="1" applyFont="1" applyFill="1" applyBorder="1" applyAlignment="1">
      <alignment horizontal="center" vertical="center"/>
    </xf>
    <xf numFmtId="49" fontId="2" fillId="6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165" fontId="2" fillId="6" borderId="17" xfId="1" applyFont="1" applyFill="1" applyBorder="1" applyAlignment="1">
      <alignment horizontal="center" vertical="center"/>
    </xf>
    <xf numFmtId="0" fontId="8" fillId="6" borderId="17" xfId="0" applyFont="1" applyFill="1" applyBorder="1"/>
    <xf numFmtId="0" fontId="14" fillId="6" borderId="17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/>
    </xf>
    <xf numFmtId="165" fontId="8" fillId="6" borderId="17" xfId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DF86-CC70-432B-8D8E-33FE0A6DD86B}">
  <sheetPr>
    <tabColor rgb="FFFF0000"/>
    <pageSetUpPr fitToPage="1"/>
  </sheetPr>
  <dimension ref="A1:HW110"/>
  <sheetViews>
    <sheetView tabSelected="1" topLeftCell="A73" zoomScaleNormal="100" workbookViewId="0">
      <selection activeCell="B83" sqref="B83"/>
    </sheetView>
  </sheetViews>
  <sheetFormatPr defaultRowHeight="12.75" x14ac:dyDescent="0.2"/>
  <cols>
    <col min="1" max="1" width="6" style="41" customWidth="1"/>
    <col min="2" max="2" width="57.5703125" style="11" customWidth="1"/>
    <col min="3" max="3" width="8.28515625" style="11" customWidth="1"/>
    <col min="4" max="4" width="11.85546875" style="11" customWidth="1"/>
    <col min="5" max="5" width="13.140625" style="11" customWidth="1"/>
    <col min="6" max="6" width="18.140625" style="11" customWidth="1"/>
    <col min="7" max="7" width="15.7109375" style="11" customWidth="1"/>
    <col min="8" max="8" width="18.140625" style="11" customWidth="1"/>
    <col min="9" max="9" width="19.5703125" style="11" customWidth="1"/>
    <col min="10" max="10" width="21.28515625" style="11" customWidth="1"/>
    <col min="11" max="11" width="13" style="11" customWidth="1"/>
    <col min="12" max="236" width="9.140625" style="11"/>
    <col min="237" max="240" width="0" style="11" hidden="1" customWidth="1"/>
    <col min="241" max="241" width="4.28515625" style="11" customWidth="1"/>
    <col min="242" max="242" width="99" style="11" customWidth="1"/>
    <col min="243" max="243" width="7.140625" style="11" customWidth="1"/>
    <col min="244" max="244" width="8.85546875" style="11" customWidth="1"/>
    <col min="245" max="245" width="10.7109375" style="11" customWidth="1"/>
    <col min="246" max="246" width="15.85546875" style="11" customWidth="1"/>
    <col min="247" max="492" width="9.140625" style="11"/>
    <col min="493" max="496" width="0" style="11" hidden="1" customWidth="1"/>
    <col min="497" max="497" width="4.28515625" style="11" customWidth="1"/>
    <col min="498" max="498" width="99" style="11" customWidth="1"/>
    <col min="499" max="499" width="7.140625" style="11" customWidth="1"/>
    <col min="500" max="500" width="8.85546875" style="11" customWidth="1"/>
    <col min="501" max="501" width="10.7109375" style="11" customWidth="1"/>
    <col min="502" max="502" width="15.85546875" style="11" customWidth="1"/>
    <col min="503" max="748" width="9.140625" style="11"/>
    <col min="749" max="752" width="0" style="11" hidden="1" customWidth="1"/>
    <col min="753" max="753" width="4.28515625" style="11" customWidth="1"/>
    <col min="754" max="754" width="99" style="11" customWidth="1"/>
    <col min="755" max="755" width="7.140625" style="11" customWidth="1"/>
    <col min="756" max="756" width="8.85546875" style="11" customWidth="1"/>
    <col min="757" max="757" width="10.7109375" style="11" customWidth="1"/>
    <col min="758" max="758" width="15.85546875" style="11" customWidth="1"/>
    <col min="759" max="1004" width="9.140625" style="11"/>
    <col min="1005" max="1008" width="0" style="11" hidden="1" customWidth="1"/>
    <col min="1009" max="1009" width="4.28515625" style="11" customWidth="1"/>
    <col min="1010" max="1010" width="99" style="11" customWidth="1"/>
    <col min="1011" max="1011" width="7.140625" style="11" customWidth="1"/>
    <col min="1012" max="1012" width="8.85546875" style="11" customWidth="1"/>
    <col min="1013" max="1013" width="10.7109375" style="11" customWidth="1"/>
    <col min="1014" max="1014" width="15.85546875" style="11" customWidth="1"/>
    <col min="1015" max="1260" width="9.140625" style="11"/>
    <col min="1261" max="1264" width="0" style="11" hidden="1" customWidth="1"/>
    <col min="1265" max="1265" width="4.28515625" style="11" customWidth="1"/>
    <col min="1266" max="1266" width="99" style="11" customWidth="1"/>
    <col min="1267" max="1267" width="7.140625" style="11" customWidth="1"/>
    <col min="1268" max="1268" width="8.85546875" style="11" customWidth="1"/>
    <col min="1269" max="1269" width="10.7109375" style="11" customWidth="1"/>
    <col min="1270" max="1270" width="15.85546875" style="11" customWidth="1"/>
    <col min="1271" max="1516" width="9.140625" style="11"/>
    <col min="1517" max="1520" width="0" style="11" hidden="1" customWidth="1"/>
    <col min="1521" max="1521" width="4.28515625" style="11" customWidth="1"/>
    <col min="1522" max="1522" width="99" style="11" customWidth="1"/>
    <col min="1523" max="1523" width="7.140625" style="11" customWidth="1"/>
    <col min="1524" max="1524" width="8.85546875" style="11" customWidth="1"/>
    <col min="1525" max="1525" width="10.7109375" style="11" customWidth="1"/>
    <col min="1526" max="1526" width="15.85546875" style="11" customWidth="1"/>
    <col min="1527" max="1772" width="9.140625" style="11"/>
    <col min="1773" max="1776" width="0" style="11" hidden="1" customWidth="1"/>
    <col min="1777" max="1777" width="4.28515625" style="11" customWidth="1"/>
    <col min="1778" max="1778" width="99" style="11" customWidth="1"/>
    <col min="1779" max="1779" width="7.140625" style="11" customWidth="1"/>
    <col min="1780" max="1780" width="8.85546875" style="11" customWidth="1"/>
    <col min="1781" max="1781" width="10.7109375" style="11" customWidth="1"/>
    <col min="1782" max="1782" width="15.85546875" style="11" customWidth="1"/>
    <col min="1783" max="2028" width="9.140625" style="11"/>
    <col min="2029" max="2032" width="0" style="11" hidden="1" customWidth="1"/>
    <col min="2033" max="2033" width="4.28515625" style="11" customWidth="1"/>
    <col min="2034" max="2034" width="99" style="11" customWidth="1"/>
    <col min="2035" max="2035" width="7.140625" style="11" customWidth="1"/>
    <col min="2036" max="2036" width="8.85546875" style="11" customWidth="1"/>
    <col min="2037" max="2037" width="10.7109375" style="11" customWidth="1"/>
    <col min="2038" max="2038" width="15.85546875" style="11" customWidth="1"/>
    <col min="2039" max="2284" width="9.140625" style="11"/>
    <col min="2285" max="2288" width="0" style="11" hidden="1" customWidth="1"/>
    <col min="2289" max="2289" width="4.28515625" style="11" customWidth="1"/>
    <col min="2290" max="2290" width="99" style="11" customWidth="1"/>
    <col min="2291" max="2291" width="7.140625" style="11" customWidth="1"/>
    <col min="2292" max="2292" width="8.85546875" style="11" customWidth="1"/>
    <col min="2293" max="2293" width="10.7109375" style="11" customWidth="1"/>
    <col min="2294" max="2294" width="15.85546875" style="11" customWidth="1"/>
    <col min="2295" max="2540" width="9.140625" style="11"/>
    <col min="2541" max="2544" width="0" style="11" hidden="1" customWidth="1"/>
    <col min="2545" max="2545" width="4.28515625" style="11" customWidth="1"/>
    <col min="2546" max="2546" width="99" style="11" customWidth="1"/>
    <col min="2547" max="2547" width="7.140625" style="11" customWidth="1"/>
    <col min="2548" max="2548" width="8.85546875" style="11" customWidth="1"/>
    <col min="2549" max="2549" width="10.7109375" style="11" customWidth="1"/>
    <col min="2550" max="2550" width="15.85546875" style="11" customWidth="1"/>
    <col min="2551" max="2796" width="9.140625" style="11"/>
    <col min="2797" max="2800" width="0" style="11" hidden="1" customWidth="1"/>
    <col min="2801" max="2801" width="4.28515625" style="11" customWidth="1"/>
    <col min="2802" max="2802" width="99" style="11" customWidth="1"/>
    <col min="2803" max="2803" width="7.140625" style="11" customWidth="1"/>
    <col min="2804" max="2804" width="8.85546875" style="11" customWidth="1"/>
    <col min="2805" max="2805" width="10.7109375" style="11" customWidth="1"/>
    <col min="2806" max="2806" width="15.85546875" style="11" customWidth="1"/>
    <col min="2807" max="3052" width="9.140625" style="11"/>
    <col min="3053" max="3056" width="0" style="11" hidden="1" customWidth="1"/>
    <col min="3057" max="3057" width="4.28515625" style="11" customWidth="1"/>
    <col min="3058" max="3058" width="99" style="11" customWidth="1"/>
    <col min="3059" max="3059" width="7.140625" style="11" customWidth="1"/>
    <col min="3060" max="3060" width="8.85546875" style="11" customWidth="1"/>
    <col min="3061" max="3061" width="10.7109375" style="11" customWidth="1"/>
    <col min="3062" max="3062" width="15.85546875" style="11" customWidth="1"/>
    <col min="3063" max="3308" width="9.140625" style="11"/>
    <col min="3309" max="3312" width="0" style="11" hidden="1" customWidth="1"/>
    <col min="3313" max="3313" width="4.28515625" style="11" customWidth="1"/>
    <col min="3314" max="3314" width="99" style="11" customWidth="1"/>
    <col min="3315" max="3315" width="7.140625" style="11" customWidth="1"/>
    <col min="3316" max="3316" width="8.85546875" style="11" customWidth="1"/>
    <col min="3317" max="3317" width="10.7109375" style="11" customWidth="1"/>
    <col min="3318" max="3318" width="15.85546875" style="11" customWidth="1"/>
    <col min="3319" max="3564" width="9.140625" style="11"/>
    <col min="3565" max="3568" width="0" style="11" hidden="1" customWidth="1"/>
    <col min="3569" max="3569" width="4.28515625" style="11" customWidth="1"/>
    <col min="3570" max="3570" width="99" style="11" customWidth="1"/>
    <col min="3571" max="3571" width="7.140625" style="11" customWidth="1"/>
    <col min="3572" max="3572" width="8.85546875" style="11" customWidth="1"/>
    <col min="3573" max="3573" width="10.7109375" style="11" customWidth="1"/>
    <col min="3574" max="3574" width="15.85546875" style="11" customWidth="1"/>
    <col min="3575" max="3820" width="9.140625" style="11"/>
    <col min="3821" max="3824" width="0" style="11" hidden="1" customWidth="1"/>
    <col min="3825" max="3825" width="4.28515625" style="11" customWidth="1"/>
    <col min="3826" max="3826" width="99" style="11" customWidth="1"/>
    <col min="3827" max="3827" width="7.140625" style="11" customWidth="1"/>
    <col min="3828" max="3828" width="8.85546875" style="11" customWidth="1"/>
    <col min="3829" max="3829" width="10.7109375" style="11" customWidth="1"/>
    <col min="3830" max="3830" width="15.85546875" style="11" customWidth="1"/>
    <col min="3831" max="4076" width="9.140625" style="11"/>
    <col min="4077" max="4080" width="0" style="11" hidden="1" customWidth="1"/>
    <col min="4081" max="4081" width="4.28515625" style="11" customWidth="1"/>
    <col min="4082" max="4082" width="99" style="11" customWidth="1"/>
    <col min="4083" max="4083" width="7.140625" style="11" customWidth="1"/>
    <col min="4084" max="4084" width="8.85546875" style="11" customWidth="1"/>
    <col min="4085" max="4085" width="10.7109375" style="11" customWidth="1"/>
    <col min="4086" max="4086" width="15.85546875" style="11" customWidth="1"/>
    <col min="4087" max="4332" width="9.140625" style="11"/>
    <col min="4333" max="4336" width="0" style="11" hidden="1" customWidth="1"/>
    <col min="4337" max="4337" width="4.28515625" style="11" customWidth="1"/>
    <col min="4338" max="4338" width="99" style="11" customWidth="1"/>
    <col min="4339" max="4339" width="7.140625" style="11" customWidth="1"/>
    <col min="4340" max="4340" width="8.85546875" style="11" customWidth="1"/>
    <col min="4341" max="4341" width="10.7109375" style="11" customWidth="1"/>
    <col min="4342" max="4342" width="15.85546875" style="11" customWidth="1"/>
    <col min="4343" max="4588" width="9.140625" style="11"/>
    <col min="4589" max="4592" width="0" style="11" hidden="1" customWidth="1"/>
    <col min="4593" max="4593" width="4.28515625" style="11" customWidth="1"/>
    <col min="4594" max="4594" width="99" style="11" customWidth="1"/>
    <col min="4595" max="4595" width="7.140625" style="11" customWidth="1"/>
    <col min="4596" max="4596" width="8.85546875" style="11" customWidth="1"/>
    <col min="4597" max="4597" width="10.7109375" style="11" customWidth="1"/>
    <col min="4598" max="4598" width="15.85546875" style="11" customWidth="1"/>
    <col min="4599" max="4844" width="9.140625" style="11"/>
    <col min="4845" max="4848" width="0" style="11" hidden="1" customWidth="1"/>
    <col min="4849" max="4849" width="4.28515625" style="11" customWidth="1"/>
    <col min="4850" max="4850" width="99" style="11" customWidth="1"/>
    <col min="4851" max="4851" width="7.140625" style="11" customWidth="1"/>
    <col min="4852" max="4852" width="8.85546875" style="11" customWidth="1"/>
    <col min="4853" max="4853" width="10.7109375" style="11" customWidth="1"/>
    <col min="4854" max="4854" width="15.85546875" style="11" customWidth="1"/>
    <col min="4855" max="5100" width="9.140625" style="11"/>
    <col min="5101" max="5104" width="0" style="11" hidden="1" customWidth="1"/>
    <col min="5105" max="5105" width="4.28515625" style="11" customWidth="1"/>
    <col min="5106" max="5106" width="99" style="11" customWidth="1"/>
    <col min="5107" max="5107" width="7.140625" style="11" customWidth="1"/>
    <col min="5108" max="5108" width="8.85546875" style="11" customWidth="1"/>
    <col min="5109" max="5109" width="10.7109375" style="11" customWidth="1"/>
    <col min="5110" max="5110" width="15.85546875" style="11" customWidth="1"/>
    <col min="5111" max="5356" width="9.140625" style="11"/>
    <col min="5357" max="5360" width="0" style="11" hidden="1" customWidth="1"/>
    <col min="5361" max="5361" width="4.28515625" style="11" customWidth="1"/>
    <col min="5362" max="5362" width="99" style="11" customWidth="1"/>
    <col min="5363" max="5363" width="7.140625" style="11" customWidth="1"/>
    <col min="5364" max="5364" width="8.85546875" style="11" customWidth="1"/>
    <col min="5365" max="5365" width="10.7109375" style="11" customWidth="1"/>
    <col min="5366" max="5366" width="15.85546875" style="11" customWidth="1"/>
    <col min="5367" max="5612" width="9.140625" style="11"/>
    <col min="5613" max="5616" width="0" style="11" hidden="1" customWidth="1"/>
    <col min="5617" max="5617" width="4.28515625" style="11" customWidth="1"/>
    <col min="5618" max="5618" width="99" style="11" customWidth="1"/>
    <col min="5619" max="5619" width="7.140625" style="11" customWidth="1"/>
    <col min="5620" max="5620" width="8.85546875" style="11" customWidth="1"/>
    <col min="5621" max="5621" width="10.7109375" style="11" customWidth="1"/>
    <col min="5622" max="5622" width="15.85546875" style="11" customWidth="1"/>
    <col min="5623" max="5868" width="9.140625" style="11"/>
    <col min="5869" max="5872" width="0" style="11" hidden="1" customWidth="1"/>
    <col min="5873" max="5873" width="4.28515625" style="11" customWidth="1"/>
    <col min="5874" max="5874" width="99" style="11" customWidth="1"/>
    <col min="5875" max="5875" width="7.140625" style="11" customWidth="1"/>
    <col min="5876" max="5876" width="8.85546875" style="11" customWidth="1"/>
    <col min="5877" max="5877" width="10.7109375" style="11" customWidth="1"/>
    <col min="5878" max="5878" width="15.85546875" style="11" customWidth="1"/>
    <col min="5879" max="6124" width="9.140625" style="11"/>
    <col min="6125" max="6128" width="0" style="11" hidden="1" customWidth="1"/>
    <col min="6129" max="6129" width="4.28515625" style="11" customWidth="1"/>
    <col min="6130" max="6130" width="99" style="11" customWidth="1"/>
    <col min="6131" max="6131" width="7.140625" style="11" customWidth="1"/>
    <col min="6132" max="6132" width="8.85546875" style="11" customWidth="1"/>
    <col min="6133" max="6133" width="10.7109375" style="11" customWidth="1"/>
    <col min="6134" max="6134" width="15.85546875" style="11" customWidth="1"/>
    <col min="6135" max="6380" width="9.140625" style="11"/>
    <col min="6381" max="6384" width="0" style="11" hidden="1" customWidth="1"/>
    <col min="6385" max="6385" width="4.28515625" style="11" customWidth="1"/>
    <col min="6386" max="6386" width="99" style="11" customWidth="1"/>
    <col min="6387" max="6387" width="7.140625" style="11" customWidth="1"/>
    <col min="6388" max="6388" width="8.85546875" style="11" customWidth="1"/>
    <col min="6389" max="6389" width="10.7109375" style="11" customWidth="1"/>
    <col min="6390" max="6390" width="15.85546875" style="11" customWidth="1"/>
    <col min="6391" max="6636" width="9.140625" style="11"/>
    <col min="6637" max="6640" width="0" style="11" hidden="1" customWidth="1"/>
    <col min="6641" max="6641" width="4.28515625" style="11" customWidth="1"/>
    <col min="6642" max="6642" width="99" style="11" customWidth="1"/>
    <col min="6643" max="6643" width="7.140625" style="11" customWidth="1"/>
    <col min="6644" max="6644" width="8.85546875" style="11" customWidth="1"/>
    <col min="6645" max="6645" width="10.7109375" style="11" customWidth="1"/>
    <col min="6646" max="6646" width="15.85546875" style="11" customWidth="1"/>
    <col min="6647" max="6892" width="9.140625" style="11"/>
    <col min="6893" max="6896" width="0" style="11" hidden="1" customWidth="1"/>
    <col min="6897" max="6897" width="4.28515625" style="11" customWidth="1"/>
    <col min="6898" max="6898" width="99" style="11" customWidth="1"/>
    <col min="6899" max="6899" width="7.140625" style="11" customWidth="1"/>
    <col min="6900" max="6900" width="8.85546875" style="11" customWidth="1"/>
    <col min="6901" max="6901" width="10.7109375" style="11" customWidth="1"/>
    <col min="6902" max="6902" width="15.85546875" style="11" customWidth="1"/>
    <col min="6903" max="7148" width="9.140625" style="11"/>
    <col min="7149" max="7152" width="0" style="11" hidden="1" customWidth="1"/>
    <col min="7153" max="7153" width="4.28515625" style="11" customWidth="1"/>
    <col min="7154" max="7154" width="99" style="11" customWidth="1"/>
    <col min="7155" max="7155" width="7.140625" style="11" customWidth="1"/>
    <col min="7156" max="7156" width="8.85546875" style="11" customWidth="1"/>
    <col min="7157" max="7157" width="10.7109375" style="11" customWidth="1"/>
    <col min="7158" max="7158" width="15.85546875" style="11" customWidth="1"/>
    <col min="7159" max="7404" width="9.140625" style="11"/>
    <col min="7405" max="7408" width="0" style="11" hidden="1" customWidth="1"/>
    <col min="7409" max="7409" width="4.28515625" style="11" customWidth="1"/>
    <col min="7410" max="7410" width="99" style="11" customWidth="1"/>
    <col min="7411" max="7411" width="7.140625" style="11" customWidth="1"/>
    <col min="7412" max="7412" width="8.85546875" style="11" customWidth="1"/>
    <col min="7413" max="7413" width="10.7109375" style="11" customWidth="1"/>
    <col min="7414" max="7414" width="15.85546875" style="11" customWidth="1"/>
    <col min="7415" max="7660" width="9.140625" style="11"/>
    <col min="7661" max="7664" width="0" style="11" hidden="1" customWidth="1"/>
    <col min="7665" max="7665" width="4.28515625" style="11" customWidth="1"/>
    <col min="7666" max="7666" width="99" style="11" customWidth="1"/>
    <col min="7667" max="7667" width="7.140625" style="11" customWidth="1"/>
    <col min="7668" max="7668" width="8.85546875" style="11" customWidth="1"/>
    <col min="7669" max="7669" width="10.7109375" style="11" customWidth="1"/>
    <col min="7670" max="7670" width="15.85546875" style="11" customWidth="1"/>
    <col min="7671" max="7916" width="9.140625" style="11"/>
    <col min="7917" max="7920" width="0" style="11" hidden="1" customWidth="1"/>
    <col min="7921" max="7921" width="4.28515625" style="11" customWidth="1"/>
    <col min="7922" max="7922" width="99" style="11" customWidth="1"/>
    <col min="7923" max="7923" width="7.140625" style="11" customWidth="1"/>
    <col min="7924" max="7924" width="8.85546875" style="11" customWidth="1"/>
    <col min="7925" max="7925" width="10.7109375" style="11" customWidth="1"/>
    <col min="7926" max="7926" width="15.85546875" style="11" customWidth="1"/>
    <col min="7927" max="8172" width="9.140625" style="11"/>
    <col min="8173" max="8176" width="0" style="11" hidden="1" customWidth="1"/>
    <col min="8177" max="8177" width="4.28515625" style="11" customWidth="1"/>
    <col min="8178" max="8178" width="99" style="11" customWidth="1"/>
    <col min="8179" max="8179" width="7.140625" style="11" customWidth="1"/>
    <col min="8180" max="8180" width="8.85546875" style="11" customWidth="1"/>
    <col min="8181" max="8181" width="10.7109375" style="11" customWidth="1"/>
    <col min="8182" max="8182" width="15.85546875" style="11" customWidth="1"/>
    <col min="8183" max="8428" width="9.140625" style="11"/>
    <col min="8429" max="8432" width="0" style="11" hidden="1" customWidth="1"/>
    <col min="8433" max="8433" width="4.28515625" style="11" customWidth="1"/>
    <col min="8434" max="8434" width="99" style="11" customWidth="1"/>
    <col min="8435" max="8435" width="7.140625" style="11" customWidth="1"/>
    <col min="8436" max="8436" width="8.85546875" style="11" customWidth="1"/>
    <col min="8437" max="8437" width="10.7109375" style="11" customWidth="1"/>
    <col min="8438" max="8438" width="15.85546875" style="11" customWidth="1"/>
    <col min="8439" max="8684" width="9.140625" style="11"/>
    <col min="8685" max="8688" width="0" style="11" hidden="1" customWidth="1"/>
    <col min="8689" max="8689" width="4.28515625" style="11" customWidth="1"/>
    <col min="8690" max="8690" width="99" style="11" customWidth="1"/>
    <col min="8691" max="8691" width="7.140625" style="11" customWidth="1"/>
    <col min="8692" max="8692" width="8.85546875" style="11" customWidth="1"/>
    <col min="8693" max="8693" width="10.7109375" style="11" customWidth="1"/>
    <col min="8694" max="8694" width="15.85546875" style="11" customWidth="1"/>
    <col min="8695" max="8940" width="9.140625" style="11"/>
    <col min="8941" max="8944" width="0" style="11" hidden="1" customWidth="1"/>
    <col min="8945" max="8945" width="4.28515625" style="11" customWidth="1"/>
    <col min="8946" max="8946" width="99" style="11" customWidth="1"/>
    <col min="8947" max="8947" width="7.140625" style="11" customWidth="1"/>
    <col min="8948" max="8948" width="8.85546875" style="11" customWidth="1"/>
    <col min="8949" max="8949" width="10.7109375" style="11" customWidth="1"/>
    <col min="8950" max="8950" width="15.85546875" style="11" customWidth="1"/>
    <col min="8951" max="9196" width="9.140625" style="11"/>
    <col min="9197" max="9200" width="0" style="11" hidden="1" customWidth="1"/>
    <col min="9201" max="9201" width="4.28515625" style="11" customWidth="1"/>
    <col min="9202" max="9202" width="99" style="11" customWidth="1"/>
    <col min="9203" max="9203" width="7.140625" style="11" customWidth="1"/>
    <col min="9204" max="9204" width="8.85546875" style="11" customWidth="1"/>
    <col min="9205" max="9205" width="10.7109375" style="11" customWidth="1"/>
    <col min="9206" max="9206" width="15.85546875" style="11" customWidth="1"/>
    <col min="9207" max="9452" width="9.140625" style="11"/>
    <col min="9453" max="9456" width="0" style="11" hidden="1" customWidth="1"/>
    <col min="9457" max="9457" width="4.28515625" style="11" customWidth="1"/>
    <col min="9458" max="9458" width="99" style="11" customWidth="1"/>
    <col min="9459" max="9459" width="7.140625" style="11" customWidth="1"/>
    <col min="9460" max="9460" width="8.85546875" style="11" customWidth="1"/>
    <col min="9461" max="9461" width="10.7109375" style="11" customWidth="1"/>
    <col min="9462" max="9462" width="15.85546875" style="11" customWidth="1"/>
    <col min="9463" max="9708" width="9.140625" style="11"/>
    <col min="9709" max="9712" width="0" style="11" hidden="1" customWidth="1"/>
    <col min="9713" max="9713" width="4.28515625" style="11" customWidth="1"/>
    <col min="9714" max="9714" width="99" style="11" customWidth="1"/>
    <col min="9715" max="9715" width="7.140625" style="11" customWidth="1"/>
    <col min="9716" max="9716" width="8.85546875" style="11" customWidth="1"/>
    <col min="9717" max="9717" width="10.7109375" style="11" customWidth="1"/>
    <col min="9718" max="9718" width="15.85546875" style="11" customWidth="1"/>
    <col min="9719" max="9964" width="9.140625" style="11"/>
    <col min="9965" max="9968" width="0" style="11" hidden="1" customWidth="1"/>
    <col min="9969" max="9969" width="4.28515625" style="11" customWidth="1"/>
    <col min="9970" max="9970" width="99" style="11" customWidth="1"/>
    <col min="9971" max="9971" width="7.140625" style="11" customWidth="1"/>
    <col min="9972" max="9972" width="8.85546875" style="11" customWidth="1"/>
    <col min="9973" max="9973" width="10.7109375" style="11" customWidth="1"/>
    <col min="9974" max="9974" width="15.85546875" style="11" customWidth="1"/>
    <col min="9975" max="10220" width="9.140625" style="11"/>
    <col min="10221" max="10224" width="0" style="11" hidden="1" customWidth="1"/>
    <col min="10225" max="10225" width="4.28515625" style="11" customWidth="1"/>
    <col min="10226" max="10226" width="99" style="11" customWidth="1"/>
    <col min="10227" max="10227" width="7.140625" style="11" customWidth="1"/>
    <col min="10228" max="10228" width="8.85546875" style="11" customWidth="1"/>
    <col min="10229" max="10229" width="10.7109375" style="11" customWidth="1"/>
    <col min="10230" max="10230" width="15.85546875" style="11" customWidth="1"/>
    <col min="10231" max="10476" width="9.140625" style="11"/>
    <col min="10477" max="10480" width="0" style="11" hidden="1" customWidth="1"/>
    <col min="10481" max="10481" width="4.28515625" style="11" customWidth="1"/>
    <col min="10482" max="10482" width="99" style="11" customWidth="1"/>
    <col min="10483" max="10483" width="7.140625" style="11" customWidth="1"/>
    <col min="10484" max="10484" width="8.85546875" style="11" customWidth="1"/>
    <col min="10485" max="10485" width="10.7109375" style="11" customWidth="1"/>
    <col min="10486" max="10486" width="15.85546875" style="11" customWidth="1"/>
    <col min="10487" max="10732" width="9.140625" style="11"/>
    <col min="10733" max="10736" width="0" style="11" hidden="1" customWidth="1"/>
    <col min="10737" max="10737" width="4.28515625" style="11" customWidth="1"/>
    <col min="10738" max="10738" width="99" style="11" customWidth="1"/>
    <col min="10739" max="10739" width="7.140625" style="11" customWidth="1"/>
    <col min="10740" max="10740" width="8.85546875" style="11" customWidth="1"/>
    <col min="10741" max="10741" width="10.7109375" style="11" customWidth="1"/>
    <col min="10742" max="10742" width="15.85546875" style="11" customWidth="1"/>
    <col min="10743" max="10988" width="9.140625" style="11"/>
    <col min="10989" max="10992" width="0" style="11" hidden="1" customWidth="1"/>
    <col min="10993" max="10993" width="4.28515625" style="11" customWidth="1"/>
    <col min="10994" max="10994" width="99" style="11" customWidth="1"/>
    <col min="10995" max="10995" width="7.140625" style="11" customWidth="1"/>
    <col min="10996" max="10996" width="8.85546875" style="11" customWidth="1"/>
    <col min="10997" max="10997" width="10.7109375" style="11" customWidth="1"/>
    <col min="10998" max="10998" width="15.85546875" style="11" customWidth="1"/>
    <col min="10999" max="11244" width="9.140625" style="11"/>
    <col min="11245" max="11248" width="0" style="11" hidden="1" customWidth="1"/>
    <col min="11249" max="11249" width="4.28515625" style="11" customWidth="1"/>
    <col min="11250" max="11250" width="99" style="11" customWidth="1"/>
    <col min="11251" max="11251" width="7.140625" style="11" customWidth="1"/>
    <col min="11252" max="11252" width="8.85546875" style="11" customWidth="1"/>
    <col min="11253" max="11253" width="10.7109375" style="11" customWidth="1"/>
    <col min="11254" max="11254" width="15.85546875" style="11" customWidth="1"/>
    <col min="11255" max="11500" width="9.140625" style="11"/>
    <col min="11501" max="11504" width="0" style="11" hidden="1" customWidth="1"/>
    <col min="11505" max="11505" width="4.28515625" style="11" customWidth="1"/>
    <col min="11506" max="11506" width="99" style="11" customWidth="1"/>
    <col min="11507" max="11507" width="7.140625" style="11" customWidth="1"/>
    <col min="11508" max="11508" width="8.85546875" style="11" customWidth="1"/>
    <col min="11509" max="11509" width="10.7109375" style="11" customWidth="1"/>
    <col min="11510" max="11510" width="15.85546875" style="11" customWidth="1"/>
    <col min="11511" max="11756" width="9.140625" style="11"/>
    <col min="11757" max="11760" width="0" style="11" hidden="1" customWidth="1"/>
    <col min="11761" max="11761" width="4.28515625" style="11" customWidth="1"/>
    <col min="11762" max="11762" width="99" style="11" customWidth="1"/>
    <col min="11763" max="11763" width="7.140625" style="11" customWidth="1"/>
    <col min="11764" max="11764" width="8.85546875" style="11" customWidth="1"/>
    <col min="11765" max="11765" width="10.7109375" style="11" customWidth="1"/>
    <col min="11766" max="11766" width="15.85546875" style="11" customWidth="1"/>
    <col min="11767" max="12012" width="9.140625" style="11"/>
    <col min="12013" max="12016" width="0" style="11" hidden="1" customWidth="1"/>
    <col min="12017" max="12017" width="4.28515625" style="11" customWidth="1"/>
    <col min="12018" max="12018" width="99" style="11" customWidth="1"/>
    <col min="12019" max="12019" width="7.140625" style="11" customWidth="1"/>
    <col min="12020" max="12020" width="8.85546875" style="11" customWidth="1"/>
    <col min="12021" max="12021" width="10.7109375" style="11" customWidth="1"/>
    <col min="12022" max="12022" width="15.85546875" style="11" customWidth="1"/>
    <col min="12023" max="12268" width="9.140625" style="11"/>
    <col min="12269" max="12272" width="0" style="11" hidden="1" customWidth="1"/>
    <col min="12273" max="12273" width="4.28515625" style="11" customWidth="1"/>
    <col min="12274" max="12274" width="99" style="11" customWidth="1"/>
    <col min="12275" max="12275" width="7.140625" style="11" customWidth="1"/>
    <col min="12276" max="12276" width="8.85546875" style="11" customWidth="1"/>
    <col min="12277" max="12277" width="10.7109375" style="11" customWidth="1"/>
    <col min="12278" max="12278" width="15.85546875" style="11" customWidth="1"/>
    <col min="12279" max="12524" width="9.140625" style="11"/>
    <col min="12525" max="12528" width="0" style="11" hidden="1" customWidth="1"/>
    <col min="12529" max="12529" width="4.28515625" style="11" customWidth="1"/>
    <col min="12530" max="12530" width="99" style="11" customWidth="1"/>
    <col min="12531" max="12531" width="7.140625" style="11" customWidth="1"/>
    <col min="12532" max="12532" width="8.85546875" style="11" customWidth="1"/>
    <col min="12533" max="12533" width="10.7109375" style="11" customWidth="1"/>
    <col min="12534" max="12534" width="15.85546875" style="11" customWidth="1"/>
    <col min="12535" max="12780" width="9.140625" style="11"/>
    <col min="12781" max="12784" width="0" style="11" hidden="1" customWidth="1"/>
    <col min="12785" max="12785" width="4.28515625" style="11" customWidth="1"/>
    <col min="12786" max="12786" width="99" style="11" customWidth="1"/>
    <col min="12787" max="12787" width="7.140625" style="11" customWidth="1"/>
    <col min="12788" max="12788" width="8.85546875" style="11" customWidth="1"/>
    <col min="12789" max="12789" width="10.7109375" style="11" customWidth="1"/>
    <col min="12790" max="12790" width="15.85546875" style="11" customWidth="1"/>
    <col min="12791" max="13036" width="9.140625" style="11"/>
    <col min="13037" max="13040" width="0" style="11" hidden="1" customWidth="1"/>
    <col min="13041" max="13041" width="4.28515625" style="11" customWidth="1"/>
    <col min="13042" max="13042" width="99" style="11" customWidth="1"/>
    <col min="13043" max="13043" width="7.140625" style="11" customWidth="1"/>
    <col min="13044" max="13044" width="8.85546875" style="11" customWidth="1"/>
    <col min="13045" max="13045" width="10.7109375" style="11" customWidth="1"/>
    <col min="13046" max="13046" width="15.85546875" style="11" customWidth="1"/>
    <col min="13047" max="13292" width="9.140625" style="11"/>
    <col min="13293" max="13296" width="0" style="11" hidden="1" customWidth="1"/>
    <col min="13297" max="13297" width="4.28515625" style="11" customWidth="1"/>
    <col min="13298" max="13298" width="99" style="11" customWidth="1"/>
    <col min="13299" max="13299" width="7.140625" style="11" customWidth="1"/>
    <col min="13300" max="13300" width="8.85546875" style="11" customWidth="1"/>
    <col min="13301" max="13301" width="10.7109375" style="11" customWidth="1"/>
    <col min="13302" max="13302" width="15.85546875" style="11" customWidth="1"/>
    <col min="13303" max="13548" width="9.140625" style="11"/>
    <col min="13549" max="13552" width="0" style="11" hidden="1" customWidth="1"/>
    <col min="13553" max="13553" width="4.28515625" style="11" customWidth="1"/>
    <col min="13554" max="13554" width="99" style="11" customWidth="1"/>
    <col min="13555" max="13555" width="7.140625" style="11" customWidth="1"/>
    <col min="13556" max="13556" width="8.85546875" style="11" customWidth="1"/>
    <col min="13557" max="13557" width="10.7109375" style="11" customWidth="1"/>
    <col min="13558" max="13558" width="15.85546875" style="11" customWidth="1"/>
    <col min="13559" max="13804" width="9.140625" style="11"/>
    <col min="13805" max="13808" width="0" style="11" hidden="1" customWidth="1"/>
    <col min="13809" max="13809" width="4.28515625" style="11" customWidth="1"/>
    <col min="13810" max="13810" width="99" style="11" customWidth="1"/>
    <col min="13811" max="13811" width="7.140625" style="11" customWidth="1"/>
    <col min="13812" max="13812" width="8.85546875" style="11" customWidth="1"/>
    <col min="13813" max="13813" width="10.7109375" style="11" customWidth="1"/>
    <col min="13814" max="13814" width="15.85546875" style="11" customWidth="1"/>
    <col min="13815" max="14060" width="9.140625" style="11"/>
    <col min="14061" max="14064" width="0" style="11" hidden="1" customWidth="1"/>
    <col min="14065" max="14065" width="4.28515625" style="11" customWidth="1"/>
    <col min="14066" max="14066" width="99" style="11" customWidth="1"/>
    <col min="14067" max="14067" width="7.140625" style="11" customWidth="1"/>
    <col min="14068" max="14068" width="8.85546875" style="11" customWidth="1"/>
    <col min="14069" max="14069" width="10.7109375" style="11" customWidth="1"/>
    <col min="14070" max="14070" width="15.85546875" style="11" customWidth="1"/>
    <col min="14071" max="14316" width="9.140625" style="11"/>
    <col min="14317" max="14320" width="0" style="11" hidden="1" customWidth="1"/>
    <col min="14321" max="14321" width="4.28515625" style="11" customWidth="1"/>
    <col min="14322" max="14322" width="99" style="11" customWidth="1"/>
    <col min="14323" max="14323" width="7.140625" style="11" customWidth="1"/>
    <col min="14324" max="14324" width="8.85546875" style="11" customWidth="1"/>
    <col min="14325" max="14325" width="10.7109375" style="11" customWidth="1"/>
    <col min="14326" max="14326" width="15.85546875" style="11" customWidth="1"/>
    <col min="14327" max="14572" width="9.140625" style="11"/>
    <col min="14573" max="14576" width="0" style="11" hidden="1" customWidth="1"/>
    <col min="14577" max="14577" width="4.28515625" style="11" customWidth="1"/>
    <col min="14578" max="14578" width="99" style="11" customWidth="1"/>
    <col min="14579" max="14579" width="7.140625" style="11" customWidth="1"/>
    <col min="14580" max="14580" width="8.85546875" style="11" customWidth="1"/>
    <col min="14581" max="14581" width="10.7109375" style="11" customWidth="1"/>
    <col min="14582" max="14582" width="15.85546875" style="11" customWidth="1"/>
    <col min="14583" max="14828" width="9.140625" style="11"/>
    <col min="14829" max="14832" width="0" style="11" hidden="1" customWidth="1"/>
    <col min="14833" max="14833" width="4.28515625" style="11" customWidth="1"/>
    <col min="14834" max="14834" width="99" style="11" customWidth="1"/>
    <col min="14835" max="14835" width="7.140625" style="11" customWidth="1"/>
    <col min="14836" max="14836" width="8.85546875" style="11" customWidth="1"/>
    <col min="14837" max="14837" width="10.7109375" style="11" customWidth="1"/>
    <col min="14838" max="14838" width="15.85546875" style="11" customWidth="1"/>
    <col min="14839" max="15084" width="9.140625" style="11"/>
    <col min="15085" max="15088" width="0" style="11" hidden="1" customWidth="1"/>
    <col min="15089" max="15089" width="4.28515625" style="11" customWidth="1"/>
    <col min="15090" max="15090" width="99" style="11" customWidth="1"/>
    <col min="15091" max="15091" width="7.140625" style="11" customWidth="1"/>
    <col min="15092" max="15092" width="8.85546875" style="11" customWidth="1"/>
    <col min="15093" max="15093" width="10.7109375" style="11" customWidth="1"/>
    <col min="15094" max="15094" width="15.85546875" style="11" customWidth="1"/>
    <col min="15095" max="15340" width="9.140625" style="11"/>
    <col min="15341" max="15344" width="0" style="11" hidden="1" customWidth="1"/>
    <col min="15345" max="15345" width="4.28515625" style="11" customWidth="1"/>
    <col min="15346" max="15346" width="99" style="11" customWidth="1"/>
    <col min="15347" max="15347" width="7.140625" style="11" customWidth="1"/>
    <col min="15348" max="15348" width="8.85546875" style="11" customWidth="1"/>
    <col min="15349" max="15349" width="10.7109375" style="11" customWidth="1"/>
    <col min="15350" max="15350" width="15.85546875" style="11" customWidth="1"/>
    <col min="15351" max="15596" width="9.140625" style="11"/>
    <col min="15597" max="15600" width="0" style="11" hidden="1" customWidth="1"/>
    <col min="15601" max="15601" width="4.28515625" style="11" customWidth="1"/>
    <col min="15602" max="15602" width="99" style="11" customWidth="1"/>
    <col min="15603" max="15603" width="7.140625" style="11" customWidth="1"/>
    <col min="15604" max="15604" width="8.85546875" style="11" customWidth="1"/>
    <col min="15605" max="15605" width="10.7109375" style="11" customWidth="1"/>
    <col min="15606" max="15606" width="15.85546875" style="11" customWidth="1"/>
    <col min="15607" max="15852" width="9.140625" style="11"/>
    <col min="15853" max="15856" width="0" style="11" hidden="1" customWidth="1"/>
    <col min="15857" max="15857" width="4.28515625" style="11" customWidth="1"/>
    <col min="15858" max="15858" width="99" style="11" customWidth="1"/>
    <col min="15859" max="15859" width="7.140625" style="11" customWidth="1"/>
    <col min="15860" max="15860" width="8.85546875" style="11" customWidth="1"/>
    <col min="15861" max="15861" width="10.7109375" style="11" customWidth="1"/>
    <col min="15862" max="15862" width="15.85546875" style="11" customWidth="1"/>
    <col min="15863" max="16108" width="9.140625" style="11"/>
    <col min="16109" max="16112" width="0" style="11" hidden="1" customWidth="1"/>
    <col min="16113" max="16113" width="4.28515625" style="11" customWidth="1"/>
    <col min="16114" max="16114" width="99" style="11" customWidth="1"/>
    <col min="16115" max="16115" width="7.140625" style="11" customWidth="1"/>
    <col min="16116" max="16116" width="8.85546875" style="11" customWidth="1"/>
    <col min="16117" max="16117" width="10.7109375" style="11" customWidth="1"/>
    <col min="16118" max="16118" width="15.85546875" style="11" customWidth="1"/>
    <col min="16119" max="16384" width="9.140625" style="11"/>
  </cols>
  <sheetData>
    <row r="1" spans="1:231" ht="12.75" customHeight="1" x14ac:dyDescent="0.2">
      <c r="A1" s="137"/>
    </row>
    <row r="2" spans="1:231" s="162" customFormat="1" x14ac:dyDescent="0.2">
      <c r="A2" s="159"/>
      <c r="B2" s="159"/>
      <c r="C2" s="160"/>
      <c r="D2" s="160"/>
      <c r="E2" s="160"/>
      <c r="F2" s="160"/>
      <c r="G2" s="160"/>
      <c r="H2" s="159"/>
      <c r="I2" s="159"/>
      <c r="J2" s="159"/>
      <c r="K2" s="159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</row>
    <row r="3" spans="1:231" s="33" customFormat="1" x14ac:dyDescent="0.2">
      <c r="A3" s="193" t="s">
        <v>121</v>
      </c>
      <c r="B3" s="193"/>
      <c r="C3" s="193"/>
      <c r="D3" s="193"/>
      <c r="E3" s="193"/>
      <c r="F3" s="193"/>
      <c r="G3" s="193"/>
      <c r="H3" s="193"/>
      <c r="I3" s="193"/>
      <c r="J3" s="193"/>
      <c r="K3" s="1"/>
    </row>
    <row r="4" spans="1:231" s="33" customFormat="1" ht="15.75" customHeight="1" x14ac:dyDescent="0.2">
      <c r="A4" s="194" t="s">
        <v>148</v>
      </c>
      <c r="B4" s="194"/>
      <c r="C4" s="194"/>
      <c r="D4" s="194"/>
      <c r="E4" s="194"/>
      <c r="F4" s="194"/>
      <c r="G4" s="194"/>
      <c r="H4" s="194"/>
      <c r="I4" s="194"/>
      <c r="J4" s="194"/>
      <c r="K4" s="163"/>
    </row>
    <row r="5" spans="1:231" s="33" customFormat="1" ht="15.75" customHeight="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63"/>
    </row>
    <row r="6" spans="1:231" s="33" customFormat="1" ht="14.25" customHeight="1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5"/>
      <c r="K6" s="165"/>
    </row>
    <row r="7" spans="1:231" ht="28.5" customHeight="1" x14ac:dyDescent="0.2">
      <c r="A7" s="195" t="s">
        <v>0</v>
      </c>
      <c r="B7" s="198" t="s">
        <v>1</v>
      </c>
      <c r="C7" s="201" t="s">
        <v>2</v>
      </c>
      <c r="D7" s="201" t="s">
        <v>3</v>
      </c>
      <c r="E7" s="188" t="s">
        <v>5</v>
      </c>
      <c r="F7" s="188"/>
      <c r="G7" s="204" t="s">
        <v>4</v>
      </c>
      <c r="H7" s="205"/>
      <c r="I7" s="167" t="s">
        <v>141</v>
      </c>
      <c r="J7" s="189" t="s">
        <v>165</v>
      </c>
    </row>
    <row r="8" spans="1:231" ht="18" customHeight="1" x14ac:dyDescent="0.2">
      <c r="A8" s="196"/>
      <c r="B8" s="199"/>
      <c r="C8" s="202"/>
      <c r="D8" s="202"/>
      <c r="E8" s="188" t="s">
        <v>143</v>
      </c>
      <c r="F8" s="166" t="s">
        <v>144</v>
      </c>
      <c r="G8" s="189" t="s">
        <v>143</v>
      </c>
      <c r="H8" s="166" t="s">
        <v>144</v>
      </c>
      <c r="I8" s="189" t="s">
        <v>142</v>
      </c>
      <c r="J8" s="190"/>
    </row>
    <row r="9" spans="1:231" ht="19.5" customHeight="1" x14ac:dyDescent="0.2">
      <c r="A9" s="197"/>
      <c r="B9" s="200"/>
      <c r="C9" s="203"/>
      <c r="D9" s="203"/>
      <c r="E9" s="189"/>
      <c r="F9" s="167" t="s">
        <v>145</v>
      </c>
      <c r="G9" s="190"/>
      <c r="H9" s="167" t="s">
        <v>145</v>
      </c>
      <c r="I9" s="191"/>
      <c r="J9" s="191"/>
    </row>
    <row r="10" spans="1:231" ht="16.5" customHeight="1" x14ac:dyDescent="0.2">
      <c r="A10" s="177"/>
      <c r="B10" s="178" t="s">
        <v>122</v>
      </c>
      <c r="C10" s="179"/>
      <c r="D10" s="180"/>
      <c r="E10" s="181"/>
      <c r="F10" s="181"/>
      <c r="G10" s="181"/>
      <c r="H10" s="181"/>
      <c r="I10" s="182"/>
      <c r="J10" s="182"/>
    </row>
    <row r="11" spans="1:231" ht="35.25" customHeight="1" x14ac:dyDescent="0.2">
      <c r="A11" s="49" t="s">
        <v>7</v>
      </c>
      <c r="B11" s="44" t="s">
        <v>126</v>
      </c>
      <c r="C11" s="44"/>
      <c r="D11" s="20"/>
      <c r="E11" s="157"/>
      <c r="F11" s="157"/>
      <c r="G11" s="157"/>
      <c r="H11" s="157"/>
      <c r="I11" s="169"/>
      <c r="J11" s="169"/>
    </row>
    <row r="12" spans="1:231" ht="45" customHeight="1" x14ac:dyDescent="0.2">
      <c r="A12" s="153" t="s">
        <v>43</v>
      </c>
      <c r="B12" s="83" t="s">
        <v>123</v>
      </c>
      <c r="C12" s="84" t="s">
        <v>8</v>
      </c>
      <c r="D12" s="42">
        <v>7292.5</v>
      </c>
      <c r="E12" s="42"/>
      <c r="F12" s="42">
        <f t="shared" ref="F12:F17" si="0">E12*D12</f>
        <v>0</v>
      </c>
      <c r="G12" s="42">
        <f>E12+F12</f>
        <v>0</v>
      </c>
      <c r="H12" s="42">
        <f t="shared" ref="H12:H17" si="1">D12*E12</f>
        <v>0</v>
      </c>
      <c r="I12" s="42">
        <f t="shared" ref="I12:I17" si="2">D12*F12</f>
        <v>0</v>
      </c>
      <c r="J12" s="42">
        <f>H12+I12</f>
        <v>0</v>
      </c>
    </row>
    <row r="13" spans="1:231" ht="45" customHeight="1" x14ac:dyDescent="0.2">
      <c r="A13" s="153" t="s">
        <v>99</v>
      </c>
      <c r="B13" s="83" t="s">
        <v>48</v>
      </c>
      <c r="C13" s="84" t="s">
        <v>8</v>
      </c>
      <c r="D13" s="42">
        <f>D12</f>
        <v>7292.5</v>
      </c>
      <c r="E13" s="42"/>
      <c r="F13" s="42">
        <f t="shared" si="0"/>
        <v>0</v>
      </c>
      <c r="G13" s="42">
        <f t="shared" ref="G13:G77" si="3">E13+F13</f>
        <v>0</v>
      </c>
      <c r="H13" s="42">
        <f t="shared" si="1"/>
        <v>0</v>
      </c>
      <c r="I13" s="42">
        <f t="shared" si="2"/>
        <v>0</v>
      </c>
      <c r="J13" s="42">
        <f t="shared" ref="J13:J77" si="4">H13+I13</f>
        <v>0</v>
      </c>
      <c r="K13" s="24"/>
    </row>
    <row r="14" spans="1:231" ht="33" customHeight="1" x14ac:dyDescent="0.2">
      <c r="A14" s="153" t="s">
        <v>44</v>
      </c>
      <c r="B14" s="83" t="s">
        <v>162</v>
      </c>
      <c r="C14" s="84" t="s">
        <v>8</v>
      </c>
      <c r="D14" s="42">
        <v>5923.82</v>
      </c>
      <c r="E14" s="42"/>
      <c r="F14" s="42">
        <f t="shared" si="0"/>
        <v>0</v>
      </c>
      <c r="G14" s="42">
        <f t="shared" si="3"/>
        <v>0</v>
      </c>
      <c r="H14" s="42">
        <f t="shared" si="1"/>
        <v>0</v>
      </c>
      <c r="I14" s="42">
        <f t="shared" si="2"/>
        <v>0</v>
      </c>
      <c r="J14" s="42">
        <f t="shared" si="4"/>
        <v>0</v>
      </c>
      <c r="K14" s="24"/>
    </row>
    <row r="15" spans="1:231" ht="30.75" customHeight="1" x14ac:dyDescent="0.2">
      <c r="A15" s="153" t="s">
        <v>45</v>
      </c>
      <c r="B15" s="83" t="s">
        <v>163</v>
      </c>
      <c r="C15" s="84" t="s">
        <v>8</v>
      </c>
      <c r="D15" s="42">
        <v>1368.7</v>
      </c>
      <c r="E15" s="42"/>
      <c r="F15" s="42">
        <f t="shared" si="0"/>
        <v>0</v>
      </c>
      <c r="G15" s="42">
        <f t="shared" si="3"/>
        <v>0</v>
      </c>
      <c r="H15" s="42">
        <f t="shared" si="1"/>
        <v>0</v>
      </c>
      <c r="I15" s="42">
        <f t="shared" si="2"/>
        <v>0</v>
      </c>
      <c r="J15" s="42">
        <f t="shared" si="4"/>
        <v>0</v>
      </c>
      <c r="K15" s="24"/>
    </row>
    <row r="16" spans="1:231" ht="15" customHeight="1" x14ac:dyDescent="0.2">
      <c r="A16" s="153" t="s">
        <v>47</v>
      </c>
      <c r="B16" s="83" t="s">
        <v>146</v>
      </c>
      <c r="C16" s="84" t="s">
        <v>8</v>
      </c>
      <c r="D16" s="42">
        <f>(D14+D15)-D20*0.1</f>
        <v>6659.8419999999996</v>
      </c>
      <c r="E16" s="42"/>
      <c r="F16" s="42">
        <f t="shared" si="0"/>
        <v>0</v>
      </c>
      <c r="G16" s="42">
        <f t="shared" si="3"/>
        <v>0</v>
      </c>
      <c r="H16" s="42">
        <f t="shared" si="1"/>
        <v>0</v>
      </c>
      <c r="I16" s="42">
        <f t="shared" si="2"/>
        <v>0</v>
      </c>
      <c r="J16" s="42">
        <f t="shared" si="4"/>
        <v>0</v>
      </c>
      <c r="K16" s="24"/>
    </row>
    <row r="17" spans="1:11" ht="27" customHeight="1" x14ac:dyDescent="0.2">
      <c r="A17" s="153" t="s">
        <v>161</v>
      </c>
      <c r="B17" s="83" t="s">
        <v>160</v>
      </c>
      <c r="C17" s="84" t="s">
        <v>100</v>
      </c>
      <c r="D17" s="42">
        <v>1666.4</v>
      </c>
      <c r="E17" s="42"/>
      <c r="F17" s="42">
        <f t="shared" si="0"/>
        <v>0</v>
      </c>
      <c r="G17" s="42">
        <f t="shared" si="3"/>
        <v>0</v>
      </c>
      <c r="H17" s="42">
        <f t="shared" si="1"/>
        <v>0</v>
      </c>
      <c r="I17" s="42">
        <f t="shared" si="2"/>
        <v>0</v>
      </c>
      <c r="J17" s="42">
        <f t="shared" si="4"/>
        <v>0</v>
      </c>
      <c r="K17" s="24"/>
    </row>
    <row r="18" spans="1:11" ht="15.75" customHeight="1" x14ac:dyDescent="0.2">
      <c r="A18" s="173"/>
      <c r="B18" s="174" t="s">
        <v>102</v>
      </c>
      <c r="C18" s="175"/>
      <c r="D18" s="176"/>
      <c r="E18" s="176"/>
      <c r="F18" s="176">
        <f>SUM(F12:F17)</f>
        <v>0</v>
      </c>
      <c r="G18" s="176"/>
      <c r="H18" s="176">
        <f t="shared" ref="H18:J18" si="5">SUM(H12:H17)</f>
        <v>0</v>
      </c>
      <c r="I18" s="176"/>
      <c r="J18" s="176">
        <f t="shared" si="5"/>
        <v>0</v>
      </c>
      <c r="K18" s="24"/>
    </row>
    <row r="19" spans="1:11" s="1" customFormat="1" ht="28.5" customHeight="1" x14ac:dyDescent="0.2">
      <c r="A19" s="49" t="s">
        <v>9</v>
      </c>
      <c r="B19" s="149" t="s">
        <v>125</v>
      </c>
      <c r="C19" s="51"/>
      <c r="D19" s="52"/>
      <c r="E19" s="52"/>
      <c r="F19" s="42"/>
      <c r="G19" s="42"/>
      <c r="H19" s="42"/>
      <c r="I19" s="42"/>
      <c r="J19" s="42"/>
      <c r="K19" s="56"/>
    </row>
    <row r="20" spans="1:11" ht="44.25" customHeight="1" x14ac:dyDescent="0.2">
      <c r="A20" s="150" t="s">
        <v>50</v>
      </c>
      <c r="B20" s="83" t="s">
        <v>147</v>
      </c>
      <c r="C20" s="84" t="s">
        <v>109</v>
      </c>
      <c r="D20" s="42">
        <v>6326.78</v>
      </c>
      <c r="E20" s="42"/>
      <c r="F20" s="42">
        <f>E20*D20</f>
        <v>0</v>
      </c>
      <c r="G20" s="42">
        <f t="shared" si="3"/>
        <v>0</v>
      </c>
      <c r="H20" s="42">
        <f>D20*E20</f>
        <v>0</v>
      </c>
      <c r="I20" s="42">
        <f>D20*F20</f>
        <v>0</v>
      </c>
      <c r="J20" s="42">
        <f t="shared" si="4"/>
        <v>0</v>
      </c>
      <c r="K20" s="24"/>
    </row>
    <row r="21" spans="1:11" ht="40.5" customHeight="1" x14ac:dyDescent="0.2">
      <c r="A21" s="150" t="s">
        <v>21</v>
      </c>
      <c r="B21" s="83" t="s">
        <v>48</v>
      </c>
      <c r="C21" s="84" t="s">
        <v>8</v>
      </c>
      <c r="D21" s="42">
        <f>D20*(0.1+0.04+0.04)</f>
        <v>1138.8204000000001</v>
      </c>
      <c r="E21" s="42"/>
      <c r="F21" s="42">
        <f>E21*D21</f>
        <v>0</v>
      </c>
      <c r="G21" s="42">
        <f t="shared" si="3"/>
        <v>0</v>
      </c>
      <c r="H21" s="42">
        <f>D21*E21</f>
        <v>0</v>
      </c>
      <c r="I21" s="42">
        <f>D21*F21</f>
        <v>0</v>
      </c>
      <c r="J21" s="42">
        <f t="shared" si="4"/>
        <v>0</v>
      </c>
      <c r="K21" s="24"/>
    </row>
    <row r="22" spans="1:11" ht="15.75" customHeight="1" x14ac:dyDescent="0.2">
      <c r="A22" s="150" t="s">
        <v>22</v>
      </c>
      <c r="B22" s="83" t="s">
        <v>107</v>
      </c>
      <c r="C22" s="84" t="s">
        <v>8</v>
      </c>
      <c r="D22" s="42">
        <f>D21</f>
        <v>1138.8204000000001</v>
      </c>
      <c r="E22" s="42"/>
      <c r="F22" s="42">
        <f>E22*D22</f>
        <v>0</v>
      </c>
      <c r="G22" s="42">
        <f t="shared" si="3"/>
        <v>0</v>
      </c>
      <c r="H22" s="42">
        <f>D22*E22</f>
        <v>0</v>
      </c>
      <c r="I22" s="42">
        <f>D22*F22</f>
        <v>0</v>
      </c>
      <c r="J22" s="42">
        <f t="shared" si="4"/>
        <v>0</v>
      </c>
      <c r="K22" s="24"/>
    </row>
    <row r="23" spans="1:11" ht="15.75" customHeight="1" x14ac:dyDescent="0.2">
      <c r="A23" s="150" t="s">
        <v>23</v>
      </c>
      <c r="B23" s="83" t="s">
        <v>146</v>
      </c>
      <c r="C23" s="84" t="s">
        <v>8</v>
      </c>
      <c r="D23" s="42">
        <f>D22</f>
        <v>1138.8204000000001</v>
      </c>
      <c r="E23" s="42"/>
      <c r="F23" s="42">
        <f>E23*D23</f>
        <v>0</v>
      </c>
      <c r="G23" s="42">
        <f t="shared" si="3"/>
        <v>0</v>
      </c>
      <c r="H23" s="42">
        <f>D23*E23</f>
        <v>0</v>
      </c>
      <c r="I23" s="42">
        <f>D23*F23</f>
        <v>0</v>
      </c>
      <c r="J23" s="42">
        <f t="shared" si="4"/>
        <v>0</v>
      </c>
      <c r="K23" s="24"/>
    </row>
    <row r="24" spans="1:11" ht="15.75" customHeight="1" x14ac:dyDescent="0.2">
      <c r="A24" s="173"/>
      <c r="B24" s="174" t="s">
        <v>103</v>
      </c>
      <c r="C24" s="175"/>
      <c r="D24" s="176"/>
      <c r="E24" s="176"/>
      <c r="F24" s="176">
        <f>SUM(F20:F23)</f>
        <v>0</v>
      </c>
      <c r="G24" s="176"/>
      <c r="H24" s="176">
        <f t="shared" ref="H24:J24" si="6">SUM(H20:H23)</f>
        <v>0</v>
      </c>
      <c r="I24" s="176"/>
      <c r="J24" s="176">
        <f t="shared" si="6"/>
        <v>0</v>
      </c>
      <c r="K24" s="24"/>
    </row>
    <row r="25" spans="1:11" s="1" customFormat="1" ht="33" customHeight="1" x14ac:dyDescent="0.2">
      <c r="A25" s="49" t="s">
        <v>10</v>
      </c>
      <c r="B25" s="149" t="s">
        <v>153</v>
      </c>
      <c r="C25" s="154"/>
      <c r="D25" s="52"/>
      <c r="E25" s="52"/>
      <c r="F25" s="42"/>
      <c r="G25" s="42"/>
      <c r="H25" s="42"/>
      <c r="I25" s="42"/>
      <c r="J25" s="42"/>
      <c r="K25" s="56"/>
    </row>
    <row r="26" spans="1:11" ht="44.25" customHeight="1" x14ac:dyDescent="0.2">
      <c r="A26" s="150" t="s">
        <v>24</v>
      </c>
      <c r="B26" s="83" t="s">
        <v>123</v>
      </c>
      <c r="C26" s="84" t="s">
        <v>8</v>
      </c>
      <c r="D26" s="42">
        <v>1140</v>
      </c>
      <c r="E26" s="42"/>
      <c r="F26" s="42">
        <f>E26*D26</f>
        <v>0</v>
      </c>
      <c r="G26" s="42">
        <f t="shared" si="3"/>
        <v>0</v>
      </c>
      <c r="H26" s="42">
        <f>D26*E26</f>
        <v>0</v>
      </c>
      <c r="I26" s="42">
        <f>D26*F26</f>
        <v>0</v>
      </c>
      <c r="J26" s="42">
        <f t="shared" si="4"/>
        <v>0</v>
      </c>
      <c r="K26" s="24"/>
    </row>
    <row r="27" spans="1:11" ht="41.25" customHeight="1" x14ac:dyDescent="0.2">
      <c r="A27" s="150" t="s">
        <v>25</v>
      </c>
      <c r="B27" s="83" t="s">
        <v>48</v>
      </c>
      <c r="C27" s="84" t="s">
        <v>8</v>
      </c>
      <c r="D27" s="42">
        <v>1585</v>
      </c>
      <c r="E27" s="42"/>
      <c r="F27" s="42">
        <f>E27*D27</f>
        <v>0</v>
      </c>
      <c r="G27" s="42">
        <f t="shared" si="3"/>
        <v>0</v>
      </c>
      <c r="H27" s="42">
        <f>D27*E27</f>
        <v>0</v>
      </c>
      <c r="I27" s="42">
        <f>D27*F27</f>
        <v>0</v>
      </c>
      <c r="J27" s="42">
        <f t="shared" si="4"/>
        <v>0</v>
      </c>
      <c r="K27" s="24"/>
    </row>
    <row r="28" spans="1:11" ht="15.75" customHeight="1" x14ac:dyDescent="0.2">
      <c r="A28" s="150" t="s">
        <v>26</v>
      </c>
      <c r="B28" s="83" t="s">
        <v>46</v>
      </c>
      <c r="C28" s="84" t="s">
        <v>8</v>
      </c>
      <c r="D28" s="42">
        <f>D27</f>
        <v>1585</v>
      </c>
      <c r="E28" s="42"/>
      <c r="F28" s="42">
        <f>E28*D28</f>
        <v>0</v>
      </c>
      <c r="G28" s="42">
        <f t="shared" si="3"/>
        <v>0</v>
      </c>
      <c r="H28" s="42">
        <f>D28*E28</f>
        <v>0</v>
      </c>
      <c r="I28" s="42">
        <f>D28*F28</f>
        <v>0</v>
      </c>
      <c r="J28" s="42">
        <f t="shared" si="4"/>
        <v>0</v>
      </c>
      <c r="K28" s="24"/>
    </row>
    <row r="29" spans="1:11" ht="17.25" customHeight="1" x14ac:dyDescent="0.2">
      <c r="A29" s="150" t="s">
        <v>108</v>
      </c>
      <c r="B29" s="83" t="s">
        <v>146</v>
      </c>
      <c r="C29" s="84" t="s">
        <v>8</v>
      </c>
      <c r="D29" s="42">
        <f>D27</f>
        <v>1585</v>
      </c>
      <c r="E29" s="42"/>
      <c r="F29" s="42">
        <f>E29*D29</f>
        <v>0</v>
      </c>
      <c r="G29" s="42">
        <f t="shared" si="3"/>
        <v>0</v>
      </c>
      <c r="H29" s="42">
        <f>D29*E29</f>
        <v>0</v>
      </c>
      <c r="I29" s="42">
        <f>D29*F29</f>
        <v>0</v>
      </c>
      <c r="J29" s="42">
        <f t="shared" si="4"/>
        <v>0</v>
      </c>
      <c r="K29" s="24"/>
    </row>
    <row r="30" spans="1:11" ht="15.75" customHeight="1" x14ac:dyDescent="0.2">
      <c r="A30" s="173"/>
      <c r="B30" s="174" t="s">
        <v>104</v>
      </c>
      <c r="C30" s="175"/>
      <c r="D30" s="176"/>
      <c r="E30" s="176"/>
      <c r="F30" s="176">
        <f>SUM(F26:F29)</f>
        <v>0</v>
      </c>
      <c r="G30" s="176"/>
      <c r="H30" s="176"/>
      <c r="I30" s="176">
        <f>SUM(I26:I29)</f>
        <v>0</v>
      </c>
      <c r="J30" s="176">
        <f t="shared" ref="J30" si="7">SUM(J26:J29)</f>
        <v>0</v>
      </c>
      <c r="K30" s="24"/>
    </row>
    <row r="31" spans="1:11" ht="25.5" customHeight="1" x14ac:dyDescent="0.2">
      <c r="A31" s="49" t="s">
        <v>11</v>
      </c>
      <c r="B31" s="149" t="s">
        <v>197</v>
      </c>
      <c r="C31" s="152"/>
      <c r="D31" s="42"/>
      <c r="E31" s="42"/>
      <c r="F31" s="42"/>
      <c r="G31" s="42"/>
      <c r="H31" s="42"/>
      <c r="I31" s="42"/>
      <c r="J31" s="42"/>
      <c r="K31" s="24"/>
    </row>
    <row r="32" spans="1:11" ht="15.75" customHeight="1" x14ac:dyDescent="0.2">
      <c r="A32" s="150" t="s">
        <v>30</v>
      </c>
      <c r="B32" s="148" t="s">
        <v>113</v>
      </c>
      <c r="C32" s="152" t="s">
        <v>109</v>
      </c>
      <c r="D32" s="42">
        <v>1100</v>
      </c>
      <c r="E32" s="42"/>
      <c r="F32" s="42">
        <f t="shared" ref="F32:F40" si="8">E32*D32</f>
        <v>0</v>
      </c>
      <c r="G32" s="42">
        <f t="shared" si="3"/>
        <v>0</v>
      </c>
      <c r="H32" s="42">
        <f t="shared" ref="H32:H40" si="9">D32*E32</f>
        <v>0</v>
      </c>
      <c r="I32" s="42">
        <f t="shared" ref="I32:I40" si="10">D32*F32</f>
        <v>0</v>
      </c>
      <c r="J32" s="42">
        <f t="shared" si="4"/>
        <v>0</v>
      </c>
      <c r="K32" s="24"/>
    </row>
    <row r="33" spans="1:11" ht="15.75" customHeight="1" x14ac:dyDescent="0.2">
      <c r="A33" s="150" t="s">
        <v>31</v>
      </c>
      <c r="B33" s="148" t="s">
        <v>110</v>
      </c>
      <c r="C33" s="152" t="s">
        <v>8</v>
      </c>
      <c r="D33" s="42">
        <v>635</v>
      </c>
      <c r="E33" s="42"/>
      <c r="F33" s="42">
        <f t="shared" si="8"/>
        <v>0</v>
      </c>
      <c r="G33" s="42">
        <f t="shared" si="3"/>
        <v>0</v>
      </c>
      <c r="H33" s="42">
        <f t="shared" si="9"/>
        <v>0</v>
      </c>
      <c r="I33" s="42">
        <f t="shared" si="10"/>
        <v>0</v>
      </c>
      <c r="J33" s="42">
        <f t="shared" si="4"/>
        <v>0</v>
      </c>
      <c r="K33" s="24"/>
    </row>
    <row r="34" spans="1:11" ht="15.75" customHeight="1" x14ac:dyDescent="0.2">
      <c r="A34" s="150" t="s">
        <v>32</v>
      </c>
      <c r="B34" s="148" t="s">
        <v>114</v>
      </c>
      <c r="C34" s="152" t="s">
        <v>8</v>
      </c>
      <c r="D34" s="42">
        <v>635</v>
      </c>
      <c r="E34" s="42"/>
      <c r="F34" s="42">
        <f t="shared" si="8"/>
        <v>0</v>
      </c>
      <c r="G34" s="42">
        <f t="shared" si="3"/>
        <v>0</v>
      </c>
      <c r="H34" s="42">
        <f t="shared" si="9"/>
        <v>0</v>
      </c>
      <c r="I34" s="42">
        <f t="shared" si="10"/>
        <v>0</v>
      </c>
      <c r="J34" s="42">
        <f t="shared" si="4"/>
        <v>0</v>
      </c>
      <c r="K34" s="24"/>
    </row>
    <row r="35" spans="1:11" ht="15.75" customHeight="1" x14ac:dyDescent="0.2">
      <c r="A35" s="150" t="s">
        <v>33</v>
      </c>
      <c r="B35" s="148" t="s">
        <v>115</v>
      </c>
      <c r="C35" s="152" t="s">
        <v>8</v>
      </c>
      <c r="D35" s="42">
        <v>635</v>
      </c>
      <c r="E35" s="42"/>
      <c r="F35" s="42">
        <f t="shared" si="8"/>
        <v>0</v>
      </c>
      <c r="G35" s="42">
        <f t="shared" si="3"/>
        <v>0</v>
      </c>
      <c r="H35" s="42">
        <f t="shared" si="9"/>
        <v>0</v>
      </c>
      <c r="I35" s="42">
        <f t="shared" si="10"/>
        <v>0</v>
      </c>
      <c r="J35" s="42">
        <f t="shared" si="4"/>
        <v>0</v>
      </c>
      <c r="K35" s="24"/>
    </row>
    <row r="36" spans="1:11" ht="15.75" customHeight="1" x14ac:dyDescent="0.2">
      <c r="A36" s="150" t="s">
        <v>34</v>
      </c>
      <c r="B36" s="148" t="s">
        <v>116</v>
      </c>
      <c r="C36" s="152" t="s">
        <v>8</v>
      </c>
      <c r="D36" s="42">
        <v>635</v>
      </c>
      <c r="E36" s="42"/>
      <c r="F36" s="42">
        <f t="shared" si="8"/>
        <v>0</v>
      </c>
      <c r="G36" s="42">
        <f t="shared" si="3"/>
        <v>0</v>
      </c>
      <c r="H36" s="42">
        <f t="shared" si="9"/>
        <v>0</v>
      </c>
      <c r="I36" s="42">
        <f t="shared" si="10"/>
        <v>0</v>
      </c>
      <c r="J36" s="42">
        <f t="shared" si="4"/>
        <v>0</v>
      </c>
      <c r="K36" s="24"/>
    </row>
    <row r="37" spans="1:11" ht="15.75" customHeight="1" x14ac:dyDescent="0.2">
      <c r="A37" s="150" t="s">
        <v>154</v>
      </c>
      <c r="B37" s="148" t="s">
        <v>117</v>
      </c>
      <c r="C37" s="152" t="s">
        <v>109</v>
      </c>
      <c r="D37" s="42">
        <v>745</v>
      </c>
      <c r="E37" s="42"/>
      <c r="F37" s="42">
        <f t="shared" si="8"/>
        <v>0</v>
      </c>
      <c r="G37" s="42">
        <f t="shared" si="3"/>
        <v>0</v>
      </c>
      <c r="H37" s="42">
        <f t="shared" si="9"/>
        <v>0</v>
      </c>
      <c r="I37" s="42">
        <f t="shared" si="10"/>
        <v>0</v>
      </c>
      <c r="J37" s="42">
        <f t="shared" si="4"/>
        <v>0</v>
      </c>
      <c r="K37" s="24"/>
    </row>
    <row r="38" spans="1:11" ht="15.75" customHeight="1" x14ac:dyDescent="0.2">
      <c r="A38" s="150" t="s">
        <v>155</v>
      </c>
      <c r="B38" s="148" t="s">
        <v>158</v>
      </c>
      <c r="C38" s="152" t="s">
        <v>8</v>
      </c>
      <c r="D38" s="42">
        <f>D36-D39</f>
        <v>583.5</v>
      </c>
      <c r="E38" s="42"/>
      <c r="F38" s="42">
        <f t="shared" si="8"/>
        <v>0</v>
      </c>
      <c r="G38" s="42">
        <f t="shared" si="3"/>
        <v>0</v>
      </c>
      <c r="H38" s="42">
        <f t="shared" si="9"/>
        <v>0</v>
      </c>
      <c r="I38" s="42">
        <f t="shared" si="10"/>
        <v>0</v>
      </c>
      <c r="J38" s="42">
        <f t="shared" si="4"/>
        <v>0</v>
      </c>
      <c r="K38" s="24"/>
    </row>
    <row r="39" spans="1:11" ht="15.75" customHeight="1" x14ac:dyDescent="0.2">
      <c r="A39" s="150" t="s">
        <v>156</v>
      </c>
      <c r="B39" s="148" t="s">
        <v>159</v>
      </c>
      <c r="C39" s="152" t="s">
        <v>8</v>
      </c>
      <c r="D39" s="42">
        <v>51.5</v>
      </c>
      <c r="E39" s="42"/>
      <c r="F39" s="42">
        <f t="shared" si="8"/>
        <v>0</v>
      </c>
      <c r="G39" s="42">
        <f t="shared" si="3"/>
        <v>0</v>
      </c>
      <c r="H39" s="42">
        <f t="shared" si="9"/>
        <v>0</v>
      </c>
      <c r="I39" s="42">
        <f t="shared" si="10"/>
        <v>0</v>
      </c>
      <c r="J39" s="42">
        <f t="shared" si="4"/>
        <v>0</v>
      </c>
      <c r="K39" s="24"/>
    </row>
    <row r="40" spans="1:11" ht="27.75" customHeight="1" x14ac:dyDescent="0.2">
      <c r="A40" s="150" t="s">
        <v>157</v>
      </c>
      <c r="B40" s="148" t="s">
        <v>151</v>
      </c>
      <c r="C40" s="152" t="s">
        <v>109</v>
      </c>
      <c r="D40" s="42">
        <v>310</v>
      </c>
      <c r="E40" s="42"/>
      <c r="F40" s="42">
        <f t="shared" si="8"/>
        <v>0</v>
      </c>
      <c r="G40" s="42">
        <f t="shared" si="3"/>
        <v>0</v>
      </c>
      <c r="H40" s="42">
        <f t="shared" si="9"/>
        <v>0</v>
      </c>
      <c r="I40" s="42">
        <f t="shared" si="10"/>
        <v>0</v>
      </c>
      <c r="J40" s="42">
        <f t="shared" si="4"/>
        <v>0</v>
      </c>
      <c r="K40" s="24"/>
    </row>
    <row r="41" spans="1:11" ht="17.25" customHeight="1" x14ac:dyDescent="0.2">
      <c r="A41" s="173"/>
      <c r="B41" s="174" t="s">
        <v>105</v>
      </c>
      <c r="C41" s="175"/>
      <c r="D41" s="176"/>
      <c r="E41" s="176"/>
      <c r="F41" s="176">
        <f>SUM(F32:F40)</f>
        <v>0</v>
      </c>
      <c r="G41" s="176"/>
      <c r="H41" s="176">
        <f t="shared" ref="H41:J41" si="11">SUM(H32:H40)</f>
        <v>0</v>
      </c>
      <c r="I41" s="176"/>
      <c r="J41" s="176">
        <f t="shared" si="11"/>
        <v>0</v>
      </c>
      <c r="K41" s="24"/>
    </row>
    <row r="42" spans="1:11" ht="15.75" customHeight="1" x14ac:dyDescent="0.2">
      <c r="A42" s="49" t="s">
        <v>14</v>
      </c>
      <c r="B42" s="149" t="s">
        <v>128</v>
      </c>
      <c r="C42" s="152"/>
      <c r="D42" s="42"/>
      <c r="E42" s="42"/>
      <c r="F42" s="42"/>
      <c r="G42" s="42"/>
      <c r="H42" s="42"/>
      <c r="I42" s="42"/>
      <c r="J42" s="42"/>
      <c r="K42" s="24"/>
    </row>
    <row r="43" spans="1:11" ht="39.75" customHeight="1" x14ac:dyDescent="0.2">
      <c r="A43" s="150" t="s">
        <v>35</v>
      </c>
      <c r="B43" s="83" t="s">
        <v>130</v>
      </c>
      <c r="C43" s="152" t="s">
        <v>8</v>
      </c>
      <c r="D43" s="42">
        <f>3851.07*1.05</f>
        <v>4043.6235000000001</v>
      </c>
      <c r="E43" s="42"/>
      <c r="F43" s="42">
        <f>E43*D43</f>
        <v>0</v>
      </c>
      <c r="G43" s="42">
        <f t="shared" si="3"/>
        <v>0</v>
      </c>
      <c r="H43" s="42">
        <f>D43*E43</f>
        <v>0</v>
      </c>
      <c r="I43" s="42">
        <f>D43*F43</f>
        <v>0</v>
      </c>
      <c r="J43" s="42">
        <f t="shared" si="4"/>
        <v>0</v>
      </c>
      <c r="K43" s="24"/>
    </row>
    <row r="44" spans="1:11" ht="36.75" customHeight="1" x14ac:dyDescent="0.2">
      <c r="A44" s="150" t="s">
        <v>36</v>
      </c>
      <c r="B44" s="83" t="s">
        <v>127</v>
      </c>
      <c r="C44" s="152" t="s">
        <v>8</v>
      </c>
      <c r="D44" s="42">
        <f>D43</f>
        <v>4043.6235000000001</v>
      </c>
      <c r="E44" s="42"/>
      <c r="F44" s="42">
        <f>E44*D44</f>
        <v>0</v>
      </c>
      <c r="G44" s="42">
        <f t="shared" si="3"/>
        <v>0</v>
      </c>
      <c r="H44" s="42">
        <f>D44*E44</f>
        <v>0</v>
      </c>
      <c r="I44" s="42">
        <f>D44*F44</f>
        <v>0</v>
      </c>
      <c r="J44" s="42">
        <f t="shared" si="4"/>
        <v>0</v>
      </c>
      <c r="K44" s="24"/>
    </row>
    <row r="45" spans="1:11" ht="15.75" customHeight="1" x14ac:dyDescent="0.2">
      <c r="A45" s="150" t="s">
        <v>37</v>
      </c>
      <c r="B45" s="83" t="s">
        <v>131</v>
      </c>
      <c r="C45" s="152" t="s">
        <v>8</v>
      </c>
      <c r="D45" s="42">
        <f>D43</f>
        <v>4043.6235000000001</v>
      </c>
      <c r="E45" s="42"/>
      <c r="F45" s="42">
        <f>E45*D45</f>
        <v>0</v>
      </c>
      <c r="G45" s="42">
        <f t="shared" si="3"/>
        <v>0</v>
      </c>
      <c r="H45" s="42">
        <f>D45*E45</f>
        <v>0</v>
      </c>
      <c r="I45" s="42">
        <f>D45*F45</f>
        <v>0</v>
      </c>
      <c r="J45" s="42">
        <f t="shared" si="4"/>
        <v>0</v>
      </c>
      <c r="K45" s="24"/>
    </row>
    <row r="46" spans="1:11" ht="15.75" customHeight="1" x14ac:dyDescent="0.2">
      <c r="A46" s="150"/>
      <c r="B46" s="149" t="s">
        <v>164</v>
      </c>
      <c r="C46" s="152"/>
      <c r="D46" s="42"/>
      <c r="E46" s="42"/>
      <c r="F46" s="42"/>
      <c r="G46" s="42"/>
      <c r="H46" s="42"/>
      <c r="I46" s="42"/>
      <c r="J46" s="42"/>
      <c r="K46" s="24"/>
    </row>
    <row r="47" spans="1:11" ht="27" customHeight="1" x14ac:dyDescent="0.2">
      <c r="A47" s="150" t="s">
        <v>111</v>
      </c>
      <c r="B47" s="170" t="s">
        <v>132</v>
      </c>
      <c r="C47" s="152" t="s">
        <v>8</v>
      </c>
      <c r="D47" s="42">
        <f>1920.5*1.05</f>
        <v>2016.5250000000001</v>
      </c>
      <c r="E47" s="42"/>
      <c r="F47" s="42">
        <f>E47*D47</f>
        <v>0</v>
      </c>
      <c r="G47" s="42">
        <f t="shared" si="3"/>
        <v>0</v>
      </c>
      <c r="H47" s="42">
        <f>D47*E47</f>
        <v>0</v>
      </c>
      <c r="I47" s="42">
        <f>D47*F47</f>
        <v>0</v>
      </c>
      <c r="J47" s="42">
        <f t="shared" si="4"/>
        <v>0</v>
      </c>
      <c r="K47" s="24"/>
    </row>
    <row r="48" spans="1:11" ht="41.25" customHeight="1" x14ac:dyDescent="0.2">
      <c r="A48" s="150" t="s">
        <v>112</v>
      </c>
      <c r="B48" s="83" t="s">
        <v>129</v>
      </c>
      <c r="C48" s="152" t="s">
        <v>8</v>
      </c>
      <c r="D48" s="42">
        <f>D47</f>
        <v>2016.5250000000001</v>
      </c>
      <c r="E48" s="42"/>
      <c r="F48" s="42">
        <f>E48*D48</f>
        <v>0</v>
      </c>
      <c r="G48" s="42">
        <f t="shared" si="3"/>
        <v>0</v>
      </c>
      <c r="H48" s="42">
        <f>D48*E48</f>
        <v>0</v>
      </c>
      <c r="I48" s="42">
        <f>D48*F48</f>
        <v>0</v>
      </c>
      <c r="J48" s="42">
        <f t="shared" si="4"/>
        <v>0</v>
      </c>
      <c r="K48" s="24"/>
    </row>
    <row r="49" spans="1:11" ht="15.75" customHeight="1" x14ac:dyDescent="0.2">
      <c r="A49" s="150" t="s">
        <v>118</v>
      </c>
      <c r="B49" s="83" t="s">
        <v>131</v>
      </c>
      <c r="C49" s="152" t="s">
        <v>8</v>
      </c>
      <c r="D49" s="42">
        <f>D47</f>
        <v>2016.5250000000001</v>
      </c>
      <c r="E49" s="42"/>
      <c r="F49" s="42">
        <f>E49*D49</f>
        <v>0</v>
      </c>
      <c r="G49" s="42">
        <f t="shared" si="3"/>
        <v>0</v>
      </c>
      <c r="H49" s="42">
        <f>D49*E49</f>
        <v>0</v>
      </c>
      <c r="I49" s="42">
        <f>D49*F49</f>
        <v>0</v>
      </c>
      <c r="J49" s="42">
        <f t="shared" si="4"/>
        <v>0</v>
      </c>
      <c r="K49" s="24"/>
    </row>
    <row r="50" spans="1:11" ht="27" customHeight="1" x14ac:dyDescent="0.2">
      <c r="A50" s="150" t="s">
        <v>119</v>
      </c>
      <c r="B50" s="170" t="s">
        <v>133</v>
      </c>
      <c r="C50" s="152" t="s">
        <v>8</v>
      </c>
      <c r="D50" s="42">
        <f>1012.21*1.05</f>
        <v>1062.8205</v>
      </c>
      <c r="E50" s="42"/>
      <c r="F50" s="42">
        <f>E50*D50</f>
        <v>0</v>
      </c>
      <c r="G50" s="42">
        <f t="shared" si="3"/>
        <v>0</v>
      </c>
      <c r="H50" s="42">
        <f>D50*E50</f>
        <v>0</v>
      </c>
      <c r="I50" s="42">
        <f>D50*F50</f>
        <v>0</v>
      </c>
      <c r="J50" s="42">
        <f t="shared" si="4"/>
        <v>0</v>
      </c>
      <c r="K50" s="24"/>
    </row>
    <row r="51" spans="1:11" ht="30.75" customHeight="1" x14ac:dyDescent="0.2">
      <c r="A51" s="150" t="s">
        <v>120</v>
      </c>
      <c r="B51" s="172" t="s">
        <v>152</v>
      </c>
      <c r="C51" s="152" t="s">
        <v>12</v>
      </c>
      <c r="D51" s="42">
        <v>1145.48</v>
      </c>
      <c r="E51" s="42"/>
      <c r="F51" s="42">
        <f>E51*D51</f>
        <v>0</v>
      </c>
      <c r="G51" s="42">
        <f t="shared" si="3"/>
        <v>0</v>
      </c>
      <c r="H51" s="42">
        <f>D51*E51</f>
        <v>0</v>
      </c>
      <c r="I51" s="42">
        <f>D51*F51</f>
        <v>0</v>
      </c>
      <c r="J51" s="42">
        <f t="shared" si="4"/>
        <v>0</v>
      </c>
      <c r="K51" s="24"/>
    </row>
    <row r="52" spans="1:11" ht="15.75" customHeight="1" x14ac:dyDescent="0.2">
      <c r="A52" s="173"/>
      <c r="B52" s="174" t="s">
        <v>106</v>
      </c>
      <c r="C52" s="175"/>
      <c r="D52" s="176"/>
      <c r="E52" s="176"/>
      <c r="F52" s="176">
        <f>SUM(F43:F51)</f>
        <v>0</v>
      </c>
      <c r="G52" s="176"/>
      <c r="H52" s="176">
        <f t="shared" ref="H52:J52" si="12">SUM(H43:H51)</f>
        <v>0</v>
      </c>
      <c r="I52" s="176"/>
      <c r="J52" s="176">
        <f t="shared" si="12"/>
        <v>0</v>
      </c>
      <c r="K52" s="24"/>
    </row>
    <row r="53" spans="1:11" ht="15.75" customHeight="1" x14ac:dyDescent="0.2">
      <c r="A53" s="49" t="s">
        <v>38</v>
      </c>
      <c r="B53" s="149" t="s">
        <v>195</v>
      </c>
      <c r="C53" s="152"/>
      <c r="D53" s="42"/>
      <c r="E53" s="42"/>
      <c r="F53" s="42"/>
      <c r="G53" s="42"/>
      <c r="H53" s="42"/>
      <c r="I53" s="42"/>
      <c r="J53" s="42"/>
      <c r="K53" s="24"/>
    </row>
    <row r="54" spans="1:11" ht="15.75" customHeight="1" x14ac:dyDescent="0.2">
      <c r="A54" s="150"/>
      <c r="B54" s="149" t="s">
        <v>196</v>
      </c>
      <c r="C54" s="152"/>
      <c r="D54" s="42"/>
      <c r="E54" s="42"/>
      <c r="F54" s="42"/>
      <c r="G54" s="42"/>
      <c r="H54" s="42"/>
      <c r="I54" s="42"/>
      <c r="J54" s="42"/>
      <c r="K54" s="24"/>
    </row>
    <row r="55" spans="1:11" ht="15.75" customHeight="1" x14ac:dyDescent="0.2">
      <c r="A55" s="150" t="s">
        <v>60</v>
      </c>
      <c r="B55" s="148" t="s">
        <v>110</v>
      </c>
      <c r="C55" s="152" t="s">
        <v>8</v>
      </c>
      <c r="D55" s="42">
        <v>72.55</v>
      </c>
      <c r="E55" s="42"/>
      <c r="F55" s="42">
        <f t="shared" ref="F55:F60" si="13">E55*D55</f>
        <v>0</v>
      </c>
      <c r="G55" s="42">
        <f t="shared" si="3"/>
        <v>0</v>
      </c>
      <c r="H55" s="42">
        <f t="shared" ref="H55:H60" si="14">D55*E55</f>
        <v>0</v>
      </c>
      <c r="I55" s="42">
        <f t="shared" ref="I55:I60" si="15">D55*F55</f>
        <v>0</v>
      </c>
      <c r="J55" s="42">
        <f t="shared" si="4"/>
        <v>0</v>
      </c>
      <c r="K55" s="24"/>
    </row>
    <row r="56" spans="1:11" ht="15.75" customHeight="1" x14ac:dyDescent="0.2">
      <c r="A56" s="150" t="s">
        <v>134</v>
      </c>
      <c r="B56" s="148" t="s">
        <v>114</v>
      </c>
      <c r="C56" s="152" t="s">
        <v>8</v>
      </c>
      <c r="D56" s="42">
        <f>D55</f>
        <v>72.55</v>
      </c>
      <c r="E56" s="42"/>
      <c r="F56" s="42">
        <f t="shared" si="13"/>
        <v>0</v>
      </c>
      <c r="G56" s="42">
        <f t="shared" si="3"/>
        <v>0</v>
      </c>
      <c r="H56" s="42">
        <f t="shared" si="14"/>
        <v>0</v>
      </c>
      <c r="I56" s="42">
        <f t="shared" si="15"/>
        <v>0</v>
      </c>
      <c r="J56" s="42">
        <f t="shared" si="4"/>
        <v>0</v>
      </c>
      <c r="K56" s="24"/>
    </row>
    <row r="57" spans="1:11" ht="15.75" customHeight="1" x14ac:dyDescent="0.2">
      <c r="A57" s="150" t="s">
        <v>135</v>
      </c>
      <c r="B57" s="148" t="s">
        <v>115</v>
      </c>
      <c r="C57" s="152" t="s">
        <v>8</v>
      </c>
      <c r="D57" s="42">
        <f>D55</f>
        <v>72.55</v>
      </c>
      <c r="E57" s="42"/>
      <c r="F57" s="42">
        <f t="shared" si="13"/>
        <v>0</v>
      </c>
      <c r="G57" s="42">
        <f t="shared" si="3"/>
        <v>0</v>
      </c>
      <c r="H57" s="42">
        <f t="shared" si="14"/>
        <v>0</v>
      </c>
      <c r="I57" s="42">
        <f t="shared" si="15"/>
        <v>0</v>
      </c>
      <c r="J57" s="42">
        <f t="shared" si="4"/>
        <v>0</v>
      </c>
      <c r="K57" s="24"/>
    </row>
    <row r="58" spans="1:11" ht="15.75" customHeight="1" x14ac:dyDescent="0.2">
      <c r="A58" s="150" t="s">
        <v>136</v>
      </c>
      <c r="B58" s="148" t="s">
        <v>116</v>
      </c>
      <c r="C58" s="152" t="s">
        <v>8</v>
      </c>
      <c r="D58" s="42">
        <f>D55</f>
        <v>72.55</v>
      </c>
      <c r="E58" s="42"/>
      <c r="F58" s="42">
        <f t="shared" si="13"/>
        <v>0</v>
      </c>
      <c r="G58" s="42">
        <f t="shared" si="3"/>
        <v>0</v>
      </c>
      <c r="H58" s="42">
        <f t="shared" si="14"/>
        <v>0</v>
      </c>
      <c r="I58" s="42">
        <f t="shared" si="15"/>
        <v>0</v>
      </c>
      <c r="J58" s="42">
        <f t="shared" si="4"/>
        <v>0</v>
      </c>
      <c r="K58" s="24"/>
    </row>
    <row r="59" spans="1:11" ht="15.75" customHeight="1" x14ac:dyDescent="0.2">
      <c r="A59" s="150" t="s">
        <v>137</v>
      </c>
      <c r="B59" s="148" t="s">
        <v>158</v>
      </c>
      <c r="C59" s="152" t="s">
        <v>8</v>
      </c>
      <c r="D59" s="42">
        <v>59.3</v>
      </c>
      <c r="E59" s="42"/>
      <c r="F59" s="42">
        <f t="shared" si="13"/>
        <v>0</v>
      </c>
      <c r="G59" s="42">
        <f t="shared" si="3"/>
        <v>0</v>
      </c>
      <c r="H59" s="42">
        <f t="shared" si="14"/>
        <v>0</v>
      </c>
      <c r="I59" s="42">
        <f t="shared" si="15"/>
        <v>0</v>
      </c>
      <c r="J59" s="42">
        <f t="shared" si="4"/>
        <v>0</v>
      </c>
      <c r="K59" s="24"/>
    </row>
    <row r="60" spans="1:11" ht="20.25" customHeight="1" x14ac:dyDescent="0.2">
      <c r="A60" s="150" t="s">
        <v>138</v>
      </c>
      <c r="B60" s="148" t="s">
        <v>159</v>
      </c>
      <c r="C60" s="152" t="s">
        <v>8</v>
      </c>
      <c r="D60" s="42">
        <v>13.25</v>
      </c>
      <c r="E60" s="42"/>
      <c r="F60" s="42">
        <f t="shared" si="13"/>
        <v>0</v>
      </c>
      <c r="G60" s="42">
        <f t="shared" si="3"/>
        <v>0</v>
      </c>
      <c r="H60" s="42">
        <f t="shared" si="14"/>
        <v>0</v>
      </c>
      <c r="I60" s="42">
        <f t="shared" si="15"/>
        <v>0</v>
      </c>
      <c r="J60" s="42">
        <f t="shared" si="4"/>
        <v>0</v>
      </c>
      <c r="K60" s="24"/>
    </row>
    <row r="61" spans="1:11" ht="20.25" customHeight="1" x14ac:dyDescent="0.2">
      <c r="A61" s="150"/>
      <c r="B61" s="44" t="s">
        <v>166</v>
      </c>
      <c r="C61" s="152"/>
      <c r="D61" s="42"/>
      <c r="E61" s="42"/>
      <c r="F61" s="42"/>
      <c r="G61" s="42"/>
      <c r="H61" s="42"/>
      <c r="I61" s="42"/>
      <c r="J61" s="42"/>
      <c r="K61" s="24"/>
    </row>
    <row r="62" spans="1:11" ht="40.5" customHeight="1" x14ac:dyDescent="0.2">
      <c r="A62" s="150" t="s">
        <v>139</v>
      </c>
      <c r="B62" s="187" t="s">
        <v>169</v>
      </c>
      <c r="C62" s="84" t="s">
        <v>8</v>
      </c>
      <c r="D62" s="42">
        <v>178.78</v>
      </c>
      <c r="E62" s="42"/>
      <c r="F62" s="42">
        <f>E62*D62</f>
        <v>0</v>
      </c>
      <c r="G62" s="42">
        <f t="shared" si="3"/>
        <v>0</v>
      </c>
      <c r="H62" s="42">
        <f>D62*E62</f>
        <v>0</v>
      </c>
      <c r="I62" s="42">
        <f>D62*F62</f>
        <v>0</v>
      </c>
      <c r="J62" s="42">
        <f t="shared" si="4"/>
        <v>0</v>
      </c>
      <c r="K62" s="24"/>
    </row>
    <row r="63" spans="1:11" ht="48.75" customHeight="1" x14ac:dyDescent="0.2">
      <c r="A63" s="150" t="s">
        <v>149</v>
      </c>
      <c r="B63" s="83" t="s">
        <v>48</v>
      </c>
      <c r="C63" s="84" t="s">
        <v>8</v>
      </c>
      <c r="D63" s="42">
        <v>416.54</v>
      </c>
      <c r="E63" s="42"/>
      <c r="F63" s="42">
        <f>E63*D63</f>
        <v>0</v>
      </c>
      <c r="G63" s="42">
        <f t="shared" si="3"/>
        <v>0</v>
      </c>
      <c r="H63" s="42">
        <f>D63*E63</f>
        <v>0</v>
      </c>
      <c r="I63" s="42">
        <f>D63*F63</f>
        <v>0</v>
      </c>
      <c r="J63" s="42">
        <f t="shared" si="4"/>
        <v>0</v>
      </c>
      <c r="K63" s="24"/>
    </row>
    <row r="64" spans="1:11" ht="21.75" customHeight="1" x14ac:dyDescent="0.2">
      <c r="A64" s="150" t="s">
        <v>179</v>
      </c>
      <c r="B64" s="83" t="s">
        <v>46</v>
      </c>
      <c r="C64" s="84" t="s">
        <v>8</v>
      </c>
      <c r="D64" s="42">
        <f>D63</f>
        <v>416.54</v>
      </c>
      <c r="E64" s="42"/>
      <c r="F64" s="42">
        <f>E64*D64</f>
        <v>0</v>
      </c>
      <c r="G64" s="42">
        <f t="shared" si="3"/>
        <v>0</v>
      </c>
      <c r="H64" s="42">
        <f>D64*E64</f>
        <v>0</v>
      </c>
      <c r="I64" s="42">
        <f>D64*F64</f>
        <v>0</v>
      </c>
      <c r="J64" s="42">
        <f t="shared" si="4"/>
        <v>0</v>
      </c>
      <c r="K64" s="24"/>
    </row>
    <row r="65" spans="1:11" ht="19.5" customHeight="1" x14ac:dyDescent="0.2">
      <c r="A65" s="150" t="s">
        <v>180</v>
      </c>
      <c r="B65" s="83" t="s">
        <v>146</v>
      </c>
      <c r="C65" s="84" t="s">
        <v>8</v>
      </c>
      <c r="D65" s="42">
        <f>D63</f>
        <v>416.54</v>
      </c>
      <c r="E65" s="42"/>
      <c r="F65" s="42">
        <f>E65*D65</f>
        <v>0</v>
      </c>
      <c r="G65" s="42">
        <f t="shared" si="3"/>
        <v>0</v>
      </c>
      <c r="H65" s="42">
        <f>D65*E65</f>
        <v>0</v>
      </c>
      <c r="I65" s="42">
        <f>D65*F65</f>
        <v>0</v>
      </c>
      <c r="J65" s="42">
        <f t="shared" si="4"/>
        <v>0</v>
      </c>
      <c r="K65" s="24"/>
    </row>
    <row r="66" spans="1:11" ht="18" customHeight="1" x14ac:dyDescent="0.2">
      <c r="A66" s="150"/>
      <c r="B66" s="168" t="s">
        <v>168</v>
      </c>
      <c r="C66" s="84"/>
      <c r="D66" s="42"/>
      <c r="E66" s="42"/>
      <c r="F66" s="42"/>
      <c r="G66" s="42"/>
      <c r="H66" s="42"/>
      <c r="I66" s="42"/>
      <c r="J66" s="42"/>
      <c r="K66" s="24"/>
    </row>
    <row r="67" spans="1:11" ht="19.5" customHeight="1" x14ac:dyDescent="0.2">
      <c r="A67" s="150" t="s">
        <v>181</v>
      </c>
      <c r="B67" s="148" t="s">
        <v>150</v>
      </c>
      <c r="C67" s="152" t="s">
        <v>8</v>
      </c>
      <c r="D67" s="42">
        <v>44.26</v>
      </c>
      <c r="E67" s="42"/>
      <c r="F67" s="42">
        <f>E67*D67</f>
        <v>0</v>
      </c>
      <c r="G67" s="42">
        <f t="shared" si="3"/>
        <v>0</v>
      </c>
      <c r="H67" s="42">
        <f>D67*E67</f>
        <v>0</v>
      </c>
      <c r="I67" s="42">
        <f>D67*F67</f>
        <v>0</v>
      </c>
      <c r="J67" s="42">
        <f t="shared" si="4"/>
        <v>0</v>
      </c>
      <c r="K67" s="24"/>
    </row>
    <row r="68" spans="1:11" ht="16.5" customHeight="1" x14ac:dyDescent="0.2">
      <c r="A68" s="150" t="s">
        <v>182</v>
      </c>
      <c r="B68" s="148" t="s">
        <v>101</v>
      </c>
      <c r="C68" s="152" t="s">
        <v>100</v>
      </c>
      <c r="D68" s="42">
        <v>221.29</v>
      </c>
      <c r="E68" s="42"/>
      <c r="F68" s="42">
        <f>E68*D68</f>
        <v>0</v>
      </c>
      <c r="G68" s="42">
        <f t="shared" si="3"/>
        <v>0</v>
      </c>
      <c r="H68" s="42">
        <f>D68*E68</f>
        <v>0</v>
      </c>
      <c r="I68" s="42">
        <f>D68*F68</f>
        <v>0</v>
      </c>
      <c r="J68" s="42">
        <f t="shared" si="4"/>
        <v>0</v>
      </c>
      <c r="K68" s="24"/>
    </row>
    <row r="69" spans="1:11" ht="18" customHeight="1" x14ac:dyDescent="0.2">
      <c r="A69" s="150"/>
      <c r="B69" s="149" t="s">
        <v>198</v>
      </c>
      <c r="C69" s="152"/>
      <c r="D69" s="42"/>
      <c r="E69" s="42"/>
      <c r="F69" s="42"/>
      <c r="G69" s="42"/>
      <c r="H69" s="42"/>
      <c r="I69" s="42"/>
      <c r="J69" s="42"/>
      <c r="K69" s="24"/>
    </row>
    <row r="70" spans="1:11" ht="27.75" customHeight="1" x14ac:dyDescent="0.2">
      <c r="A70" s="150" t="s">
        <v>183</v>
      </c>
      <c r="B70" s="148" t="s">
        <v>170</v>
      </c>
      <c r="C70" s="152" t="s">
        <v>8</v>
      </c>
      <c r="D70" s="42">
        <v>427.98</v>
      </c>
      <c r="E70" s="42"/>
      <c r="F70" s="42">
        <f>E70*D70</f>
        <v>0</v>
      </c>
      <c r="G70" s="42">
        <f t="shared" si="3"/>
        <v>0</v>
      </c>
      <c r="H70" s="42">
        <f>D70*E70</f>
        <v>0</v>
      </c>
      <c r="I70" s="42">
        <f>D70*F70</f>
        <v>0</v>
      </c>
      <c r="J70" s="42">
        <f t="shared" si="4"/>
        <v>0</v>
      </c>
      <c r="K70" s="24"/>
    </row>
    <row r="71" spans="1:11" ht="27.75" customHeight="1" x14ac:dyDescent="0.2">
      <c r="A71" s="150" t="s">
        <v>184</v>
      </c>
      <c r="B71" s="148" t="s">
        <v>171</v>
      </c>
      <c r="C71" s="152" t="s">
        <v>8</v>
      </c>
      <c r="D71" s="42">
        <v>65.73</v>
      </c>
      <c r="E71" s="42"/>
      <c r="F71" s="42">
        <f>E71*D71</f>
        <v>0</v>
      </c>
      <c r="G71" s="42">
        <f t="shared" si="3"/>
        <v>0</v>
      </c>
      <c r="H71" s="42">
        <f>D71*E71</f>
        <v>0</v>
      </c>
      <c r="I71" s="42">
        <f>D71*F71</f>
        <v>0</v>
      </c>
      <c r="J71" s="42">
        <f t="shared" si="4"/>
        <v>0</v>
      </c>
      <c r="K71" s="24"/>
    </row>
    <row r="72" spans="1:11" ht="16.5" customHeight="1" x14ac:dyDescent="0.2">
      <c r="A72" s="173"/>
      <c r="B72" s="174" t="s">
        <v>140</v>
      </c>
      <c r="C72" s="175"/>
      <c r="D72" s="176"/>
      <c r="E72" s="176"/>
      <c r="F72" s="176">
        <f>SUM(F55:F71)</f>
        <v>0</v>
      </c>
      <c r="G72" s="176"/>
      <c r="H72" s="176">
        <f t="shared" ref="H72:J72" si="16">SUM(H55:H71)</f>
        <v>0</v>
      </c>
      <c r="I72" s="176"/>
      <c r="J72" s="176">
        <f t="shared" si="16"/>
        <v>0</v>
      </c>
      <c r="K72" s="24"/>
    </row>
    <row r="73" spans="1:11" ht="18" customHeight="1" x14ac:dyDescent="0.2">
      <c r="A73" s="177" t="s">
        <v>39</v>
      </c>
      <c r="B73" s="183" t="s">
        <v>167</v>
      </c>
      <c r="C73" s="184"/>
      <c r="D73" s="185"/>
      <c r="E73" s="185"/>
      <c r="F73" s="185"/>
      <c r="G73" s="185"/>
      <c r="H73" s="185"/>
      <c r="I73" s="185"/>
      <c r="J73" s="185"/>
      <c r="K73" s="24"/>
    </row>
    <row r="74" spans="1:11" ht="18" customHeight="1" x14ac:dyDescent="0.2">
      <c r="A74" s="150"/>
      <c r="B74" s="149" t="s">
        <v>196</v>
      </c>
      <c r="C74" s="152"/>
      <c r="D74" s="42"/>
      <c r="E74" s="42"/>
      <c r="F74" s="42"/>
      <c r="G74" s="42"/>
      <c r="H74" s="42"/>
      <c r="I74" s="42"/>
      <c r="J74" s="42"/>
      <c r="K74" s="24"/>
    </row>
    <row r="75" spans="1:11" ht="18.75" customHeight="1" x14ac:dyDescent="0.2">
      <c r="A75" s="150" t="s">
        <v>69</v>
      </c>
      <c r="B75" s="148" t="s">
        <v>110</v>
      </c>
      <c r="C75" s="152" t="s">
        <v>8</v>
      </c>
      <c r="D75" s="42">
        <v>37.520000000000003</v>
      </c>
      <c r="E75" s="42"/>
      <c r="F75" s="42">
        <f t="shared" ref="F75:F81" si="17">E75*D75</f>
        <v>0</v>
      </c>
      <c r="G75" s="42">
        <f t="shared" si="3"/>
        <v>0</v>
      </c>
      <c r="H75" s="42">
        <f t="shared" ref="H75:H81" si="18">D75*E75</f>
        <v>0</v>
      </c>
      <c r="I75" s="42">
        <f t="shared" ref="I75:I81" si="19">D75*F75</f>
        <v>0</v>
      </c>
      <c r="J75" s="42">
        <f t="shared" si="4"/>
        <v>0</v>
      </c>
      <c r="K75" s="24"/>
    </row>
    <row r="76" spans="1:11" ht="18" customHeight="1" x14ac:dyDescent="0.2">
      <c r="A76" s="150" t="s">
        <v>70</v>
      </c>
      <c r="B76" s="148" t="s">
        <v>174</v>
      </c>
      <c r="C76" s="152" t="s">
        <v>8</v>
      </c>
      <c r="D76" s="42">
        <f>D75</f>
        <v>37.520000000000003</v>
      </c>
      <c r="E76" s="42"/>
      <c r="F76" s="42">
        <f t="shared" si="17"/>
        <v>0</v>
      </c>
      <c r="G76" s="42">
        <f t="shared" si="3"/>
        <v>0</v>
      </c>
      <c r="H76" s="42">
        <f t="shared" si="18"/>
        <v>0</v>
      </c>
      <c r="I76" s="42">
        <f t="shared" si="19"/>
        <v>0</v>
      </c>
      <c r="J76" s="42">
        <f t="shared" si="4"/>
        <v>0</v>
      </c>
      <c r="K76" s="24"/>
    </row>
    <row r="77" spans="1:11" ht="19.5" customHeight="1" x14ac:dyDescent="0.2">
      <c r="A77" s="150" t="s">
        <v>71</v>
      </c>
      <c r="B77" s="148" t="s">
        <v>115</v>
      </c>
      <c r="C77" s="152" t="s">
        <v>8</v>
      </c>
      <c r="D77" s="42">
        <f>D75</f>
        <v>37.520000000000003</v>
      </c>
      <c r="E77" s="42"/>
      <c r="F77" s="42">
        <f t="shared" si="17"/>
        <v>0</v>
      </c>
      <c r="G77" s="42">
        <f t="shared" si="3"/>
        <v>0</v>
      </c>
      <c r="H77" s="42">
        <f t="shared" si="18"/>
        <v>0</v>
      </c>
      <c r="I77" s="42">
        <f t="shared" si="19"/>
        <v>0</v>
      </c>
      <c r="J77" s="42">
        <f t="shared" si="4"/>
        <v>0</v>
      </c>
      <c r="K77" s="24"/>
    </row>
    <row r="78" spans="1:11" ht="18" customHeight="1" x14ac:dyDescent="0.2">
      <c r="A78" s="150" t="s">
        <v>72</v>
      </c>
      <c r="B78" s="148" t="s">
        <v>116</v>
      </c>
      <c r="C78" s="152" t="s">
        <v>8</v>
      </c>
      <c r="D78" s="42">
        <f>D75</f>
        <v>37.520000000000003</v>
      </c>
      <c r="E78" s="42"/>
      <c r="F78" s="42">
        <f t="shared" si="17"/>
        <v>0</v>
      </c>
      <c r="G78" s="42">
        <f t="shared" ref="G78:G93" si="20">E78+F78</f>
        <v>0</v>
      </c>
      <c r="H78" s="42">
        <f t="shared" si="18"/>
        <v>0</v>
      </c>
      <c r="I78" s="42">
        <f t="shared" si="19"/>
        <v>0</v>
      </c>
      <c r="J78" s="42">
        <f t="shared" ref="J78:J93" si="21">H78+I78</f>
        <v>0</v>
      </c>
      <c r="K78" s="24"/>
    </row>
    <row r="79" spans="1:11" ht="22.5" customHeight="1" x14ac:dyDescent="0.2">
      <c r="A79" s="150" t="s">
        <v>185</v>
      </c>
      <c r="B79" s="148" t="s">
        <v>117</v>
      </c>
      <c r="C79" s="152" t="s">
        <v>109</v>
      </c>
      <c r="D79" s="42">
        <v>105</v>
      </c>
      <c r="E79" s="42"/>
      <c r="F79" s="42">
        <f t="shared" si="17"/>
        <v>0</v>
      </c>
      <c r="G79" s="42">
        <f t="shared" si="20"/>
        <v>0</v>
      </c>
      <c r="H79" s="42">
        <f t="shared" si="18"/>
        <v>0</v>
      </c>
      <c r="I79" s="42">
        <f t="shared" si="19"/>
        <v>0</v>
      </c>
      <c r="J79" s="42">
        <f t="shared" si="21"/>
        <v>0</v>
      </c>
      <c r="K79" s="24"/>
    </row>
    <row r="80" spans="1:11" ht="18" customHeight="1" x14ac:dyDescent="0.2">
      <c r="A80" s="150" t="s">
        <v>186</v>
      </c>
      <c r="B80" s="148" t="s">
        <v>158</v>
      </c>
      <c r="C80" s="152" t="s">
        <v>8</v>
      </c>
      <c r="D80" s="42">
        <v>34</v>
      </c>
      <c r="E80" s="42"/>
      <c r="F80" s="42">
        <f t="shared" si="17"/>
        <v>0</v>
      </c>
      <c r="G80" s="42">
        <f t="shared" si="20"/>
        <v>0</v>
      </c>
      <c r="H80" s="42">
        <f t="shared" si="18"/>
        <v>0</v>
      </c>
      <c r="I80" s="42">
        <f t="shared" si="19"/>
        <v>0</v>
      </c>
      <c r="J80" s="42">
        <f t="shared" si="21"/>
        <v>0</v>
      </c>
      <c r="K80" s="24"/>
    </row>
    <row r="81" spans="1:11" ht="22.5" customHeight="1" x14ac:dyDescent="0.2">
      <c r="A81" s="150" t="s">
        <v>187</v>
      </c>
      <c r="B81" s="148" t="s">
        <v>159</v>
      </c>
      <c r="C81" s="152" t="s">
        <v>8</v>
      </c>
      <c r="D81" s="42">
        <v>3.52</v>
      </c>
      <c r="E81" s="42"/>
      <c r="F81" s="42">
        <f t="shared" si="17"/>
        <v>0</v>
      </c>
      <c r="G81" s="42">
        <f t="shared" si="20"/>
        <v>0</v>
      </c>
      <c r="H81" s="42">
        <f t="shared" si="18"/>
        <v>0</v>
      </c>
      <c r="I81" s="42">
        <f t="shared" si="19"/>
        <v>0</v>
      </c>
      <c r="J81" s="42">
        <f t="shared" si="21"/>
        <v>0</v>
      </c>
      <c r="K81" s="24"/>
    </row>
    <row r="82" spans="1:11" ht="18.75" customHeight="1" x14ac:dyDescent="0.2">
      <c r="A82" s="150"/>
      <c r="B82" s="44" t="s">
        <v>166</v>
      </c>
      <c r="C82" s="152"/>
      <c r="D82" s="42"/>
      <c r="E82" s="42"/>
      <c r="F82" s="42"/>
      <c r="G82" s="42"/>
      <c r="H82" s="42"/>
      <c r="I82" s="42"/>
      <c r="J82" s="42"/>
      <c r="K82" s="24"/>
    </row>
    <row r="83" spans="1:11" ht="42" customHeight="1" x14ac:dyDescent="0.2">
      <c r="A83" s="150" t="s">
        <v>188</v>
      </c>
      <c r="B83" s="83" t="s">
        <v>169</v>
      </c>
      <c r="C83" s="84" t="s">
        <v>8</v>
      </c>
      <c r="D83" s="42">
        <v>612.08000000000004</v>
      </c>
      <c r="E83" s="42"/>
      <c r="F83" s="42">
        <f>E83*D83</f>
        <v>0</v>
      </c>
      <c r="G83" s="42">
        <f t="shared" si="20"/>
        <v>0</v>
      </c>
      <c r="H83" s="42">
        <f>D83*E83</f>
        <v>0</v>
      </c>
      <c r="I83" s="42">
        <f>D83*F83</f>
        <v>0</v>
      </c>
      <c r="J83" s="42">
        <f t="shared" si="21"/>
        <v>0</v>
      </c>
      <c r="K83" s="24"/>
    </row>
    <row r="84" spans="1:11" ht="39.75" customHeight="1" x14ac:dyDescent="0.2">
      <c r="A84" s="150" t="s">
        <v>189</v>
      </c>
      <c r="B84" s="83" t="s">
        <v>48</v>
      </c>
      <c r="C84" s="84" t="s">
        <v>8</v>
      </c>
      <c r="D84" s="42">
        <f>D83</f>
        <v>612.08000000000004</v>
      </c>
      <c r="E84" s="42"/>
      <c r="F84" s="42">
        <f>E84*D84</f>
        <v>0</v>
      </c>
      <c r="G84" s="42">
        <f t="shared" si="20"/>
        <v>0</v>
      </c>
      <c r="H84" s="42">
        <f>D84*E84</f>
        <v>0</v>
      </c>
      <c r="I84" s="42">
        <f>D84*F84</f>
        <v>0</v>
      </c>
      <c r="J84" s="42">
        <f t="shared" si="21"/>
        <v>0</v>
      </c>
      <c r="K84" s="24"/>
    </row>
    <row r="85" spans="1:11" ht="18" customHeight="1" x14ac:dyDescent="0.2">
      <c r="A85" s="150" t="s">
        <v>190</v>
      </c>
      <c r="B85" s="83" t="s">
        <v>46</v>
      </c>
      <c r="C85" s="84" t="s">
        <v>8</v>
      </c>
      <c r="D85" s="42">
        <f>D83</f>
        <v>612.08000000000004</v>
      </c>
      <c r="E85" s="42"/>
      <c r="F85" s="42">
        <f>E85*D85</f>
        <v>0</v>
      </c>
      <c r="G85" s="42">
        <f t="shared" si="20"/>
        <v>0</v>
      </c>
      <c r="H85" s="42">
        <f>D85*E85</f>
        <v>0</v>
      </c>
      <c r="I85" s="42">
        <f>D85*F85</f>
        <v>0</v>
      </c>
      <c r="J85" s="42">
        <f t="shared" si="21"/>
        <v>0</v>
      </c>
      <c r="K85" s="24"/>
    </row>
    <row r="86" spans="1:11" ht="19.5" customHeight="1" x14ac:dyDescent="0.2">
      <c r="A86" s="150" t="s">
        <v>191</v>
      </c>
      <c r="B86" s="83" t="s">
        <v>146</v>
      </c>
      <c r="C86" s="84" t="s">
        <v>8</v>
      </c>
      <c r="D86" s="42">
        <f>D83</f>
        <v>612.08000000000004</v>
      </c>
      <c r="E86" s="42"/>
      <c r="F86" s="42">
        <f>E86*D86</f>
        <v>0</v>
      </c>
      <c r="G86" s="42">
        <f t="shared" si="20"/>
        <v>0</v>
      </c>
      <c r="H86" s="42">
        <f>D86*E86</f>
        <v>0</v>
      </c>
      <c r="I86" s="42">
        <f>D86*F86</f>
        <v>0</v>
      </c>
      <c r="J86" s="42">
        <f t="shared" si="21"/>
        <v>0</v>
      </c>
      <c r="K86" s="24"/>
    </row>
    <row r="87" spans="1:11" ht="19.5" customHeight="1" x14ac:dyDescent="0.2">
      <c r="A87" s="150"/>
      <c r="B87" s="168" t="s">
        <v>199</v>
      </c>
      <c r="C87" s="84"/>
      <c r="D87" s="42"/>
      <c r="E87" s="42"/>
      <c r="F87" s="42"/>
      <c r="G87" s="42"/>
      <c r="H87" s="42"/>
      <c r="I87" s="42"/>
      <c r="J87" s="42"/>
      <c r="K87" s="24"/>
    </row>
    <row r="88" spans="1:11" ht="48" customHeight="1" x14ac:dyDescent="0.2">
      <c r="A88" s="150" t="s">
        <v>192</v>
      </c>
      <c r="B88" s="83" t="s">
        <v>48</v>
      </c>
      <c r="C88" s="84" t="s">
        <v>8</v>
      </c>
      <c r="D88" s="42">
        <v>181.2</v>
      </c>
      <c r="E88" s="42"/>
      <c r="F88" s="42">
        <f t="shared" ref="F88:F90" si="22">E88*D88</f>
        <v>0</v>
      </c>
      <c r="G88" s="42">
        <f t="shared" ref="G88:G90" si="23">E88+F88</f>
        <v>0</v>
      </c>
      <c r="H88" s="42">
        <f t="shared" ref="H88:H90" si="24">D88*E88</f>
        <v>0</v>
      </c>
      <c r="I88" s="42">
        <f t="shared" ref="I88:I90" si="25">D88*F88</f>
        <v>0</v>
      </c>
      <c r="J88" s="42">
        <f t="shared" ref="J88:J90" si="26">H88+I88</f>
        <v>0</v>
      </c>
      <c r="K88" s="24"/>
    </row>
    <row r="89" spans="1:11" ht="19.5" customHeight="1" x14ac:dyDescent="0.2">
      <c r="A89" s="150" t="s">
        <v>193</v>
      </c>
      <c r="B89" s="83" t="s">
        <v>46</v>
      </c>
      <c r="C89" s="84" t="s">
        <v>8</v>
      </c>
      <c r="D89" s="42">
        <f>D88</f>
        <v>181.2</v>
      </c>
      <c r="E89" s="42"/>
      <c r="F89" s="42">
        <f t="shared" si="22"/>
        <v>0</v>
      </c>
      <c r="G89" s="42">
        <f t="shared" si="23"/>
        <v>0</v>
      </c>
      <c r="H89" s="42">
        <f t="shared" si="24"/>
        <v>0</v>
      </c>
      <c r="I89" s="42">
        <f t="shared" si="25"/>
        <v>0</v>
      </c>
      <c r="J89" s="42">
        <f t="shared" si="26"/>
        <v>0</v>
      </c>
      <c r="K89" s="24"/>
    </row>
    <row r="90" spans="1:11" ht="19.5" customHeight="1" x14ac:dyDescent="0.2">
      <c r="A90" s="150" t="s">
        <v>200</v>
      </c>
      <c r="B90" s="83" t="s">
        <v>146</v>
      </c>
      <c r="C90" s="84" t="s">
        <v>8</v>
      </c>
      <c r="D90" s="42">
        <f>D88</f>
        <v>181.2</v>
      </c>
      <c r="E90" s="42"/>
      <c r="F90" s="42">
        <f t="shared" si="22"/>
        <v>0</v>
      </c>
      <c r="G90" s="42">
        <f t="shared" si="23"/>
        <v>0</v>
      </c>
      <c r="H90" s="42">
        <f t="shared" si="24"/>
        <v>0</v>
      </c>
      <c r="I90" s="42">
        <f t="shared" si="25"/>
        <v>0</v>
      </c>
      <c r="J90" s="42">
        <f t="shared" si="26"/>
        <v>0</v>
      </c>
      <c r="K90" s="24"/>
    </row>
    <row r="91" spans="1:11" ht="15.75" customHeight="1" x14ac:dyDescent="0.2">
      <c r="A91" s="150"/>
      <c r="B91" s="149" t="s">
        <v>172</v>
      </c>
      <c r="C91" s="152"/>
      <c r="D91" s="42"/>
      <c r="E91" s="42"/>
      <c r="F91" s="42"/>
      <c r="G91" s="42"/>
      <c r="H91" s="42"/>
      <c r="I91" s="42"/>
      <c r="J91" s="42"/>
      <c r="K91" s="24"/>
    </row>
    <row r="92" spans="1:11" ht="17.25" customHeight="1" x14ac:dyDescent="0.2">
      <c r="A92" s="150" t="s">
        <v>201</v>
      </c>
      <c r="B92" s="148" t="s">
        <v>150</v>
      </c>
      <c r="C92" s="152" t="s">
        <v>8</v>
      </c>
      <c r="D92" s="42">
        <v>50.58</v>
      </c>
      <c r="E92" s="42"/>
      <c r="F92" s="42">
        <f>E92*D92</f>
        <v>0</v>
      </c>
      <c r="G92" s="42">
        <f t="shared" si="20"/>
        <v>0</v>
      </c>
      <c r="H92" s="42">
        <f>D92*E92</f>
        <v>0</v>
      </c>
      <c r="I92" s="42">
        <f>D92*F92</f>
        <v>0</v>
      </c>
      <c r="J92" s="42">
        <f t="shared" si="21"/>
        <v>0</v>
      </c>
      <c r="K92" s="24"/>
    </row>
    <row r="93" spans="1:11" ht="19.5" customHeight="1" x14ac:dyDescent="0.2">
      <c r="A93" s="150" t="s">
        <v>202</v>
      </c>
      <c r="B93" s="148" t="s">
        <v>101</v>
      </c>
      <c r="C93" s="152" t="s">
        <v>100</v>
      </c>
      <c r="D93" s="42">
        <v>168.6</v>
      </c>
      <c r="E93" s="42"/>
      <c r="F93" s="42">
        <f>E93*D93</f>
        <v>0</v>
      </c>
      <c r="G93" s="42">
        <f t="shared" si="20"/>
        <v>0</v>
      </c>
      <c r="H93" s="42">
        <f>D93*E93</f>
        <v>0</v>
      </c>
      <c r="I93" s="42">
        <f>D93*F93</f>
        <v>0</v>
      </c>
      <c r="J93" s="42">
        <f t="shared" si="21"/>
        <v>0</v>
      </c>
      <c r="K93" s="24"/>
    </row>
    <row r="94" spans="1:11" ht="15" customHeight="1" x14ac:dyDescent="0.2">
      <c r="A94" s="173"/>
      <c r="B94" s="174" t="s">
        <v>194</v>
      </c>
      <c r="C94" s="175"/>
      <c r="D94" s="176"/>
      <c r="E94" s="176"/>
      <c r="F94" s="176">
        <f>SUM(F75:F93)</f>
        <v>0</v>
      </c>
      <c r="G94" s="176"/>
      <c r="H94" s="176">
        <f t="shared" ref="H94:J94" si="27">SUM(H75:H93)</f>
        <v>0</v>
      </c>
      <c r="I94" s="176"/>
      <c r="J94" s="176">
        <f t="shared" si="27"/>
        <v>0</v>
      </c>
      <c r="K94" s="24"/>
    </row>
    <row r="95" spans="1:11" s="1" customFormat="1" ht="20.25" customHeight="1" x14ac:dyDescent="0.2">
      <c r="A95" s="49"/>
      <c r="B95" s="50" t="s">
        <v>20</v>
      </c>
      <c r="C95" s="51"/>
      <c r="D95" s="52"/>
      <c r="E95" s="52"/>
      <c r="F95" s="52">
        <f>F94+F72+F52+F41+F30+F24+F18</f>
        <v>0</v>
      </c>
      <c r="G95" s="52"/>
      <c r="H95" s="52">
        <f t="shared" ref="H95:J95" si="28">H94+H72+H52+H41+H30+H24+H18</f>
        <v>0</v>
      </c>
      <c r="I95" s="52"/>
      <c r="J95" s="52">
        <f t="shared" si="28"/>
        <v>0</v>
      </c>
      <c r="K95" s="56"/>
    </row>
    <row r="96" spans="1:11" s="33" customFormat="1" ht="15" customHeight="1" x14ac:dyDescent="0.2">
      <c r="A96" s="155"/>
      <c r="B96" s="156" t="s">
        <v>15</v>
      </c>
      <c r="C96" s="155"/>
      <c r="D96" s="42"/>
      <c r="E96" s="42"/>
      <c r="F96" s="42"/>
      <c r="G96" s="42"/>
      <c r="H96" s="42"/>
      <c r="I96" s="42"/>
      <c r="J96" s="42">
        <f>J95/120*20</f>
        <v>0</v>
      </c>
      <c r="K96" s="158"/>
    </row>
    <row r="97" spans="1:11" s="33" customFormat="1" x14ac:dyDescent="0.2">
      <c r="B97" s="34"/>
      <c r="D97" s="35"/>
      <c r="E97" s="35"/>
      <c r="F97" s="35"/>
      <c r="G97" s="35"/>
      <c r="H97" s="35"/>
      <c r="I97" s="35"/>
      <c r="J97" s="35"/>
      <c r="K97" s="158"/>
    </row>
    <row r="98" spans="1:11" s="33" customFormat="1" ht="25.5" x14ac:dyDescent="0.2">
      <c r="A98" s="81" t="s">
        <v>124</v>
      </c>
      <c r="B98" s="151" t="s">
        <v>173</v>
      </c>
      <c r="D98" s="35"/>
      <c r="E98" s="35"/>
      <c r="F98" s="35"/>
      <c r="G98" s="35"/>
      <c r="H98" s="35"/>
      <c r="I98" s="35"/>
      <c r="J98" s="35"/>
      <c r="K98" s="158"/>
    </row>
    <row r="99" spans="1:11" s="33" customFormat="1" x14ac:dyDescent="0.2">
      <c r="B99" s="34"/>
      <c r="D99" s="35"/>
      <c r="E99" s="35"/>
      <c r="F99" s="35"/>
      <c r="G99" s="35"/>
      <c r="H99" s="35"/>
      <c r="I99" s="35"/>
      <c r="J99" s="35"/>
      <c r="K99" s="158"/>
    </row>
    <row r="100" spans="1:11" ht="18" customHeight="1" x14ac:dyDescent="0.2">
      <c r="A100" s="162"/>
      <c r="B100" s="162" t="s">
        <v>175</v>
      </c>
      <c r="C100" s="162"/>
      <c r="D100" s="162"/>
      <c r="E100" s="162"/>
      <c r="F100" s="162"/>
      <c r="G100" s="162"/>
      <c r="H100" s="162"/>
      <c r="I100" s="162"/>
      <c r="J100" s="162"/>
    </row>
    <row r="101" spans="1:11" ht="18" customHeight="1" x14ac:dyDescent="0.2">
      <c r="A101" s="162"/>
      <c r="B101" s="162" t="s">
        <v>176</v>
      </c>
      <c r="C101" s="162"/>
      <c r="D101" s="162"/>
      <c r="E101" s="162"/>
      <c r="F101" s="162"/>
      <c r="G101" s="162"/>
      <c r="H101" s="162"/>
      <c r="I101" s="162"/>
      <c r="J101" s="162"/>
    </row>
    <row r="102" spans="1:11" ht="25.5" customHeight="1" x14ac:dyDescent="0.2">
      <c r="A102" s="162"/>
      <c r="B102" s="162" t="s">
        <v>177</v>
      </c>
      <c r="C102" s="162"/>
      <c r="D102" s="162"/>
      <c r="E102" s="162"/>
      <c r="F102" s="162"/>
      <c r="G102" s="162"/>
      <c r="H102" s="162"/>
      <c r="I102" s="162"/>
      <c r="J102" s="162"/>
    </row>
    <row r="103" spans="1:11" ht="19.5" customHeight="1" x14ac:dyDescent="0.2">
      <c r="A103" s="162"/>
      <c r="B103" s="162" t="s">
        <v>178</v>
      </c>
      <c r="C103" s="162"/>
      <c r="D103" s="162"/>
      <c r="E103" s="162"/>
      <c r="F103" s="162"/>
      <c r="G103" s="162"/>
      <c r="H103" s="162"/>
      <c r="I103" s="162"/>
      <c r="J103" s="162"/>
    </row>
    <row r="104" spans="1:11" x14ac:dyDescent="0.2">
      <c r="A104" s="142"/>
      <c r="B104" s="143"/>
      <c r="C104" s="144"/>
      <c r="D104" s="186"/>
      <c r="E104" s="145"/>
      <c r="F104" s="145"/>
    </row>
    <row r="105" spans="1:11" x14ac:dyDescent="0.2">
      <c r="A105" s="144"/>
      <c r="B105" s="146"/>
      <c r="C105" s="147"/>
      <c r="D105" s="147"/>
      <c r="E105" s="147"/>
      <c r="F105" s="147"/>
    </row>
    <row r="106" spans="1:11" x14ac:dyDescent="0.2">
      <c r="A106" s="144"/>
      <c r="B106" s="146"/>
      <c r="C106" s="147"/>
      <c r="D106" s="147"/>
      <c r="E106" s="147"/>
      <c r="F106" s="147"/>
    </row>
    <row r="107" spans="1:11" x14ac:dyDescent="0.2">
      <c r="A107" s="144"/>
      <c r="B107" s="146"/>
      <c r="C107" s="147"/>
      <c r="D107" s="147"/>
      <c r="E107" s="147"/>
      <c r="F107" s="147"/>
    </row>
    <row r="108" spans="1:11" ht="27.75" customHeight="1" x14ac:dyDescent="0.2">
      <c r="A108" s="144"/>
      <c r="B108" s="146"/>
      <c r="C108" s="147"/>
      <c r="D108" s="147"/>
      <c r="E108" s="147"/>
      <c r="F108" s="147"/>
    </row>
    <row r="109" spans="1:11" x14ac:dyDescent="0.2">
      <c r="A109" s="144"/>
      <c r="B109" s="147"/>
      <c r="C109" s="192"/>
      <c r="D109" s="192"/>
      <c r="E109" s="192"/>
      <c r="F109" s="146"/>
    </row>
    <row r="110" spans="1:11" x14ac:dyDescent="0.2">
      <c r="A110" s="144"/>
      <c r="B110" s="143"/>
      <c r="C110" s="143"/>
      <c r="D110" s="143"/>
      <c r="E110" s="143"/>
      <c r="F110" s="143"/>
    </row>
  </sheetData>
  <mergeCells count="13">
    <mergeCell ref="E8:E9"/>
    <mergeCell ref="G8:G9"/>
    <mergeCell ref="I8:I9"/>
    <mergeCell ref="C109:E109"/>
    <mergeCell ref="A3:J3"/>
    <mergeCell ref="A4:J4"/>
    <mergeCell ref="A7:A9"/>
    <mergeCell ref="B7:B9"/>
    <mergeCell ref="C7:C9"/>
    <mergeCell ref="D7:D9"/>
    <mergeCell ref="E7:F7"/>
    <mergeCell ref="G7:H7"/>
    <mergeCell ref="J7:J9"/>
  </mergeCells>
  <conditionalFormatting sqref="B51">
    <cfRule type="containsText" dxfId="0" priority="1" operator="containsText" text="Оштукатуривание стен">
      <formula>NOT(ISERROR(SEARCH("Оштукатуривание стен",B51)))</formula>
    </cfRule>
  </conditionalFormatting>
  <pageMargins left="0.19685039370078741" right="0.11811023622047245" top="0.15748031496062992" bottom="0.19685039370078741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A89"/>
  <sheetViews>
    <sheetView topLeftCell="A7" zoomScale="112" zoomScaleNormal="112" workbookViewId="0">
      <pane xSplit="9945" ySplit="2400" topLeftCell="E67" activePane="bottomLeft"/>
      <selection activeCell="A7" sqref="A7"/>
      <selection pane="topRight" activeCell="E7" sqref="E7"/>
      <selection pane="bottomLeft" activeCell="B57" sqref="B57:B59"/>
      <selection pane="bottomRight" activeCell="O23" sqref="O23"/>
    </sheetView>
  </sheetViews>
  <sheetFormatPr defaultRowHeight="12.75" x14ac:dyDescent="0.2"/>
  <cols>
    <col min="1" max="1" width="6" style="41" customWidth="1"/>
    <col min="2" max="2" width="54.7109375" style="11" customWidth="1"/>
    <col min="3" max="3" width="8.28515625" style="11" customWidth="1"/>
    <col min="4" max="4" width="11.85546875" style="11" customWidth="1"/>
    <col min="5" max="5" width="11.7109375" style="11" customWidth="1"/>
    <col min="6" max="6" width="12.140625" style="11" customWidth="1"/>
    <col min="7" max="7" width="14.85546875" style="11" customWidth="1"/>
    <col min="8" max="9" width="15.28515625" style="11" customWidth="1"/>
    <col min="10" max="10" width="17.5703125" style="11" bestFit="1" customWidth="1"/>
    <col min="11" max="11" width="14.42578125" style="11" bestFit="1" customWidth="1"/>
    <col min="12" max="12" width="17.7109375" style="11" hidden="1" customWidth="1"/>
    <col min="13" max="13" width="15.5703125" style="11" hidden="1" customWidth="1"/>
    <col min="14" max="14" width="0" style="11" hidden="1" customWidth="1"/>
    <col min="15" max="240" width="9.140625" style="11"/>
    <col min="241" max="244" width="0" style="11" hidden="1" customWidth="1"/>
    <col min="245" max="245" width="4.28515625" style="11" customWidth="1"/>
    <col min="246" max="246" width="99" style="11" customWidth="1"/>
    <col min="247" max="247" width="7.140625" style="11" customWidth="1"/>
    <col min="248" max="248" width="8.85546875" style="11" customWidth="1"/>
    <col min="249" max="249" width="10.7109375" style="11" customWidth="1"/>
    <col min="250" max="250" width="15.85546875" style="11" customWidth="1"/>
    <col min="251" max="496" width="9.140625" style="11"/>
    <col min="497" max="500" width="0" style="11" hidden="1" customWidth="1"/>
    <col min="501" max="501" width="4.28515625" style="11" customWidth="1"/>
    <col min="502" max="502" width="99" style="11" customWidth="1"/>
    <col min="503" max="503" width="7.140625" style="11" customWidth="1"/>
    <col min="504" max="504" width="8.85546875" style="11" customWidth="1"/>
    <col min="505" max="505" width="10.7109375" style="11" customWidth="1"/>
    <col min="506" max="506" width="15.85546875" style="11" customWidth="1"/>
    <col min="507" max="752" width="9.140625" style="11"/>
    <col min="753" max="756" width="0" style="11" hidden="1" customWidth="1"/>
    <col min="757" max="757" width="4.28515625" style="11" customWidth="1"/>
    <col min="758" max="758" width="99" style="11" customWidth="1"/>
    <col min="759" max="759" width="7.140625" style="11" customWidth="1"/>
    <col min="760" max="760" width="8.85546875" style="11" customWidth="1"/>
    <col min="761" max="761" width="10.7109375" style="11" customWidth="1"/>
    <col min="762" max="762" width="15.85546875" style="11" customWidth="1"/>
    <col min="763" max="1008" width="9.140625" style="11"/>
    <col min="1009" max="1012" width="0" style="11" hidden="1" customWidth="1"/>
    <col min="1013" max="1013" width="4.28515625" style="11" customWidth="1"/>
    <col min="1014" max="1014" width="99" style="11" customWidth="1"/>
    <col min="1015" max="1015" width="7.140625" style="11" customWidth="1"/>
    <col min="1016" max="1016" width="8.85546875" style="11" customWidth="1"/>
    <col min="1017" max="1017" width="10.7109375" style="11" customWidth="1"/>
    <col min="1018" max="1018" width="15.85546875" style="11" customWidth="1"/>
    <col min="1019" max="1264" width="9.140625" style="11"/>
    <col min="1265" max="1268" width="0" style="11" hidden="1" customWidth="1"/>
    <col min="1269" max="1269" width="4.28515625" style="11" customWidth="1"/>
    <col min="1270" max="1270" width="99" style="11" customWidth="1"/>
    <col min="1271" max="1271" width="7.140625" style="11" customWidth="1"/>
    <col min="1272" max="1272" width="8.85546875" style="11" customWidth="1"/>
    <col min="1273" max="1273" width="10.7109375" style="11" customWidth="1"/>
    <col min="1274" max="1274" width="15.85546875" style="11" customWidth="1"/>
    <col min="1275" max="1520" width="9.140625" style="11"/>
    <col min="1521" max="1524" width="0" style="11" hidden="1" customWidth="1"/>
    <col min="1525" max="1525" width="4.28515625" style="11" customWidth="1"/>
    <col min="1526" max="1526" width="99" style="11" customWidth="1"/>
    <col min="1527" max="1527" width="7.140625" style="11" customWidth="1"/>
    <col min="1528" max="1528" width="8.85546875" style="11" customWidth="1"/>
    <col min="1529" max="1529" width="10.7109375" style="11" customWidth="1"/>
    <col min="1530" max="1530" width="15.85546875" style="11" customWidth="1"/>
    <col min="1531" max="1776" width="9.140625" style="11"/>
    <col min="1777" max="1780" width="0" style="11" hidden="1" customWidth="1"/>
    <col min="1781" max="1781" width="4.28515625" style="11" customWidth="1"/>
    <col min="1782" max="1782" width="99" style="11" customWidth="1"/>
    <col min="1783" max="1783" width="7.140625" style="11" customWidth="1"/>
    <col min="1784" max="1784" width="8.85546875" style="11" customWidth="1"/>
    <col min="1785" max="1785" width="10.7109375" style="11" customWidth="1"/>
    <col min="1786" max="1786" width="15.85546875" style="11" customWidth="1"/>
    <col min="1787" max="2032" width="9.140625" style="11"/>
    <col min="2033" max="2036" width="0" style="11" hidden="1" customWidth="1"/>
    <col min="2037" max="2037" width="4.28515625" style="11" customWidth="1"/>
    <col min="2038" max="2038" width="99" style="11" customWidth="1"/>
    <col min="2039" max="2039" width="7.140625" style="11" customWidth="1"/>
    <col min="2040" max="2040" width="8.85546875" style="11" customWidth="1"/>
    <col min="2041" max="2041" width="10.7109375" style="11" customWidth="1"/>
    <col min="2042" max="2042" width="15.85546875" style="11" customWidth="1"/>
    <col min="2043" max="2288" width="9.140625" style="11"/>
    <col min="2289" max="2292" width="0" style="11" hidden="1" customWidth="1"/>
    <col min="2293" max="2293" width="4.28515625" style="11" customWidth="1"/>
    <col min="2294" max="2294" width="99" style="11" customWidth="1"/>
    <col min="2295" max="2295" width="7.140625" style="11" customWidth="1"/>
    <col min="2296" max="2296" width="8.85546875" style="11" customWidth="1"/>
    <col min="2297" max="2297" width="10.7109375" style="11" customWidth="1"/>
    <col min="2298" max="2298" width="15.85546875" style="11" customWidth="1"/>
    <col min="2299" max="2544" width="9.140625" style="11"/>
    <col min="2545" max="2548" width="0" style="11" hidden="1" customWidth="1"/>
    <col min="2549" max="2549" width="4.28515625" style="11" customWidth="1"/>
    <col min="2550" max="2550" width="99" style="11" customWidth="1"/>
    <col min="2551" max="2551" width="7.140625" style="11" customWidth="1"/>
    <col min="2552" max="2552" width="8.85546875" style="11" customWidth="1"/>
    <col min="2553" max="2553" width="10.7109375" style="11" customWidth="1"/>
    <col min="2554" max="2554" width="15.85546875" style="11" customWidth="1"/>
    <col min="2555" max="2800" width="9.140625" style="11"/>
    <col min="2801" max="2804" width="0" style="11" hidden="1" customWidth="1"/>
    <col min="2805" max="2805" width="4.28515625" style="11" customWidth="1"/>
    <col min="2806" max="2806" width="99" style="11" customWidth="1"/>
    <col min="2807" max="2807" width="7.140625" style="11" customWidth="1"/>
    <col min="2808" max="2808" width="8.85546875" style="11" customWidth="1"/>
    <col min="2809" max="2809" width="10.7109375" style="11" customWidth="1"/>
    <col min="2810" max="2810" width="15.85546875" style="11" customWidth="1"/>
    <col min="2811" max="3056" width="9.140625" style="11"/>
    <col min="3057" max="3060" width="0" style="11" hidden="1" customWidth="1"/>
    <col min="3061" max="3061" width="4.28515625" style="11" customWidth="1"/>
    <col min="3062" max="3062" width="99" style="11" customWidth="1"/>
    <col min="3063" max="3063" width="7.140625" style="11" customWidth="1"/>
    <col min="3064" max="3064" width="8.85546875" style="11" customWidth="1"/>
    <col min="3065" max="3065" width="10.7109375" style="11" customWidth="1"/>
    <col min="3066" max="3066" width="15.85546875" style="11" customWidth="1"/>
    <col min="3067" max="3312" width="9.140625" style="11"/>
    <col min="3313" max="3316" width="0" style="11" hidden="1" customWidth="1"/>
    <col min="3317" max="3317" width="4.28515625" style="11" customWidth="1"/>
    <col min="3318" max="3318" width="99" style="11" customWidth="1"/>
    <col min="3319" max="3319" width="7.140625" style="11" customWidth="1"/>
    <col min="3320" max="3320" width="8.85546875" style="11" customWidth="1"/>
    <col min="3321" max="3321" width="10.7109375" style="11" customWidth="1"/>
    <col min="3322" max="3322" width="15.85546875" style="11" customWidth="1"/>
    <col min="3323" max="3568" width="9.140625" style="11"/>
    <col min="3569" max="3572" width="0" style="11" hidden="1" customWidth="1"/>
    <col min="3573" max="3573" width="4.28515625" style="11" customWidth="1"/>
    <col min="3574" max="3574" width="99" style="11" customWidth="1"/>
    <col min="3575" max="3575" width="7.140625" style="11" customWidth="1"/>
    <col min="3576" max="3576" width="8.85546875" style="11" customWidth="1"/>
    <col min="3577" max="3577" width="10.7109375" style="11" customWidth="1"/>
    <col min="3578" max="3578" width="15.85546875" style="11" customWidth="1"/>
    <col min="3579" max="3824" width="9.140625" style="11"/>
    <col min="3825" max="3828" width="0" style="11" hidden="1" customWidth="1"/>
    <col min="3829" max="3829" width="4.28515625" style="11" customWidth="1"/>
    <col min="3830" max="3830" width="99" style="11" customWidth="1"/>
    <col min="3831" max="3831" width="7.140625" style="11" customWidth="1"/>
    <col min="3832" max="3832" width="8.85546875" style="11" customWidth="1"/>
    <col min="3833" max="3833" width="10.7109375" style="11" customWidth="1"/>
    <col min="3834" max="3834" width="15.85546875" style="11" customWidth="1"/>
    <col min="3835" max="4080" width="9.140625" style="11"/>
    <col min="4081" max="4084" width="0" style="11" hidden="1" customWidth="1"/>
    <col min="4085" max="4085" width="4.28515625" style="11" customWidth="1"/>
    <col min="4086" max="4086" width="99" style="11" customWidth="1"/>
    <col min="4087" max="4087" width="7.140625" style="11" customWidth="1"/>
    <col min="4088" max="4088" width="8.85546875" style="11" customWidth="1"/>
    <col min="4089" max="4089" width="10.7109375" style="11" customWidth="1"/>
    <col min="4090" max="4090" width="15.85546875" style="11" customWidth="1"/>
    <col min="4091" max="4336" width="9.140625" style="11"/>
    <col min="4337" max="4340" width="0" style="11" hidden="1" customWidth="1"/>
    <col min="4341" max="4341" width="4.28515625" style="11" customWidth="1"/>
    <col min="4342" max="4342" width="99" style="11" customWidth="1"/>
    <col min="4343" max="4343" width="7.140625" style="11" customWidth="1"/>
    <col min="4344" max="4344" width="8.85546875" style="11" customWidth="1"/>
    <col min="4345" max="4345" width="10.7109375" style="11" customWidth="1"/>
    <col min="4346" max="4346" width="15.85546875" style="11" customWidth="1"/>
    <col min="4347" max="4592" width="9.140625" style="11"/>
    <col min="4593" max="4596" width="0" style="11" hidden="1" customWidth="1"/>
    <col min="4597" max="4597" width="4.28515625" style="11" customWidth="1"/>
    <col min="4598" max="4598" width="99" style="11" customWidth="1"/>
    <col min="4599" max="4599" width="7.140625" style="11" customWidth="1"/>
    <col min="4600" max="4600" width="8.85546875" style="11" customWidth="1"/>
    <col min="4601" max="4601" width="10.7109375" style="11" customWidth="1"/>
    <col min="4602" max="4602" width="15.85546875" style="11" customWidth="1"/>
    <col min="4603" max="4848" width="9.140625" style="11"/>
    <col min="4849" max="4852" width="0" style="11" hidden="1" customWidth="1"/>
    <col min="4853" max="4853" width="4.28515625" style="11" customWidth="1"/>
    <col min="4854" max="4854" width="99" style="11" customWidth="1"/>
    <col min="4855" max="4855" width="7.140625" style="11" customWidth="1"/>
    <col min="4856" max="4856" width="8.85546875" style="11" customWidth="1"/>
    <col min="4857" max="4857" width="10.7109375" style="11" customWidth="1"/>
    <col min="4858" max="4858" width="15.85546875" style="11" customWidth="1"/>
    <col min="4859" max="5104" width="9.140625" style="11"/>
    <col min="5105" max="5108" width="0" style="11" hidden="1" customWidth="1"/>
    <col min="5109" max="5109" width="4.28515625" style="11" customWidth="1"/>
    <col min="5110" max="5110" width="99" style="11" customWidth="1"/>
    <col min="5111" max="5111" width="7.140625" style="11" customWidth="1"/>
    <col min="5112" max="5112" width="8.85546875" style="11" customWidth="1"/>
    <col min="5113" max="5113" width="10.7109375" style="11" customWidth="1"/>
    <col min="5114" max="5114" width="15.85546875" style="11" customWidth="1"/>
    <col min="5115" max="5360" width="9.140625" style="11"/>
    <col min="5361" max="5364" width="0" style="11" hidden="1" customWidth="1"/>
    <col min="5365" max="5365" width="4.28515625" style="11" customWidth="1"/>
    <col min="5366" max="5366" width="99" style="11" customWidth="1"/>
    <col min="5367" max="5367" width="7.140625" style="11" customWidth="1"/>
    <col min="5368" max="5368" width="8.85546875" style="11" customWidth="1"/>
    <col min="5369" max="5369" width="10.7109375" style="11" customWidth="1"/>
    <col min="5370" max="5370" width="15.85546875" style="11" customWidth="1"/>
    <col min="5371" max="5616" width="9.140625" style="11"/>
    <col min="5617" max="5620" width="0" style="11" hidden="1" customWidth="1"/>
    <col min="5621" max="5621" width="4.28515625" style="11" customWidth="1"/>
    <col min="5622" max="5622" width="99" style="11" customWidth="1"/>
    <col min="5623" max="5623" width="7.140625" style="11" customWidth="1"/>
    <col min="5624" max="5624" width="8.85546875" style="11" customWidth="1"/>
    <col min="5625" max="5625" width="10.7109375" style="11" customWidth="1"/>
    <col min="5626" max="5626" width="15.85546875" style="11" customWidth="1"/>
    <col min="5627" max="5872" width="9.140625" style="11"/>
    <col min="5873" max="5876" width="0" style="11" hidden="1" customWidth="1"/>
    <col min="5877" max="5877" width="4.28515625" style="11" customWidth="1"/>
    <col min="5878" max="5878" width="99" style="11" customWidth="1"/>
    <col min="5879" max="5879" width="7.140625" style="11" customWidth="1"/>
    <col min="5880" max="5880" width="8.85546875" style="11" customWidth="1"/>
    <col min="5881" max="5881" width="10.7109375" style="11" customWidth="1"/>
    <col min="5882" max="5882" width="15.85546875" style="11" customWidth="1"/>
    <col min="5883" max="6128" width="9.140625" style="11"/>
    <col min="6129" max="6132" width="0" style="11" hidden="1" customWidth="1"/>
    <col min="6133" max="6133" width="4.28515625" style="11" customWidth="1"/>
    <col min="6134" max="6134" width="99" style="11" customWidth="1"/>
    <col min="6135" max="6135" width="7.140625" style="11" customWidth="1"/>
    <col min="6136" max="6136" width="8.85546875" style="11" customWidth="1"/>
    <col min="6137" max="6137" width="10.7109375" style="11" customWidth="1"/>
    <col min="6138" max="6138" width="15.85546875" style="11" customWidth="1"/>
    <col min="6139" max="6384" width="9.140625" style="11"/>
    <col min="6385" max="6388" width="0" style="11" hidden="1" customWidth="1"/>
    <col min="6389" max="6389" width="4.28515625" style="11" customWidth="1"/>
    <col min="6390" max="6390" width="99" style="11" customWidth="1"/>
    <col min="6391" max="6391" width="7.140625" style="11" customWidth="1"/>
    <col min="6392" max="6392" width="8.85546875" style="11" customWidth="1"/>
    <col min="6393" max="6393" width="10.7109375" style="11" customWidth="1"/>
    <col min="6394" max="6394" width="15.85546875" style="11" customWidth="1"/>
    <col min="6395" max="6640" width="9.140625" style="11"/>
    <col min="6641" max="6644" width="0" style="11" hidden="1" customWidth="1"/>
    <col min="6645" max="6645" width="4.28515625" style="11" customWidth="1"/>
    <col min="6646" max="6646" width="99" style="11" customWidth="1"/>
    <col min="6647" max="6647" width="7.140625" style="11" customWidth="1"/>
    <col min="6648" max="6648" width="8.85546875" style="11" customWidth="1"/>
    <col min="6649" max="6649" width="10.7109375" style="11" customWidth="1"/>
    <col min="6650" max="6650" width="15.85546875" style="11" customWidth="1"/>
    <col min="6651" max="6896" width="9.140625" style="11"/>
    <col min="6897" max="6900" width="0" style="11" hidden="1" customWidth="1"/>
    <col min="6901" max="6901" width="4.28515625" style="11" customWidth="1"/>
    <col min="6902" max="6902" width="99" style="11" customWidth="1"/>
    <col min="6903" max="6903" width="7.140625" style="11" customWidth="1"/>
    <col min="6904" max="6904" width="8.85546875" style="11" customWidth="1"/>
    <col min="6905" max="6905" width="10.7109375" style="11" customWidth="1"/>
    <col min="6906" max="6906" width="15.85546875" style="11" customWidth="1"/>
    <col min="6907" max="7152" width="9.140625" style="11"/>
    <col min="7153" max="7156" width="0" style="11" hidden="1" customWidth="1"/>
    <col min="7157" max="7157" width="4.28515625" style="11" customWidth="1"/>
    <col min="7158" max="7158" width="99" style="11" customWidth="1"/>
    <col min="7159" max="7159" width="7.140625" style="11" customWidth="1"/>
    <col min="7160" max="7160" width="8.85546875" style="11" customWidth="1"/>
    <col min="7161" max="7161" width="10.7109375" style="11" customWidth="1"/>
    <col min="7162" max="7162" width="15.85546875" style="11" customWidth="1"/>
    <col min="7163" max="7408" width="9.140625" style="11"/>
    <col min="7409" max="7412" width="0" style="11" hidden="1" customWidth="1"/>
    <col min="7413" max="7413" width="4.28515625" style="11" customWidth="1"/>
    <col min="7414" max="7414" width="99" style="11" customWidth="1"/>
    <col min="7415" max="7415" width="7.140625" style="11" customWidth="1"/>
    <col min="7416" max="7416" width="8.85546875" style="11" customWidth="1"/>
    <col min="7417" max="7417" width="10.7109375" style="11" customWidth="1"/>
    <col min="7418" max="7418" width="15.85546875" style="11" customWidth="1"/>
    <col min="7419" max="7664" width="9.140625" style="11"/>
    <col min="7665" max="7668" width="0" style="11" hidden="1" customWidth="1"/>
    <col min="7669" max="7669" width="4.28515625" style="11" customWidth="1"/>
    <col min="7670" max="7670" width="99" style="11" customWidth="1"/>
    <col min="7671" max="7671" width="7.140625" style="11" customWidth="1"/>
    <col min="7672" max="7672" width="8.85546875" style="11" customWidth="1"/>
    <col min="7673" max="7673" width="10.7109375" style="11" customWidth="1"/>
    <col min="7674" max="7674" width="15.85546875" style="11" customWidth="1"/>
    <col min="7675" max="7920" width="9.140625" style="11"/>
    <col min="7921" max="7924" width="0" style="11" hidden="1" customWidth="1"/>
    <col min="7925" max="7925" width="4.28515625" style="11" customWidth="1"/>
    <col min="7926" max="7926" width="99" style="11" customWidth="1"/>
    <col min="7927" max="7927" width="7.140625" style="11" customWidth="1"/>
    <col min="7928" max="7928" width="8.85546875" style="11" customWidth="1"/>
    <col min="7929" max="7929" width="10.7109375" style="11" customWidth="1"/>
    <col min="7930" max="7930" width="15.85546875" style="11" customWidth="1"/>
    <col min="7931" max="8176" width="9.140625" style="11"/>
    <col min="8177" max="8180" width="0" style="11" hidden="1" customWidth="1"/>
    <col min="8181" max="8181" width="4.28515625" style="11" customWidth="1"/>
    <col min="8182" max="8182" width="99" style="11" customWidth="1"/>
    <col min="8183" max="8183" width="7.140625" style="11" customWidth="1"/>
    <col min="8184" max="8184" width="8.85546875" style="11" customWidth="1"/>
    <col min="8185" max="8185" width="10.7109375" style="11" customWidth="1"/>
    <col min="8186" max="8186" width="15.85546875" style="11" customWidth="1"/>
    <col min="8187" max="8432" width="9.140625" style="11"/>
    <col min="8433" max="8436" width="0" style="11" hidden="1" customWidth="1"/>
    <col min="8437" max="8437" width="4.28515625" style="11" customWidth="1"/>
    <col min="8438" max="8438" width="99" style="11" customWidth="1"/>
    <col min="8439" max="8439" width="7.140625" style="11" customWidth="1"/>
    <col min="8440" max="8440" width="8.85546875" style="11" customWidth="1"/>
    <col min="8441" max="8441" width="10.7109375" style="11" customWidth="1"/>
    <col min="8442" max="8442" width="15.85546875" style="11" customWidth="1"/>
    <col min="8443" max="8688" width="9.140625" style="11"/>
    <col min="8689" max="8692" width="0" style="11" hidden="1" customWidth="1"/>
    <col min="8693" max="8693" width="4.28515625" style="11" customWidth="1"/>
    <col min="8694" max="8694" width="99" style="11" customWidth="1"/>
    <col min="8695" max="8695" width="7.140625" style="11" customWidth="1"/>
    <col min="8696" max="8696" width="8.85546875" style="11" customWidth="1"/>
    <col min="8697" max="8697" width="10.7109375" style="11" customWidth="1"/>
    <col min="8698" max="8698" width="15.85546875" style="11" customWidth="1"/>
    <col min="8699" max="8944" width="9.140625" style="11"/>
    <col min="8945" max="8948" width="0" style="11" hidden="1" customWidth="1"/>
    <col min="8949" max="8949" width="4.28515625" style="11" customWidth="1"/>
    <col min="8950" max="8950" width="99" style="11" customWidth="1"/>
    <col min="8951" max="8951" width="7.140625" style="11" customWidth="1"/>
    <col min="8952" max="8952" width="8.85546875" style="11" customWidth="1"/>
    <col min="8953" max="8953" width="10.7109375" style="11" customWidth="1"/>
    <col min="8954" max="8954" width="15.85546875" style="11" customWidth="1"/>
    <col min="8955" max="9200" width="9.140625" style="11"/>
    <col min="9201" max="9204" width="0" style="11" hidden="1" customWidth="1"/>
    <col min="9205" max="9205" width="4.28515625" style="11" customWidth="1"/>
    <col min="9206" max="9206" width="99" style="11" customWidth="1"/>
    <col min="9207" max="9207" width="7.140625" style="11" customWidth="1"/>
    <col min="9208" max="9208" width="8.85546875" style="11" customWidth="1"/>
    <col min="9209" max="9209" width="10.7109375" style="11" customWidth="1"/>
    <col min="9210" max="9210" width="15.85546875" style="11" customWidth="1"/>
    <col min="9211" max="9456" width="9.140625" style="11"/>
    <col min="9457" max="9460" width="0" style="11" hidden="1" customWidth="1"/>
    <col min="9461" max="9461" width="4.28515625" style="11" customWidth="1"/>
    <col min="9462" max="9462" width="99" style="11" customWidth="1"/>
    <col min="9463" max="9463" width="7.140625" style="11" customWidth="1"/>
    <col min="9464" max="9464" width="8.85546875" style="11" customWidth="1"/>
    <col min="9465" max="9465" width="10.7109375" style="11" customWidth="1"/>
    <col min="9466" max="9466" width="15.85546875" style="11" customWidth="1"/>
    <col min="9467" max="9712" width="9.140625" style="11"/>
    <col min="9713" max="9716" width="0" style="11" hidden="1" customWidth="1"/>
    <col min="9717" max="9717" width="4.28515625" style="11" customWidth="1"/>
    <col min="9718" max="9718" width="99" style="11" customWidth="1"/>
    <col min="9719" max="9719" width="7.140625" style="11" customWidth="1"/>
    <col min="9720" max="9720" width="8.85546875" style="11" customWidth="1"/>
    <col min="9721" max="9721" width="10.7109375" style="11" customWidth="1"/>
    <col min="9722" max="9722" width="15.85546875" style="11" customWidth="1"/>
    <col min="9723" max="9968" width="9.140625" style="11"/>
    <col min="9969" max="9972" width="0" style="11" hidden="1" customWidth="1"/>
    <col min="9973" max="9973" width="4.28515625" style="11" customWidth="1"/>
    <col min="9974" max="9974" width="99" style="11" customWidth="1"/>
    <col min="9975" max="9975" width="7.140625" style="11" customWidth="1"/>
    <col min="9976" max="9976" width="8.85546875" style="11" customWidth="1"/>
    <col min="9977" max="9977" width="10.7109375" style="11" customWidth="1"/>
    <col min="9978" max="9978" width="15.85546875" style="11" customWidth="1"/>
    <col min="9979" max="10224" width="9.140625" style="11"/>
    <col min="10225" max="10228" width="0" style="11" hidden="1" customWidth="1"/>
    <col min="10229" max="10229" width="4.28515625" style="11" customWidth="1"/>
    <col min="10230" max="10230" width="99" style="11" customWidth="1"/>
    <col min="10231" max="10231" width="7.140625" style="11" customWidth="1"/>
    <col min="10232" max="10232" width="8.85546875" style="11" customWidth="1"/>
    <col min="10233" max="10233" width="10.7109375" style="11" customWidth="1"/>
    <col min="10234" max="10234" width="15.85546875" style="11" customWidth="1"/>
    <col min="10235" max="10480" width="9.140625" style="11"/>
    <col min="10481" max="10484" width="0" style="11" hidden="1" customWidth="1"/>
    <col min="10485" max="10485" width="4.28515625" style="11" customWidth="1"/>
    <col min="10486" max="10486" width="99" style="11" customWidth="1"/>
    <col min="10487" max="10487" width="7.140625" style="11" customWidth="1"/>
    <col min="10488" max="10488" width="8.85546875" style="11" customWidth="1"/>
    <col min="10489" max="10489" width="10.7109375" style="11" customWidth="1"/>
    <col min="10490" max="10490" width="15.85546875" style="11" customWidth="1"/>
    <col min="10491" max="10736" width="9.140625" style="11"/>
    <col min="10737" max="10740" width="0" style="11" hidden="1" customWidth="1"/>
    <col min="10741" max="10741" width="4.28515625" style="11" customWidth="1"/>
    <col min="10742" max="10742" width="99" style="11" customWidth="1"/>
    <col min="10743" max="10743" width="7.140625" style="11" customWidth="1"/>
    <col min="10744" max="10744" width="8.85546875" style="11" customWidth="1"/>
    <col min="10745" max="10745" width="10.7109375" style="11" customWidth="1"/>
    <col min="10746" max="10746" width="15.85546875" style="11" customWidth="1"/>
    <col min="10747" max="10992" width="9.140625" style="11"/>
    <col min="10993" max="10996" width="0" style="11" hidden="1" customWidth="1"/>
    <col min="10997" max="10997" width="4.28515625" style="11" customWidth="1"/>
    <col min="10998" max="10998" width="99" style="11" customWidth="1"/>
    <col min="10999" max="10999" width="7.140625" style="11" customWidth="1"/>
    <col min="11000" max="11000" width="8.85546875" style="11" customWidth="1"/>
    <col min="11001" max="11001" width="10.7109375" style="11" customWidth="1"/>
    <col min="11002" max="11002" width="15.85546875" style="11" customWidth="1"/>
    <col min="11003" max="11248" width="9.140625" style="11"/>
    <col min="11249" max="11252" width="0" style="11" hidden="1" customWidth="1"/>
    <col min="11253" max="11253" width="4.28515625" style="11" customWidth="1"/>
    <col min="11254" max="11254" width="99" style="11" customWidth="1"/>
    <col min="11255" max="11255" width="7.140625" style="11" customWidth="1"/>
    <col min="11256" max="11256" width="8.85546875" style="11" customWidth="1"/>
    <col min="11257" max="11257" width="10.7109375" style="11" customWidth="1"/>
    <col min="11258" max="11258" width="15.85546875" style="11" customWidth="1"/>
    <col min="11259" max="11504" width="9.140625" style="11"/>
    <col min="11505" max="11508" width="0" style="11" hidden="1" customWidth="1"/>
    <col min="11509" max="11509" width="4.28515625" style="11" customWidth="1"/>
    <col min="11510" max="11510" width="99" style="11" customWidth="1"/>
    <col min="11511" max="11511" width="7.140625" style="11" customWidth="1"/>
    <col min="11512" max="11512" width="8.85546875" style="11" customWidth="1"/>
    <col min="11513" max="11513" width="10.7109375" style="11" customWidth="1"/>
    <col min="11514" max="11514" width="15.85546875" style="11" customWidth="1"/>
    <col min="11515" max="11760" width="9.140625" style="11"/>
    <col min="11761" max="11764" width="0" style="11" hidden="1" customWidth="1"/>
    <col min="11765" max="11765" width="4.28515625" style="11" customWidth="1"/>
    <col min="11766" max="11766" width="99" style="11" customWidth="1"/>
    <col min="11767" max="11767" width="7.140625" style="11" customWidth="1"/>
    <col min="11768" max="11768" width="8.85546875" style="11" customWidth="1"/>
    <col min="11769" max="11769" width="10.7109375" style="11" customWidth="1"/>
    <col min="11770" max="11770" width="15.85546875" style="11" customWidth="1"/>
    <col min="11771" max="12016" width="9.140625" style="11"/>
    <col min="12017" max="12020" width="0" style="11" hidden="1" customWidth="1"/>
    <col min="12021" max="12021" width="4.28515625" style="11" customWidth="1"/>
    <col min="12022" max="12022" width="99" style="11" customWidth="1"/>
    <col min="12023" max="12023" width="7.140625" style="11" customWidth="1"/>
    <col min="12024" max="12024" width="8.85546875" style="11" customWidth="1"/>
    <col min="12025" max="12025" width="10.7109375" style="11" customWidth="1"/>
    <col min="12026" max="12026" width="15.85546875" style="11" customWidth="1"/>
    <col min="12027" max="12272" width="9.140625" style="11"/>
    <col min="12273" max="12276" width="0" style="11" hidden="1" customWidth="1"/>
    <col min="12277" max="12277" width="4.28515625" style="11" customWidth="1"/>
    <col min="12278" max="12278" width="99" style="11" customWidth="1"/>
    <col min="12279" max="12279" width="7.140625" style="11" customWidth="1"/>
    <col min="12280" max="12280" width="8.85546875" style="11" customWidth="1"/>
    <col min="12281" max="12281" width="10.7109375" style="11" customWidth="1"/>
    <col min="12282" max="12282" width="15.85546875" style="11" customWidth="1"/>
    <col min="12283" max="12528" width="9.140625" style="11"/>
    <col min="12529" max="12532" width="0" style="11" hidden="1" customWidth="1"/>
    <col min="12533" max="12533" width="4.28515625" style="11" customWidth="1"/>
    <col min="12534" max="12534" width="99" style="11" customWidth="1"/>
    <col min="12535" max="12535" width="7.140625" style="11" customWidth="1"/>
    <col min="12536" max="12536" width="8.85546875" style="11" customWidth="1"/>
    <col min="12537" max="12537" width="10.7109375" style="11" customWidth="1"/>
    <col min="12538" max="12538" width="15.85546875" style="11" customWidth="1"/>
    <col min="12539" max="12784" width="9.140625" style="11"/>
    <col min="12785" max="12788" width="0" style="11" hidden="1" customWidth="1"/>
    <col min="12789" max="12789" width="4.28515625" style="11" customWidth="1"/>
    <col min="12790" max="12790" width="99" style="11" customWidth="1"/>
    <col min="12791" max="12791" width="7.140625" style="11" customWidth="1"/>
    <col min="12792" max="12792" width="8.85546875" style="11" customWidth="1"/>
    <col min="12793" max="12793" width="10.7109375" style="11" customWidth="1"/>
    <col min="12794" max="12794" width="15.85546875" style="11" customWidth="1"/>
    <col min="12795" max="13040" width="9.140625" style="11"/>
    <col min="13041" max="13044" width="0" style="11" hidden="1" customWidth="1"/>
    <col min="13045" max="13045" width="4.28515625" style="11" customWidth="1"/>
    <col min="13046" max="13046" width="99" style="11" customWidth="1"/>
    <col min="13047" max="13047" width="7.140625" style="11" customWidth="1"/>
    <col min="13048" max="13048" width="8.85546875" style="11" customWidth="1"/>
    <col min="13049" max="13049" width="10.7109375" style="11" customWidth="1"/>
    <col min="13050" max="13050" width="15.85546875" style="11" customWidth="1"/>
    <col min="13051" max="13296" width="9.140625" style="11"/>
    <col min="13297" max="13300" width="0" style="11" hidden="1" customWidth="1"/>
    <col min="13301" max="13301" width="4.28515625" style="11" customWidth="1"/>
    <col min="13302" max="13302" width="99" style="11" customWidth="1"/>
    <col min="13303" max="13303" width="7.140625" style="11" customWidth="1"/>
    <col min="13304" max="13304" width="8.85546875" style="11" customWidth="1"/>
    <col min="13305" max="13305" width="10.7109375" style="11" customWidth="1"/>
    <col min="13306" max="13306" width="15.85546875" style="11" customWidth="1"/>
    <col min="13307" max="13552" width="9.140625" style="11"/>
    <col min="13553" max="13556" width="0" style="11" hidden="1" customWidth="1"/>
    <col min="13557" max="13557" width="4.28515625" style="11" customWidth="1"/>
    <col min="13558" max="13558" width="99" style="11" customWidth="1"/>
    <col min="13559" max="13559" width="7.140625" style="11" customWidth="1"/>
    <col min="13560" max="13560" width="8.85546875" style="11" customWidth="1"/>
    <col min="13561" max="13561" width="10.7109375" style="11" customWidth="1"/>
    <col min="13562" max="13562" width="15.85546875" style="11" customWidth="1"/>
    <col min="13563" max="13808" width="9.140625" style="11"/>
    <col min="13809" max="13812" width="0" style="11" hidden="1" customWidth="1"/>
    <col min="13813" max="13813" width="4.28515625" style="11" customWidth="1"/>
    <col min="13814" max="13814" width="99" style="11" customWidth="1"/>
    <col min="13815" max="13815" width="7.140625" style="11" customWidth="1"/>
    <col min="13816" max="13816" width="8.85546875" style="11" customWidth="1"/>
    <col min="13817" max="13817" width="10.7109375" style="11" customWidth="1"/>
    <col min="13818" max="13818" width="15.85546875" style="11" customWidth="1"/>
    <col min="13819" max="14064" width="9.140625" style="11"/>
    <col min="14065" max="14068" width="0" style="11" hidden="1" customWidth="1"/>
    <col min="14069" max="14069" width="4.28515625" style="11" customWidth="1"/>
    <col min="14070" max="14070" width="99" style="11" customWidth="1"/>
    <col min="14071" max="14071" width="7.140625" style="11" customWidth="1"/>
    <col min="14072" max="14072" width="8.85546875" style="11" customWidth="1"/>
    <col min="14073" max="14073" width="10.7109375" style="11" customWidth="1"/>
    <col min="14074" max="14074" width="15.85546875" style="11" customWidth="1"/>
    <col min="14075" max="14320" width="9.140625" style="11"/>
    <col min="14321" max="14324" width="0" style="11" hidden="1" customWidth="1"/>
    <col min="14325" max="14325" width="4.28515625" style="11" customWidth="1"/>
    <col min="14326" max="14326" width="99" style="11" customWidth="1"/>
    <col min="14327" max="14327" width="7.140625" style="11" customWidth="1"/>
    <col min="14328" max="14328" width="8.85546875" style="11" customWidth="1"/>
    <col min="14329" max="14329" width="10.7109375" style="11" customWidth="1"/>
    <col min="14330" max="14330" width="15.85546875" style="11" customWidth="1"/>
    <col min="14331" max="14576" width="9.140625" style="11"/>
    <col min="14577" max="14580" width="0" style="11" hidden="1" customWidth="1"/>
    <col min="14581" max="14581" width="4.28515625" style="11" customWidth="1"/>
    <col min="14582" max="14582" width="99" style="11" customWidth="1"/>
    <col min="14583" max="14583" width="7.140625" style="11" customWidth="1"/>
    <col min="14584" max="14584" width="8.85546875" style="11" customWidth="1"/>
    <col min="14585" max="14585" width="10.7109375" style="11" customWidth="1"/>
    <col min="14586" max="14586" width="15.85546875" style="11" customWidth="1"/>
    <col min="14587" max="14832" width="9.140625" style="11"/>
    <col min="14833" max="14836" width="0" style="11" hidden="1" customWidth="1"/>
    <col min="14837" max="14837" width="4.28515625" style="11" customWidth="1"/>
    <col min="14838" max="14838" width="99" style="11" customWidth="1"/>
    <col min="14839" max="14839" width="7.140625" style="11" customWidth="1"/>
    <col min="14840" max="14840" width="8.85546875" style="11" customWidth="1"/>
    <col min="14841" max="14841" width="10.7109375" style="11" customWidth="1"/>
    <col min="14842" max="14842" width="15.85546875" style="11" customWidth="1"/>
    <col min="14843" max="15088" width="9.140625" style="11"/>
    <col min="15089" max="15092" width="0" style="11" hidden="1" customWidth="1"/>
    <col min="15093" max="15093" width="4.28515625" style="11" customWidth="1"/>
    <col min="15094" max="15094" width="99" style="11" customWidth="1"/>
    <col min="15095" max="15095" width="7.140625" style="11" customWidth="1"/>
    <col min="15096" max="15096" width="8.85546875" style="11" customWidth="1"/>
    <col min="15097" max="15097" width="10.7109375" style="11" customWidth="1"/>
    <col min="15098" max="15098" width="15.85546875" style="11" customWidth="1"/>
    <col min="15099" max="15344" width="9.140625" style="11"/>
    <col min="15345" max="15348" width="0" style="11" hidden="1" customWidth="1"/>
    <col min="15349" max="15349" width="4.28515625" style="11" customWidth="1"/>
    <col min="15350" max="15350" width="99" style="11" customWidth="1"/>
    <col min="15351" max="15351" width="7.140625" style="11" customWidth="1"/>
    <col min="15352" max="15352" width="8.85546875" style="11" customWidth="1"/>
    <col min="15353" max="15353" width="10.7109375" style="11" customWidth="1"/>
    <col min="15354" max="15354" width="15.85546875" style="11" customWidth="1"/>
    <col min="15355" max="15600" width="9.140625" style="11"/>
    <col min="15601" max="15604" width="0" style="11" hidden="1" customWidth="1"/>
    <col min="15605" max="15605" width="4.28515625" style="11" customWidth="1"/>
    <col min="15606" max="15606" width="99" style="11" customWidth="1"/>
    <col min="15607" max="15607" width="7.140625" style="11" customWidth="1"/>
    <col min="15608" max="15608" width="8.85546875" style="11" customWidth="1"/>
    <col min="15609" max="15609" width="10.7109375" style="11" customWidth="1"/>
    <col min="15610" max="15610" width="15.85546875" style="11" customWidth="1"/>
    <col min="15611" max="15856" width="9.140625" style="11"/>
    <col min="15857" max="15860" width="0" style="11" hidden="1" customWidth="1"/>
    <col min="15861" max="15861" width="4.28515625" style="11" customWidth="1"/>
    <col min="15862" max="15862" width="99" style="11" customWidth="1"/>
    <col min="15863" max="15863" width="7.140625" style="11" customWidth="1"/>
    <col min="15864" max="15864" width="8.85546875" style="11" customWidth="1"/>
    <col min="15865" max="15865" width="10.7109375" style="11" customWidth="1"/>
    <col min="15866" max="15866" width="15.85546875" style="11" customWidth="1"/>
    <col min="15867" max="16112" width="9.140625" style="11"/>
    <col min="16113" max="16116" width="0" style="11" hidden="1" customWidth="1"/>
    <col min="16117" max="16117" width="4.28515625" style="11" customWidth="1"/>
    <col min="16118" max="16118" width="99" style="11" customWidth="1"/>
    <col min="16119" max="16119" width="7.140625" style="11" customWidth="1"/>
    <col min="16120" max="16120" width="8.85546875" style="11" customWidth="1"/>
    <col min="16121" max="16121" width="10.7109375" style="11" customWidth="1"/>
    <col min="16122" max="16122" width="15.85546875" style="11" customWidth="1"/>
    <col min="16123" max="16384" width="9.140625" style="11"/>
  </cols>
  <sheetData>
    <row r="1" spans="1:235" ht="12.75" customHeight="1" x14ac:dyDescent="0.2">
      <c r="A1" s="137"/>
      <c r="G1" s="11" t="s">
        <v>95</v>
      </c>
    </row>
    <row r="2" spans="1:235" s="5" customFormat="1" ht="15" x14ac:dyDescent="0.2">
      <c r="A2" s="2"/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s="7" customFormat="1" ht="15.75" x14ac:dyDescent="0.25">
      <c r="A3" s="208" t="s">
        <v>27</v>
      </c>
      <c r="B3" s="208"/>
      <c r="C3" s="208"/>
      <c r="D3" s="208"/>
      <c r="E3" s="208"/>
      <c r="F3" s="208"/>
      <c r="G3" s="208"/>
      <c r="H3" s="208"/>
      <c r="I3" s="208"/>
      <c r="J3" s="208"/>
      <c r="K3" s="6"/>
      <c r="L3" s="6"/>
      <c r="M3" s="6"/>
    </row>
    <row r="4" spans="1:235" s="7" customFormat="1" ht="15.75" customHeight="1" x14ac:dyDescent="0.2">
      <c r="A4" s="209" t="s">
        <v>40</v>
      </c>
      <c r="B4" s="209"/>
      <c r="C4" s="209"/>
      <c r="D4" s="209"/>
      <c r="E4" s="209"/>
      <c r="F4" s="209"/>
      <c r="G4" s="209"/>
      <c r="H4" s="209"/>
      <c r="I4" s="209"/>
      <c r="J4" s="209"/>
      <c r="K4" s="8"/>
      <c r="L4" s="8"/>
      <c r="M4" s="8"/>
    </row>
    <row r="5" spans="1:235" s="7" customFormat="1" ht="47.25" customHeight="1" x14ac:dyDescent="0.2">
      <c r="A5" s="210" t="s">
        <v>41</v>
      </c>
      <c r="B5" s="210"/>
      <c r="C5" s="210"/>
      <c r="D5" s="210"/>
      <c r="E5" s="210"/>
      <c r="F5" s="210"/>
      <c r="G5" s="210"/>
      <c r="H5" s="210"/>
      <c r="I5" s="210"/>
      <c r="J5" s="210"/>
      <c r="K5" s="9"/>
      <c r="L5" s="9"/>
      <c r="M5" s="9"/>
    </row>
    <row r="6" spans="1:235" s="7" customFormat="1" ht="7.5" customHeight="1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9"/>
      <c r="K6" s="9"/>
      <c r="L6" s="9"/>
      <c r="M6" s="9"/>
    </row>
    <row r="7" spans="1:235" ht="24.75" customHeight="1" x14ac:dyDescent="0.2">
      <c r="A7" s="211" t="s">
        <v>0</v>
      </c>
      <c r="B7" s="213" t="s">
        <v>1</v>
      </c>
      <c r="C7" s="215" t="s">
        <v>2</v>
      </c>
      <c r="D7" s="217" t="s">
        <v>3</v>
      </c>
      <c r="E7" s="219" t="s">
        <v>17</v>
      </c>
      <c r="F7" s="220"/>
      <c r="G7" s="221"/>
      <c r="H7" s="220" t="s">
        <v>16</v>
      </c>
      <c r="I7" s="220"/>
      <c r="J7" s="221"/>
    </row>
    <row r="8" spans="1:235" ht="43.5" customHeight="1" thickBot="1" x14ac:dyDescent="0.25">
      <c r="A8" s="212"/>
      <c r="B8" s="214"/>
      <c r="C8" s="216"/>
      <c r="D8" s="218"/>
      <c r="E8" s="12" t="s">
        <v>4</v>
      </c>
      <c r="F8" s="13" t="s">
        <v>5</v>
      </c>
      <c r="G8" s="14" t="s">
        <v>6</v>
      </c>
      <c r="H8" s="15" t="s">
        <v>4</v>
      </c>
      <c r="I8" s="13" t="s">
        <v>5</v>
      </c>
      <c r="J8" s="14" t="s">
        <v>18</v>
      </c>
    </row>
    <row r="9" spans="1:235" ht="26.25" customHeight="1" x14ac:dyDescent="0.2">
      <c r="A9" s="63"/>
      <c r="B9" s="80" t="s">
        <v>28</v>
      </c>
      <c r="C9" s="64"/>
      <c r="D9" s="65"/>
      <c r="E9" s="123"/>
      <c r="F9" s="68"/>
      <c r="G9" s="67"/>
      <c r="H9" s="68"/>
      <c r="I9" s="66"/>
      <c r="J9" s="67"/>
    </row>
    <row r="10" spans="1:235" ht="35.25" customHeight="1" x14ac:dyDescent="0.2">
      <c r="A10" s="77" t="s">
        <v>7</v>
      </c>
      <c r="B10" s="78" t="s">
        <v>42</v>
      </c>
      <c r="C10" s="44"/>
      <c r="D10" s="19"/>
      <c r="E10" s="124"/>
      <c r="F10" s="22"/>
      <c r="G10" s="21"/>
      <c r="H10" s="22"/>
      <c r="I10" s="20"/>
      <c r="J10" s="23"/>
      <c r="L10" s="33" t="s">
        <v>89</v>
      </c>
      <c r="M10" s="122">
        <f>D11+D17+D30+D45+D51+D64</f>
        <v>7003.07</v>
      </c>
    </row>
    <row r="11" spans="1:235" ht="45" customHeight="1" x14ac:dyDescent="0.2">
      <c r="A11" s="82" t="s">
        <v>43</v>
      </c>
      <c r="B11" s="83" t="s">
        <v>51</v>
      </c>
      <c r="C11" s="84" t="s">
        <v>8</v>
      </c>
      <c r="D11" s="17">
        <v>106.83</v>
      </c>
      <c r="E11" s="125">
        <v>0</v>
      </c>
      <c r="F11" s="18">
        <v>650</v>
      </c>
      <c r="G11" s="43">
        <f>D11*F11</f>
        <v>69439.5</v>
      </c>
      <c r="H11" s="18">
        <f>E11*D11</f>
        <v>0</v>
      </c>
      <c r="I11" s="42">
        <f>F11*D11</f>
        <v>69439.5</v>
      </c>
      <c r="J11" s="43">
        <f>G11</f>
        <v>69439.5</v>
      </c>
      <c r="L11" s="33" t="s">
        <v>90</v>
      </c>
      <c r="M11" s="122">
        <f>D23+D35+D57+D69</f>
        <v>2794.95</v>
      </c>
    </row>
    <row r="12" spans="1:235" ht="47.25" customHeight="1" x14ac:dyDescent="0.2">
      <c r="A12" s="82" t="s">
        <v>44</v>
      </c>
      <c r="B12" s="83" t="s">
        <v>48</v>
      </c>
      <c r="C12" s="84" t="s">
        <v>8</v>
      </c>
      <c r="D12" s="17">
        <f>D11</f>
        <v>106.83</v>
      </c>
      <c r="E12" s="125">
        <v>0</v>
      </c>
      <c r="F12" s="18">
        <v>400</v>
      </c>
      <c r="G12" s="43">
        <f t="shared" ref="G12:G14" si="0">D12*F12</f>
        <v>42732</v>
      </c>
      <c r="H12" s="18">
        <f t="shared" ref="H12:H14" si="1">E12*D12</f>
        <v>0</v>
      </c>
      <c r="I12" s="42">
        <f t="shared" ref="I12:I14" si="2">F12*D12</f>
        <v>42732</v>
      </c>
      <c r="J12" s="43">
        <f t="shared" ref="J12:J14" si="3">G12</f>
        <v>42732</v>
      </c>
      <c r="K12" s="24"/>
      <c r="L12" s="83" t="s">
        <v>91</v>
      </c>
      <c r="M12" s="122">
        <f>D40+D74</f>
        <v>149.63999999999999</v>
      </c>
    </row>
    <row r="13" spans="1:235" ht="20.25" customHeight="1" x14ac:dyDescent="0.2">
      <c r="A13" s="82" t="s">
        <v>45</v>
      </c>
      <c r="B13" s="83" t="s">
        <v>46</v>
      </c>
      <c r="C13" s="84" t="s">
        <v>8</v>
      </c>
      <c r="D13" s="17">
        <f>D11</f>
        <v>106.83</v>
      </c>
      <c r="E13" s="125">
        <v>0</v>
      </c>
      <c r="F13" s="18">
        <v>250</v>
      </c>
      <c r="G13" s="43">
        <f t="shared" si="0"/>
        <v>26707.5</v>
      </c>
      <c r="H13" s="18">
        <f t="shared" si="1"/>
        <v>0</v>
      </c>
      <c r="I13" s="42">
        <f t="shared" si="2"/>
        <v>26707.5</v>
      </c>
      <c r="J13" s="43">
        <f t="shared" si="3"/>
        <v>26707.5</v>
      </c>
      <c r="K13" s="24"/>
    </row>
    <row r="14" spans="1:235" ht="19.5" customHeight="1" x14ac:dyDescent="0.2">
      <c r="A14" s="82" t="s">
        <v>47</v>
      </c>
      <c r="B14" s="83" t="s">
        <v>58</v>
      </c>
      <c r="C14" s="84" t="s">
        <v>8</v>
      </c>
      <c r="D14" s="17">
        <f>D11</f>
        <v>106.83</v>
      </c>
      <c r="E14" s="125">
        <v>0</v>
      </c>
      <c r="F14" s="18">
        <v>100</v>
      </c>
      <c r="G14" s="43">
        <f t="shared" si="0"/>
        <v>10683</v>
      </c>
      <c r="H14" s="18">
        <f t="shared" si="1"/>
        <v>0</v>
      </c>
      <c r="I14" s="42">
        <f t="shared" si="2"/>
        <v>10683</v>
      </c>
      <c r="J14" s="43">
        <f t="shared" si="3"/>
        <v>10683</v>
      </c>
      <c r="K14" s="24"/>
      <c r="M14" s="24">
        <f>D11+D17+D23+D30+D35+D40+D45+D51+D57+D64+D69+D74</f>
        <v>9947.66</v>
      </c>
    </row>
    <row r="15" spans="1:235" ht="15.75" customHeight="1" thickBot="1" x14ac:dyDescent="0.25">
      <c r="A15" s="100"/>
      <c r="B15" s="101" t="s">
        <v>13</v>
      </c>
      <c r="C15" s="102"/>
      <c r="D15" s="103"/>
      <c r="E15" s="126"/>
      <c r="F15" s="106"/>
      <c r="G15" s="105"/>
      <c r="H15" s="106"/>
      <c r="I15" s="104"/>
      <c r="J15" s="133">
        <f>SUM(J11:J14)</f>
        <v>149562</v>
      </c>
      <c r="K15" s="24"/>
    </row>
    <row r="16" spans="1:235" s="1" customFormat="1" ht="40.5" customHeight="1" x14ac:dyDescent="0.2">
      <c r="A16" s="77" t="s">
        <v>9</v>
      </c>
      <c r="B16" s="79" t="s">
        <v>49</v>
      </c>
      <c r="C16" s="57"/>
      <c r="D16" s="58"/>
      <c r="E16" s="127"/>
      <c r="F16" s="61"/>
      <c r="G16" s="60"/>
      <c r="H16" s="61"/>
      <c r="I16" s="59"/>
      <c r="J16" s="60"/>
      <c r="K16" s="56"/>
    </row>
    <row r="17" spans="1:11" ht="41.25" customHeight="1" x14ac:dyDescent="0.2">
      <c r="A17" s="16" t="s">
        <v>50</v>
      </c>
      <c r="B17" s="83" t="s">
        <v>52</v>
      </c>
      <c r="C17" s="84" t="s">
        <v>8</v>
      </c>
      <c r="D17" s="17">
        <v>227.26</v>
      </c>
      <c r="E17" s="125">
        <f t="shared" ref="E17:F20" si="4">E11</f>
        <v>0</v>
      </c>
      <c r="F17" s="18">
        <f t="shared" si="4"/>
        <v>650</v>
      </c>
      <c r="G17" s="43">
        <f>D17*F17</f>
        <v>147719</v>
      </c>
      <c r="H17" s="18">
        <f>E17*D17</f>
        <v>0</v>
      </c>
      <c r="I17" s="42">
        <f>F17*D17</f>
        <v>147719</v>
      </c>
      <c r="J17" s="43">
        <f>G17</f>
        <v>147719</v>
      </c>
      <c r="K17" s="24"/>
    </row>
    <row r="18" spans="1:11" ht="45.75" customHeight="1" x14ac:dyDescent="0.2">
      <c r="A18" s="16" t="s">
        <v>21</v>
      </c>
      <c r="B18" s="83" t="s">
        <v>48</v>
      </c>
      <c r="C18" s="84" t="s">
        <v>8</v>
      </c>
      <c r="D18" s="25">
        <f>D17</f>
        <v>227.26</v>
      </c>
      <c r="E18" s="128">
        <f t="shared" si="4"/>
        <v>0</v>
      </c>
      <c r="F18" s="26">
        <f t="shared" si="4"/>
        <v>400</v>
      </c>
      <c r="G18" s="43">
        <f t="shared" ref="G18:G20" si="5">D18*F18</f>
        <v>90904</v>
      </c>
      <c r="H18" s="18">
        <f t="shared" ref="H18:H20" si="6">E18*D18</f>
        <v>0</v>
      </c>
      <c r="I18" s="42">
        <f t="shared" ref="I18:I20" si="7">F18*D18</f>
        <v>90904</v>
      </c>
      <c r="J18" s="43">
        <f t="shared" ref="J18:J20" si="8">G18</f>
        <v>90904</v>
      </c>
      <c r="K18" s="24"/>
    </row>
    <row r="19" spans="1:11" ht="27" customHeight="1" x14ac:dyDescent="0.2">
      <c r="A19" s="16" t="s">
        <v>22</v>
      </c>
      <c r="B19" s="83" t="s">
        <v>46</v>
      </c>
      <c r="C19" s="84" t="s">
        <v>8</v>
      </c>
      <c r="D19" s="25">
        <f>D17</f>
        <v>227.26</v>
      </c>
      <c r="E19" s="128">
        <f t="shared" si="4"/>
        <v>0</v>
      </c>
      <c r="F19" s="26">
        <f t="shared" si="4"/>
        <v>250</v>
      </c>
      <c r="G19" s="43">
        <f t="shared" si="5"/>
        <v>56815</v>
      </c>
      <c r="H19" s="18">
        <f t="shared" si="6"/>
        <v>0</v>
      </c>
      <c r="I19" s="42">
        <f t="shared" si="7"/>
        <v>56815</v>
      </c>
      <c r="J19" s="43">
        <f t="shared" si="8"/>
        <v>56815</v>
      </c>
      <c r="K19" s="24"/>
    </row>
    <row r="20" spans="1:11" ht="27" customHeight="1" x14ac:dyDescent="0.2">
      <c r="A20" s="16" t="s">
        <v>23</v>
      </c>
      <c r="B20" s="83" t="s">
        <v>58</v>
      </c>
      <c r="C20" s="84" t="s">
        <v>8</v>
      </c>
      <c r="D20" s="17">
        <f>D17</f>
        <v>227.26</v>
      </c>
      <c r="E20" s="125">
        <f t="shared" si="4"/>
        <v>0</v>
      </c>
      <c r="F20" s="18">
        <f t="shared" si="4"/>
        <v>100</v>
      </c>
      <c r="G20" s="43">
        <f t="shared" si="5"/>
        <v>22726</v>
      </c>
      <c r="H20" s="18">
        <f t="shared" si="6"/>
        <v>0</v>
      </c>
      <c r="I20" s="42">
        <f t="shared" si="7"/>
        <v>22726</v>
      </c>
      <c r="J20" s="43">
        <f t="shared" si="8"/>
        <v>22726</v>
      </c>
      <c r="K20" s="24"/>
    </row>
    <row r="21" spans="1:11" ht="15.75" customHeight="1" thickBot="1" x14ac:dyDescent="0.25">
      <c r="A21" s="100"/>
      <c r="B21" s="101" t="s">
        <v>13</v>
      </c>
      <c r="C21" s="102"/>
      <c r="D21" s="103"/>
      <c r="E21" s="126"/>
      <c r="F21" s="106"/>
      <c r="G21" s="105"/>
      <c r="H21" s="106"/>
      <c r="I21" s="104"/>
      <c r="J21" s="133">
        <f>SUM(J17:J20)</f>
        <v>318164</v>
      </c>
      <c r="K21" s="24"/>
    </row>
    <row r="22" spans="1:11" s="1" customFormat="1" ht="40.5" customHeight="1" x14ac:dyDescent="0.2">
      <c r="A22" s="77" t="s">
        <v>10</v>
      </c>
      <c r="B22" s="79" t="s">
        <v>53</v>
      </c>
      <c r="C22" s="57"/>
      <c r="D22" s="58"/>
      <c r="E22" s="127"/>
      <c r="F22" s="61"/>
      <c r="G22" s="60"/>
      <c r="H22" s="138"/>
      <c r="I22" s="139"/>
      <c r="J22" s="140"/>
      <c r="K22" s="56"/>
    </row>
    <row r="23" spans="1:11" ht="41.25" customHeight="1" x14ac:dyDescent="0.2">
      <c r="A23" s="16" t="s">
        <v>24</v>
      </c>
      <c r="B23" s="83" t="s">
        <v>96</v>
      </c>
      <c r="C23" s="84" t="s">
        <v>8</v>
      </c>
      <c r="D23" s="25">
        <v>271.81</v>
      </c>
      <c r="E23" s="128">
        <f t="shared" ref="E23:F25" si="9">E18</f>
        <v>0</v>
      </c>
      <c r="F23" s="26">
        <f t="shared" si="9"/>
        <v>400</v>
      </c>
      <c r="G23" s="48">
        <f>D23*F23</f>
        <v>108724</v>
      </c>
      <c r="H23" s="141">
        <f>E23*D23</f>
        <v>0</v>
      </c>
      <c r="I23" s="42">
        <f>F23*D23</f>
        <v>108724</v>
      </c>
      <c r="J23" s="48">
        <f>G23</f>
        <v>108724</v>
      </c>
      <c r="K23" s="24"/>
    </row>
    <row r="24" spans="1:11" ht="27" customHeight="1" x14ac:dyDescent="0.2">
      <c r="A24" s="16" t="s">
        <v>25</v>
      </c>
      <c r="B24" s="83" t="s">
        <v>97</v>
      </c>
      <c r="C24" s="84" t="s">
        <v>8</v>
      </c>
      <c r="D24" s="25">
        <f>D23</f>
        <v>271.81</v>
      </c>
      <c r="E24" s="128">
        <f t="shared" si="9"/>
        <v>0</v>
      </c>
      <c r="F24" s="26">
        <f t="shared" si="9"/>
        <v>250</v>
      </c>
      <c r="G24" s="48">
        <f t="shared" ref="G24:G25" si="10">D24*F24</f>
        <v>67952.5</v>
      </c>
      <c r="H24" s="141">
        <f t="shared" ref="H24:H25" si="11">E24*D24</f>
        <v>0</v>
      </c>
      <c r="I24" s="42">
        <f t="shared" ref="I24:I25" si="12">F24*D24</f>
        <v>67952.5</v>
      </c>
      <c r="J24" s="48">
        <f t="shared" ref="J24:J25" si="13">G24</f>
        <v>67952.5</v>
      </c>
      <c r="K24" s="24"/>
    </row>
    <row r="25" spans="1:11" ht="27" customHeight="1" x14ac:dyDescent="0.2">
      <c r="A25" s="16" t="s">
        <v>26</v>
      </c>
      <c r="B25" s="83" t="s">
        <v>98</v>
      </c>
      <c r="C25" s="84" t="s">
        <v>8</v>
      </c>
      <c r="D25" s="17">
        <f>D23</f>
        <v>271.81</v>
      </c>
      <c r="E25" s="125">
        <f t="shared" si="9"/>
        <v>0</v>
      </c>
      <c r="F25" s="18">
        <f t="shared" si="9"/>
        <v>100</v>
      </c>
      <c r="G25" s="48">
        <f t="shared" si="10"/>
        <v>27181</v>
      </c>
      <c r="H25" s="141">
        <f t="shared" si="11"/>
        <v>0</v>
      </c>
      <c r="I25" s="42">
        <f t="shared" si="12"/>
        <v>27181</v>
      </c>
      <c r="J25" s="48">
        <f t="shared" si="13"/>
        <v>27181</v>
      </c>
      <c r="K25" s="24"/>
    </row>
    <row r="26" spans="1:11" ht="15.75" customHeight="1" thickBot="1" x14ac:dyDescent="0.25">
      <c r="A26" s="100"/>
      <c r="B26" s="101" t="s">
        <v>13</v>
      </c>
      <c r="C26" s="102"/>
      <c r="D26" s="103"/>
      <c r="E26" s="126"/>
      <c r="F26" s="106"/>
      <c r="G26" s="105"/>
      <c r="H26" s="45"/>
      <c r="I26" s="46"/>
      <c r="J26" s="133">
        <f>SUM(J23:J25)</f>
        <v>203857.5</v>
      </c>
      <c r="K26" s="24"/>
    </row>
    <row r="27" spans="1:11" s="6" customFormat="1" ht="45.75" customHeight="1" x14ac:dyDescent="0.25">
      <c r="A27" s="85" t="s">
        <v>11</v>
      </c>
      <c r="B27" s="79" t="s">
        <v>54</v>
      </c>
      <c r="C27" s="86"/>
      <c r="D27" s="87"/>
      <c r="E27" s="129"/>
      <c r="F27" s="90"/>
      <c r="G27" s="89"/>
      <c r="H27" s="90"/>
      <c r="I27" s="88"/>
      <c r="J27" s="89"/>
      <c r="K27" s="91"/>
    </row>
    <row r="28" spans="1:11" ht="44.25" customHeight="1" x14ac:dyDescent="0.2">
      <c r="A28" s="16" t="s">
        <v>30</v>
      </c>
      <c r="B28" s="83" t="s">
        <v>52</v>
      </c>
      <c r="C28" s="84" t="s">
        <v>8</v>
      </c>
      <c r="D28" s="25">
        <v>602.26</v>
      </c>
      <c r="E28" s="128">
        <f>E17</f>
        <v>0</v>
      </c>
      <c r="F28" s="26">
        <f>F17</f>
        <v>650</v>
      </c>
      <c r="G28" s="48">
        <f>D28*F28</f>
        <v>391469</v>
      </c>
      <c r="H28" s="18">
        <f>E28*D28</f>
        <v>0</v>
      </c>
      <c r="I28" s="42">
        <f>F28*D28</f>
        <v>391469</v>
      </c>
      <c r="J28" s="48">
        <f>G28</f>
        <v>391469</v>
      </c>
      <c r="K28" s="24"/>
    </row>
    <row r="29" spans="1:11" ht="45" customHeight="1" x14ac:dyDescent="0.2">
      <c r="A29" s="16" t="s">
        <v>31</v>
      </c>
      <c r="B29" s="83" t="s">
        <v>55</v>
      </c>
      <c r="C29" s="84" t="s">
        <v>8</v>
      </c>
      <c r="D29" s="25">
        <v>1349.29</v>
      </c>
      <c r="E29" s="128">
        <f>E28</f>
        <v>0</v>
      </c>
      <c r="F29" s="26">
        <f>F28</f>
        <v>650</v>
      </c>
      <c r="G29" s="48">
        <f t="shared" ref="G29:G32" si="14">D29*F29</f>
        <v>877038.5</v>
      </c>
      <c r="H29" s="18">
        <f t="shared" ref="H29:H31" si="15">E29*D29</f>
        <v>0</v>
      </c>
      <c r="I29" s="42">
        <f t="shared" ref="I29:I31" si="16">F29*D29</f>
        <v>877038.5</v>
      </c>
      <c r="J29" s="48">
        <f t="shared" ref="J29:J32" si="17">G29</f>
        <v>877038.5</v>
      </c>
      <c r="K29" s="24"/>
    </row>
    <row r="30" spans="1:11" ht="44.25" customHeight="1" x14ac:dyDescent="0.2">
      <c r="A30" s="16" t="s">
        <v>32</v>
      </c>
      <c r="B30" s="83" t="s">
        <v>48</v>
      </c>
      <c r="C30" s="84" t="s">
        <v>8</v>
      </c>
      <c r="D30" s="25">
        <f>SUM(D28:D29)</f>
        <v>1951.55</v>
      </c>
      <c r="E30" s="128">
        <f t="shared" ref="E30:F32" si="18">E23</f>
        <v>0</v>
      </c>
      <c r="F30" s="26">
        <f t="shared" si="18"/>
        <v>400</v>
      </c>
      <c r="G30" s="48">
        <f t="shared" si="14"/>
        <v>780620</v>
      </c>
      <c r="H30" s="18">
        <f t="shared" si="15"/>
        <v>0</v>
      </c>
      <c r="I30" s="42">
        <f t="shared" si="16"/>
        <v>780620</v>
      </c>
      <c r="J30" s="48">
        <f t="shared" si="17"/>
        <v>780620</v>
      </c>
      <c r="K30" s="24"/>
    </row>
    <row r="31" spans="1:11" ht="27" customHeight="1" x14ac:dyDescent="0.2">
      <c r="A31" s="16" t="s">
        <v>33</v>
      </c>
      <c r="B31" s="83" t="s">
        <v>46</v>
      </c>
      <c r="C31" s="84" t="s">
        <v>8</v>
      </c>
      <c r="D31" s="25">
        <f>D30</f>
        <v>1951.55</v>
      </c>
      <c r="E31" s="128">
        <f t="shared" si="18"/>
        <v>0</v>
      </c>
      <c r="F31" s="26">
        <f t="shared" si="18"/>
        <v>250</v>
      </c>
      <c r="G31" s="48">
        <f t="shared" si="14"/>
        <v>487887.5</v>
      </c>
      <c r="H31" s="18">
        <f t="shared" si="15"/>
        <v>0</v>
      </c>
      <c r="I31" s="42">
        <f t="shared" si="16"/>
        <v>487887.5</v>
      </c>
      <c r="J31" s="48">
        <f t="shared" si="17"/>
        <v>487887.5</v>
      </c>
      <c r="K31" s="24"/>
    </row>
    <row r="32" spans="1:11" ht="27" customHeight="1" x14ac:dyDescent="0.2">
      <c r="A32" s="16" t="s">
        <v>34</v>
      </c>
      <c r="B32" s="83" t="s">
        <v>58</v>
      </c>
      <c r="C32" s="84" t="s">
        <v>8</v>
      </c>
      <c r="D32" s="17">
        <f>D30</f>
        <v>1951.55</v>
      </c>
      <c r="E32" s="125">
        <f t="shared" si="18"/>
        <v>0</v>
      </c>
      <c r="F32" s="18">
        <f t="shared" si="18"/>
        <v>100</v>
      </c>
      <c r="G32" s="48">
        <f t="shared" si="14"/>
        <v>195155</v>
      </c>
      <c r="H32" s="18">
        <f t="shared" ref="H32" si="19">E32*D32</f>
        <v>0</v>
      </c>
      <c r="I32" s="42">
        <f t="shared" ref="I32" si="20">F32*D32</f>
        <v>195155</v>
      </c>
      <c r="J32" s="48">
        <f t="shared" si="17"/>
        <v>195155</v>
      </c>
      <c r="K32" s="24"/>
    </row>
    <row r="33" spans="1:11" ht="15.75" customHeight="1" thickBot="1" x14ac:dyDescent="0.25">
      <c r="A33" s="100"/>
      <c r="B33" s="101" t="s">
        <v>13</v>
      </c>
      <c r="C33" s="102"/>
      <c r="D33" s="103"/>
      <c r="E33" s="126"/>
      <c r="F33" s="106"/>
      <c r="G33" s="105"/>
      <c r="H33" s="106"/>
      <c r="I33" s="104"/>
      <c r="J33" s="133">
        <f>SUM(J28:J32)</f>
        <v>2732170</v>
      </c>
      <c r="K33" s="24"/>
    </row>
    <row r="34" spans="1:11" s="6" customFormat="1" ht="45.75" customHeight="1" x14ac:dyDescent="0.25">
      <c r="A34" s="85" t="s">
        <v>14</v>
      </c>
      <c r="B34" s="79" t="s">
        <v>56</v>
      </c>
      <c r="C34" s="86"/>
      <c r="D34" s="87"/>
      <c r="E34" s="129"/>
      <c r="F34" s="90"/>
      <c r="G34" s="89"/>
      <c r="H34" s="90"/>
      <c r="I34" s="88"/>
      <c r="J34" s="89"/>
      <c r="K34" s="91"/>
    </row>
    <row r="35" spans="1:11" ht="42" customHeight="1" x14ac:dyDescent="0.2">
      <c r="A35" s="16" t="s">
        <v>35</v>
      </c>
      <c r="B35" s="136" t="s">
        <v>48</v>
      </c>
      <c r="C35" s="84" t="s">
        <v>8</v>
      </c>
      <c r="D35" s="25">
        <v>1021.36</v>
      </c>
      <c r="E35" s="128">
        <f t="shared" ref="E35:F37" si="21">E30</f>
        <v>0</v>
      </c>
      <c r="F35" s="26">
        <f t="shared" si="21"/>
        <v>400</v>
      </c>
      <c r="G35" s="48">
        <f>D35*F35</f>
        <v>408544</v>
      </c>
      <c r="H35" s="18">
        <f t="shared" ref="H35:H37" si="22">E35*D35</f>
        <v>0</v>
      </c>
      <c r="I35" s="42">
        <f t="shared" ref="I35:I37" si="23">F35*D35</f>
        <v>408544</v>
      </c>
      <c r="J35" s="48">
        <f>G35</f>
        <v>408544</v>
      </c>
      <c r="K35" s="24"/>
    </row>
    <row r="36" spans="1:11" ht="22.5" customHeight="1" x14ac:dyDescent="0.2">
      <c r="A36" s="16" t="s">
        <v>36</v>
      </c>
      <c r="B36" s="83" t="s">
        <v>46</v>
      </c>
      <c r="C36" s="84" t="s">
        <v>8</v>
      </c>
      <c r="D36" s="25">
        <f>D35</f>
        <v>1021.36</v>
      </c>
      <c r="E36" s="128">
        <f t="shared" si="21"/>
        <v>0</v>
      </c>
      <c r="F36" s="26">
        <f t="shared" si="21"/>
        <v>250</v>
      </c>
      <c r="G36" s="48">
        <f t="shared" ref="G36:G37" si="24">D36*F36</f>
        <v>255340</v>
      </c>
      <c r="H36" s="18">
        <f t="shared" si="22"/>
        <v>0</v>
      </c>
      <c r="I36" s="42">
        <f t="shared" si="23"/>
        <v>255340</v>
      </c>
      <c r="J36" s="48">
        <f t="shared" ref="J36:J37" si="25">G36</f>
        <v>255340</v>
      </c>
      <c r="K36" s="24"/>
    </row>
    <row r="37" spans="1:11" ht="22.5" customHeight="1" x14ac:dyDescent="0.2">
      <c r="A37" s="16" t="s">
        <v>37</v>
      </c>
      <c r="B37" s="83" t="s">
        <v>58</v>
      </c>
      <c r="C37" s="84" t="s">
        <v>8</v>
      </c>
      <c r="D37" s="17">
        <f>D35</f>
        <v>1021.36</v>
      </c>
      <c r="E37" s="125">
        <f t="shared" si="21"/>
        <v>0</v>
      </c>
      <c r="F37" s="18">
        <f t="shared" si="21"/>
        <v>100</v>
      </c>
      <c r="G37" s="48">
        <f t="shared" si="24"/>
        <v>102136</v>
      </c>
      <c r="H37" s="18">
        <f t="shared" si="22"/>
        <v>0</v>
      </c>
      <c r="I37" s="42">
        <f t="shared" si="23"/>
        <v>102136</v>
      </c>
      <c r="J37" s="48">
        <f t="shared" si="25"/>
        <v>102136</v>
      </c>
      <c r="K37" s="24"/>
    </row>
    <row r="38" spans="1:11" ht="15.75" customHeight="1" thickBot="1" x14ac:dyDescent="0.25">
      <c r="A38" s="100"/>
      <c r="B38" s="101" t="s">
        <v>13</v>
      </c>
      <c r="C38" s="102"/>
      <c r="D38" s="103"/>
      <c r="E38" s="126"/>
      <c r="F38" s="106"/>
      <c r="G38" s="105"/>
      <c r="H38" s="106"/>
      <c r="I38" s="104"/>
      <c r="J38" s="133">
        <f>SUM(J35:J37)</f>
        <v>766020</v>
      </c>
      <c r="K38" s="24"/>
    </row>
    <row r="39" spans="1:11" s="6" customFormat="1" ht="22.5" customHeight="1" x14ac:dyDescent="0.25">
      <c r="A39" s="85" t="s">
        <v>38</v>
      </c>
      <c r="B39" s="92" t="s">
        <v>57</v>
      </c>
      <c r="C39" s="86"/>
      <c r="D39" s="87"/>
      <c r="E39" s="129"/>
      <c r="F39" s="90"/>
      <c r="G39" s="89"/>
      <c r="H39" s="90"/>
      <c r="I39" s="88"/>
      <c r="J39" s="89"/>
      <c r="K39" s="91"/>
    </row>
    <row r="40" spans="1:11" ht="22.5" customHeight="1" x14ac:dyDescent="0.2">
      <c r="A40" s="16" t="s">
        <v>60</v>
      </c>
      <c r="B40" s="83" t="s">
        <v>59</v>
      </c>
      <c r="C40" s="84" t="s">
        <v>8</v>
      </c>
      <c r="D40" s="17">
        <v>65.84</v>
      </c>
      <c r="E40" s="125">
        <f t="shared" ref="E40" si="26">E35</f>
        <v>0</v>
      </c>
      <c r="F40" s="18">
        <v>700</v>
      </c>
      <c r="G40" s="43">
        <f>D40*F40</f>
        <v>46088</v>
      </c>
      <c r="H40" s="18">
        <f t="shared" ref="H40" si="27">E40*D40</f>
        <v>0</v>
      </c>
      <c r="I40" s="42">
        <f t="shared" ref="I40" si="28">F40*D40</f>
        <v>46088</v>
      </c>
      <c r="J40" s="43">
        <f>G40</f>
        <v>46088</v>
      </c>
      <c r="K40" s="24"/>
    </row>
    <row r="41" spans="1:11" ht="16.5" customHeight="1" thickBot="1" x14ac:dyDescent="0.25">
      <c r="A41" s="62"/>
      <c r="B41" s="69" t="s">
        <v>13</v>
      </c>
      <c r="C41" s="70"/>
      <c r="D41" s="71"/>
      <c r="E41" s="130"/>
      <c r="F41" s="75"/>
      <c r="G41" s="74"/>
      <c r="H41" s="75"/>
      <c r="I41" s="73"/>
      <c r="J41" s="74">
        <f>J40</f>
        <v>46088</v>
      </c>
      <c r="K41" s="24"/>
    </row>
    <row r="42" spans="1:11" s="6" customFormat="1" ht="38.25" customHeight="1" thickBot="1" x14ac:dyDescent="0.3">
      <c r="A42" s="93"/>
      <c r="B42" s="94" t="s">
        <v>61</v>
      </c>
      <c r="C42" s="95"/>
      <c r="D42" s="96"/>
      <c r="E42" s="131"/>
      <c r="F42" s="99"/>
      <c r="G42" s="98"/>
      <c r="H42" s="99"/>
      <c r="I42" s="97"/>
      <c r="J42" s="98">
        <f>SUM(J41,J38,J33,J26,J21,J15)</f>
        <v>4215861.5</v>
      </c>
      <c r="K42" s="91"/>
    </row>
    <row r="43" spans="1:11" ht="26.25" customHeight="1" x14ac:dyDescent="0.2">
      <c r="A43" s="63"/>
      <c r="B43" s="80" t="s">
        <v>29</v>
      </c>
      <c r="C43" s="64"/>
      <c r="D43" s="65"/>
      <c r="E43" s="123"/>
      <c r="F43" s="68"/>
      <c r="G43" s="67"/>
      <c r="H43" s="68"/>
      <c r="I43" s="66"/>
      <c r="J43" s="67"/>
    </row>
    <row r="44" spans="1:11" ht="35.25" customHeight="1" x14ac:dyDescent="0.2">
      <c r="A44" s="77" t="s">
        <v>39</v>
      </c>
      <c r="B44" s="78" t="s">
        <v>42</v>
      </c>
      <c r="C44" s="44"/>
      <c r="D44" s="19"/>
      <c r="E44" s="124"/>
      <c r="F44" s="22"/>
      <c r="G44" s="21"/>
      <c r="H44" s="22"/>
      <c r="I44" s="20"/>
      <c r="J44" s="23"/>
    </row>
    <row r="45" spans="1:11" ht="45" customHeight="1" x14ac:dyDescent="0.2">
      <c r="A45" s="82" t="s">
        <v>69</v>
      </c>
      <c r="B45" s="83" t="s">
        <v>51</v>
      </c>
      <c r="C45" s="84" t="s">
        <v>8</v>
      </c>
      <c r="D45" s="17">
        <v>295.62</v>
      </c>
      <c r="E45" s="125">
        <f>E29</f>
        <v>0</v>
      </c>
      <c r="F45" s="18">
        <f>F29</f>
        <v>650</v>
      </c>
      <c r="G45" s="43">
        <f>D45*F45</f>
        <v>192153</v>
      </c>
      <c r="H45" s="18">
        <f t="shared" ref="H45" si="29">E45*D45</f>
        <v>0</v>
      </c>
      <c r="I45" s="42">
        <f t="shared" ref="I45" si="30">F45*D45</f>
        <v>192153</v>
      </c>
      <c r="J45" s="43">
        <f>G45</f>
        <v>192153</v>
      </c>
    </row>
    <row r="46" spans="1:11" ht="47.25" customHeight="1" x14ac:dyDescent="0.2">
      <c r="A46" s="82" t="s">
        <v>70</v>
      </c>
      <c r="B46" s="83" t="s">
        <v>48</v>
      </c>
      <c r="C46" s="84" t="s">
        <v>8</v>
      </c>
      <c r="D46" s="17">
        <f>D45</f>
        <v>295.62</v>
      </c>
      <c r="E46" s="125">
        <f t="shared" ref="E46:F48" si="31">E35</f>
        <v>0</v>
      </c>
      <c r="F46" s="18">
        <f t="shared" si="31"/>
        <v>400</v>
      </c>
      <c r="G46" s="43">
        <f t="shared" ref="G46:G48" si="32">D46*F46</f>
        <v>118248</v>
      </c>
      <c r="H46" s="18">
        <f t="shared" ref="H46:H48" si="33">E46*D46</f>
        <v>0</v>
      </c>
      <c r="I46" s="42">
        <f t="shared" ref="I46:I48" si="34">F46*D46</f>
        <v>118248</v>
      </c>
      <c r="J46" s="43">
        <f t="shared" ref="J46:J48" si="35">G46</f>
        <v>118248</v>
      </c>
      <c r="K46" s="24"/>
    </row>
    <row r="47" spans="1:11" ht="20.25" customHeight="1" x14ac:dyDescent="0.2">
      <c r="A47" s="82" t="s">
        <v>71</v>
      </c>
      <c r="B47" s="83" t="s">
        <v>46</v>
      </c>
      <c r="C47" s="84" t="s">
        <v>8</v>
      </c>
      <c r="D47" s="17">
        <f>D45</f>
        <v>295.62</v>
      </c>
      <c r="E47" s="125">
        <f t="shared" si="31"/>
        <v>0</v>
      </c>
      <c r="F47" s="18">
        <f t="shared" si="31"/>
        <v>250</v>
      </c>
      <c r="G47" s="43">
        <f t="shared" si="32"/>
        <v>73905</v>
      </c>
      <c r="H47" s="18">
        <f t="shared" si="33"/>
        <v>0</v>
      </c>
      <c r="I47" s="42">
        <f t="shared" si="34"/>
        <v>73905</v>
      </c>
      <c r="J47" s="43">
        <f t="shared" si="35"/>
        <v>73905</v>
      </c>
      <c r="K47" s="24"/>
    </row>
    <row r="48" spans="1:11" ht="19.5" customHeight="1" x14ac:dyDescent="0.2">
      <c r="A48" s="82" t="s">
        <v>72</v>
      </c>
      <c r="B48" s="83" t="s">
        <v>58</v>
      </c>
      <c r="C48" s="84" t="s">
        <v>8</v>
      </c>
      <c r="D48" s="17">
        <f>D45</f>
        <v>295.62</v>
      </c>
      <c r="E48" s="125">
        <f t="shared" si="31"/>
        <v>0</v>
      </c>
      <c r="F48" s="18">
        <f t="shared" si="31"/>
        <v>100</v>
      </c>
      <c r="G48" s="43">
        <f t="shared" si="32"/>
        <v>29562</v>
      </c>
      <c r="H48" s="18">
        <f t="shared" si="33"/>
        <v>0</v>
      </c>
      <c r="I48" s="42">
        <f t="shared" si="34"/>
        <v>29562</v>
      </c>
      <c r="J48" s="43">
        <f t="shared" si="35"/>
        <v>29562</v>
      </c>
      <c r="K48" s="24"/>
    </row>
    <row r="49" spans="1:11" ht="15.75" customHeight="1" thickBot="1" x14ac:dyDescent="0.25">
      <c r="A49" s="100"/>
      <c r="B49" s="101" t="s">
        <v>13</v>
      </c>
      <c r="C49" s="102"/>
      <c r="D49" s="103"/>
      <c r="E49" s="126"/>
      <c r="F49" s="106"/>
      <c r="G49" s="105"/>
      <c r="H49" s="106"/>
      <c r="I49" s="104"/>
      <c r="J49" s="133">
        <f>SUM(J45:J48)</f>
        <v>413868</v>
      </c>
      <c r="K49" s="24"/>
    </row>
    <row r="50" spans="1:11" s="1" customFormat="1" ht="40.5" customHeight="1" x14ac:dyDescent="0.2">
      <c r="A50" s="77" t="s">
        <v>64</v>
      </c>
      <c r="B50" s="79" t="s">
        <v>49</v>
      </c>
      <c r="C50" s="57"/>
      <c r="D50" s="58"/>
      <c r="E50" s="127"/>
      <c r="F50" s="61"/>
      <c r="G50" s="60"/>
      <c r="H50" s="61"/>
      <c r="I50" s="59"/>
      <c r="J50" s="60"/>
      <c r="K50" s="56"/>
    </row>
    <row r="51" spans="1:11" ht="41.25" customHeight="1" x14ac:dyDescent="0.2">
      <c r="A51" s="16" t="s">
        <v>73</v>
      </c>
      <c r="B51" s="83" t="s">
        <v>52</v>
      </c>
      <c r="C51" s="84" t="s">
        <v>8</v>
      </c>
      <c r="D51" s="17">
        <v>284.43</v>
      </c>
      <c r="E51" s="125">
        <f t="shared" ref="E51:F54" si="36">E45</f>
        <v>0</v>
      </c>
      <c r="F51" s="18">
        <f t="shared" si="36"/>
        <v>650</v>
      </c>
      <c r="G51" s="43">
        <f>D51*F51</f>
        <v>184879.5</v>
      </c>
      <c r="H51" s="18">
        <f t="shared" ref="H51:H54" si="37">E51*D51</f>
        <v>0</v>
      </c>
      <c r="I51" s="42">
        <f t="shared" ref="I51:I54" si="38">F51*D51</f>
        <v>184879.5</v>
      </c>
      <c r="J51" s="43">
        <f>G51</f>
        <v>184879.5</v>
      </c>
      <c r="K51" s="24"/>
    </row>
    <row r="52" spans="1:11" ht="45.75" customHeight="1" x14ac:dyDescent="0.2">
      <c r="A52" s="16" t="s">
        <v>74</v>
      </c>
      <c r="B52" s="83" t="s">
        <v>48</v>
      </c>
      <c r="C52" s="84" t="s">
        <v>8</v>
      </c>
      <c r="D52" s="25">
        <f>D51</f>
        <v>284.43</v>
      </c>
      <c r="E52" s="128">
        <f t="shared" si="36"/>
        <v>0</v>
      </c>
      <c r="F52" s="26">
        <f t="shared" si="36"/>
        <v>400</v>
      </c>
      <c r="G52" s="43">
        <f t="shared" ref="G52:G54" si="39">D52*F52</f>
        <v>113772</v>
      </c>
      <c r="H52" s="18">
        <f t="shared" si="37"/>
        <v>0</v>
      </c>
      <c r="I52" s="42">
        <f t="shared" si="38"/>
        <v>113772</v>
      </c>
      <c r="J52" s="43">
        <f t="shared" ref="J52:J54" si="40">G52</f>
        <v>113772</v>
      </c>
      <c r="K52" s="24"/>
    </row>
    <row r="53" spans="1:11" ht="27" customHeight="1" x14ac:dyDescent="0.2">
      <c r="A53" s="16" t="s">
        <v>75</v>
      </c>
      <c r="B53" s="83" t="s">
        <v>46</v>
      </c>
      <c r="C53" s="84" t="s">
        <v>8</v>
      </c>
      <c r="D53" s="25">
        <f>D51</f>
        <v>284.43</v>
      </c>
      <c r="E53" s="128">
        <f t="shared" si="36"/>
        <v>0</v>
      </c>
      <c r="F53" s="26">
        <f t="shared" si="36"/>
        <v>250</v>
      </c>
      <c r="G53" s="43">
        <f t="shared" si="39"/>
        <v>71107.5</v>
      </c>
      <c r="H53" s="18">
        <f t="shared" si="37"/>
        <v>0</v>
      </c>
      <c r="I53" s="42">
        <f t="shared" si="38"/>
        <v>71107.5</v>
      </c>
      <c r="J53" s="43">
        <f t="shared" si="40"/>
        <v>71107.5</v>
      </c>
      <c r="K53" s="24"/>
    </row>
    <row r="54" spans="1:11" ht="27" customHeight="1" x14ac:dyDescent="0.2">
      <c r="A54" s="16" t="s">
        <v>76</v>
      </c>
      <c r="B54" s="83" t="s">
        <v>58</v>
      </c>
      <c r="C54" s="84" t="s">
        <v>8</v>
      </c>
      <c r="D54" s="17">
        <f>D51</f>
        <v>284.43</v>
      </c>
      <c r="E54" s="125">
        <f t="shared" si="36"/>
        <v>0</v>
      </c>
      <c r="F54" s="18">
        <f t="shared" si="36"/>
        <v>100</v>
      </c>
      <c r="G54" s="43">
        <f t="shared" si="39"/>
        <v>28443</v>
      </c>
      <c r="H54" s="18">
        <f t="shared" si="37"/>
        <v>0</v>
      </c>
      <c r="I54" s="42">
        <f t="shared" si="38"/>
        <v>28443</v>
      </c>
      <c r="J54" s="43">
        <f t="shared" si="40"/>
        <v>28443</v>
      </c>
      <c r="K54" s="24"/>
    </row>
    <row r="55" spans="1:11" ht="15.75" customHeight="1" thickBot="1" x14ac:dyDescent="0.25">
      <c r="A55" s="100"/>
      <c r="B55" s="101" t="s">
        <v>13</v>
      </c>
      <c r="C55" s="102"/>
      <c r="D55" s="103"/>
      <c r="E55" s="126"/>
      <c r="F55" s="106"/>
      <c r="G55" s="105"/>
      <c r="H55" s="106"/>
      <c r="I55" s="104"/>
      <c r="J55" s="133">
        <f>SUM(J51:J54)</f>
        <v>398202</v>
      </c>
      <c r="K55" s="24"/>
    </row>
    <row r="56" spans="1:11" s="1" customFormat="1" ht="40.5" customHeight="1" x14ac:dyDescent="0.2">
      <c r="A56" s="77" t="s">
        <v>65</v>
      </c>
      <c r="B56" s="79" t="s">
        <v>53</v>
      </c>
      <c r="C56" s="57"/>
      <c r="D56" s="58"/>
      <c r="E56" s="127"/>
      <c r="F56" s="61"/>
      <c r="G56" s="60"/>
      <c r="H56" s="61"/>
      <c r="I56" s="59"/>
      <c r="J56" s="60"/>
      <c r="K56" s="56"/>
    </row>
    <row r="57" spans="1:11" ht="41.25" customHeight="1" x14ac:dyDescent="0.2">
      <c r="A57" s="16" t="s">
        <v>77</v>
      </c>
      <c r="B57" s="83" t="s">
        <v>48</v>
      </c>
      <c r="C57" s="84" t="s">
        <v>8</v>
      </c>
      <c r="D57" s="25">
        <v>115.28</v>
      </c>
      <c r="E57" s="128">
        <f t="shared" ref="E57:F59" si="41">E52</f>
        <v>0</v>
      </c>
      <c r="F57" s="26">
        <f t="shared" si="41"/>
        <v>400</v>
      </c>
      <c r="G57" s="48">
        <f>D57*F57</f>
        <v>46112</v>
      </c>
      <c r="H57" s="18">
        <f t="shared" ref="H57:H59" si="42">E57*D57</f>
        <v>0</v>
      </c>
      <c r="I57" s="42">
        <f t="shared" ref="I57:I59" si="43">F57*D57</f>
        <v>46112</v>
      </c>
      <c r="J57" s="48">
        <f>G57</f>
        <v>46112</v>
      </c>
      <c r="K57" s="24"/>
    </row>
    <row r="58" spans="1:11" ht="27" customHeight="1" x14ac:dyDescent="0.2">
      <c r="A58" s="16" t="s">
        <v>78</v>
      </c>
      <c r="B58" s="83" t="s">
        <v>46</v>
      </c>
      <c r="C58" s="84" t="s">
        <v>8</v>
      </c>
      <c r="D58" s="25">
        <f>D57</f>
        <v>115.28</v>
      </c>
      <c r="E58" s="128">
        <f t="shared" si="41"/>
        <v>0</v>
      </c>
      <c r="F58" s="26">
        <f t="shared" si="41"/>
        <v>250</v>
      </c>
      <c r="G58" s="48">
        <f t="shared" ref="G58:G59" si="44">D58*F58</f>
        <v>28820</v>
      </c>
      <c r="H58" s="18">
        <f t="shared" si="42"/>
        <v>0</v>
      </c>
      <c r="I58" s="42">
        <f t="shared" si="43"/>
        <v>28820</v>
      </c>
      <c r="J58" s="48">
        <f t="shared" ref="J58:J59" si="45">G58</f>
        <v>28820</v>
      </c>
      <c r="K58" s="24"/>
    </row>
    <row r="59" spans="1:11" ht="27" customHeight="1" x14ac:dyDescent="0.2">
      <c r="A59" s="16" t="s">
        <v>79</v>
      </c>
      <c r="B59" s="83" t="s">
        <v>58</v>
      </c>
      <c r="C59" s="84" t="s">
        <v>8</v>
      </c>
      <c r="D59" s="17">
        <f>D57</f>
        <v>115.28</v>
      </c>
      <c r="E59" s="125">
        <f t="shared" si="41"/>
        <v>0</v>
      </c>
      <c r="F59" s="18">
        <f t="shared" si="41"/>
        <v>100</v>
      </c>
      <c r="G59" s="48">
        <f t="shared" si="44"/>
        <v>11528</v>
      </c>
      <c r="H59" s="18">
        <f t="shared" si="42"/>
        <v>0</v>
      </c>
      <c r="I59" s="42">
        <f t="shared" si="43"/>
        <v>11528</v>
      </c>
      <c r="J59" s="48">
        <f t="shared" si="45"/>
        <v>11528</v>
      </c>
      <c r="K59" s="24"/>
    </row>
    <row r="60" spans="1:11" ht="15.75" customHeight="1" thickBot="1" x14ac:dyDescent="0.25">
      <c r="A60" s="100"/>
      <c r="B60" s="101" t="s">
        <v>13</v>
      </c>
      <c r="C60" s="102"/>
      <c r="D60" s="103"/>
      <c r="E60" s="126"/>
      <c r="F60" s="106"/>
      <c r="G60" s="105"/>
      <c r="H60" s="106"/>
      <c r="I60" s="104"/>
      <c r="J60" s="133">
        <f>SUM(J57:J59)</f>
        <v>86460</v>
      </c>
      <c r="K60" s="24"/>
    </row>
    <row r="61" spans="1:11" s="6" customFormat="1" ht="45.75" customHeight="1" x14ac:dyDescent="0.25">
      <c r="A61" s="85" t="s">
        <v>66</v>
      </c>
      <c r="B61" s="79" t="s">
        <v>54</v>
      </c>
      <c r="C61" s="86"/>
      <c r="D61" s="87"/>
      <c r="E61" s="129"/>
      <c r="F61" s="90"/>
      <c r="G61" s="89"/>
      <c r="H61" s="90"/>
      <c r="I61" s="88"/>
      <c r="J61" s="89"/>
      <c r="K61" s="91"/>
    </row>
    <row r="62" spans="1:11" ht="44.25" customHeight="1" x14ac:dyDescent="0.2">
      <c r="A62" s="16" t="s">
        <v>80</v>
      </c>
      <c r="B62" s="83" t="s">
        <v>52</v>
      </c>
      <c r="C62" s="84" t="s">
        <v>8</v>
      </c>
      <c r="D62" s="25">
        <v>647.98</v>
      </c>
      <c r="E62" s="128">
        <f>E51</f>
        <v>0</v>
      </c>
      <c r="F62" s="26">
        <f>F51</f>
        <v>650</v>
      </c>
      <c r="G62" s="48">
        <f>D62*F62</f>
        <v>421187</v>
      </c>
      <c r="H62" s="18">
        <f t="shared" ref="H62:H64" si="46">E62*D62</f>
        <v>0</v>
      </c>
      <c r="I62" s="42">
        <f t="shared" ref="I62:I64" si="47">F62*D62</f>
        <v>421187</v>
      </c>
      <c r="J62" s="48">
        <f>G62</f>
        <v>421187</v>
      </c>
      <c r="K62" s="24"/>
    </row>
    <row r="63" spans="1:11" ht="45" customHeight="1" x14ac:dyDescent="0.2">
      <c r="A63" s="16" t="s">
        <v>81</v>
      </c>
      <c r="B63" s="83" t="s">
        <v>55</v>
      </c>
      <c r="C63" s="84" t="s">
        <v>8</v>
      </c>
      <c r="D63" s="25">
        <v>3489.4</v>
      </c>
      <c r="E63" s="128">
        <f>E62</f>
        <v>0</v>
      </c>
      <c r="F63" s="26">
        <f>F62</f>
        <v>650</v>
      </c>
      <c r="G63" s="48">
        <f t="shared" ref="G63:G66" si="48">D63*F63</f>
        <v>2268110</v>
      </c>
      <c r="H63" s="18">
        <f t="shared" si="46"/>
        <v>0</v>
      </c>
      <c r="I63" s="42">
        <f t="shared" si="47"/>
        <v>2268110</v>
      </c>
      <c r="J63" s="48">
        <f t="shared" ref="J63:J66" si="49">G63</f>
        <v>2268110</v>
      </c>
      <c r="K63" s="24"/>
    </row>
    <row r="64" spans="1:11" ht="44.25" customHeight="1" x14ac:dyDescent="0.2">
      <c r="A64" s="16" t="s">
        <v>82</v>
      </c>
      <c r="B64" s="83" t="s">
        <v>48</v>
      </c>
      <c r="C64" s="84" t="s">
        <v>8</v>
      </c>
      <c r="D64" s="25">
        <f>SUM(D62:D63)</f>
        <v>4137.38</v>
      </c>
      <c r="E64" s="128">
        <f t="shared" ref="E64:F66" si="50">E57</f>
        <v>0</v>
      </c>
      <c r="F64" s="26">
        <f t="shared" si="50"/>
        <v>400</v>
      </c>
      <c r="G64" s="48">
        <f t="shared" si="48"/>
        <v>1654952</v>
      </c>
      <c r="H64" s="18">
        <f t="shared" si="46"/>
        <v>0</v>
      </c>
      <c r="I64" s="42">
        <f t="shared" si="47"/>
        <v>1654952</v>
      </c>
      <c r="J64" s="48">
        <f t="shared" si="49"/>
        <v>1654952</v>
      </c>
      <c r="K64" s="24"/>
    </row>
    <row r="65" spans="1:15" ht="27" customHeight="1" x14ac:dyDescent="0.2">
      <c r="A65" s="16" t="s">
        <v>83</v>
      </c>
      <c r="B65" s="83" t="s">
        <v>46</v>
      </c>
      <c r="C65" s="84" t="s">
        <v>8</v>
      </c>
      <c r="D65" s="25">
        <f>D64</f>
        <v>4137.38</v>
      </c>
      <c r="E65" s="128">
        <f t="shared" si="50"/>
        <v>0</v>
      </c>
      <c r="F65" s="26">
        <f t="shared" si="50"/>
        <v>250</v>
      </c>
      <c r="G65" s="48">
        <f t="shared" si="48"/>
        <v>1034345</v>
      </c>
      <c r="H65" s="18">
        <f t="shared" ref="H65:H66" si="51">E65*D65</f>
        <v>0</v>
      </c>
      <c r="I65" s="42">
        <f t="shared" ref="I65:I66" si="52">F65*D65</f>
        <v>1034345</v>
      </c>
      <c r="J65" s="48">
        <f t="shared" si="49"/>
        <v>1034345</v>
      </c>
      <c r="K65" s="24"/>
    </row>
    <row r="66" spans="1:15" ht="27" customHeight="1" x14ac:dyDescent="0.2">
      <c r="A66" s="16" t="s">
        <v>84</v>
      </c>
      <c r="B66" s="83" t="s">
        <v>58</v>
      </c>
      <c r="C66" s="84" t="s">
        <v>8</v>
      </c>
      <c r="D66" s="17">
        <f>D64</f>
        <v>4137.38</v>
      </c>
      <c r="E66" s="125">
        <f t="shared" si="50"/>
        <v>0</v>
      </c>
      <c r="F66" s="18">
        <f t="shared" si="50"/>
        <v>100</v>
      </c>
      <c r="G66" s="48">
        <f t="shared" si="48"/>
        <v>413738</v>
      </c>
      <c r="H66" s="18">
        <f t="shared" si="51"/>
        <v>0</v>
      </c>
      <c r="I66" s="42">
        <f t="shared" si="52"/>
        <v>413738</v>
      </c>
      <c r="J66" s="48">
        <f t="shared" si="49"/>
        <v>413738</v>
      </c>
      <c r="K66" s="24"/>
    </row>
    <row r="67" spans="1:15" ht="15.75" customHeight="1" thickBot="1" x14ac:dyDescent="0.25">
      <c r="A67" s="100"/>
      <c r="B67" s="101" t="s">
        <v>13</v>
      </c>
      <c r="C67" s="102"/>
      <c r="D67" s="103"/>
      <c r="E67" s="126"/>
      <c r="F67" s="106"/>
      <c r="G67" s="105"/>
      <c r="H67" s="106"/>
      <c r="I67" s="104"/>
      <c r="J67" s="133">
        <f>SUM(J62:J66)</f>
        <v>5792332</v>
      </c>
      <c r="K67" s="24"/>
    </row>
    <row r="68" spans="1:15" s="6" customFormat="1" ht="45.75" customHeight="1" x14ac:dyDescent="0.25">
      <c r="A68" s="85" t="s">
        <v>67</v>
      </c>
      <c r="B68" s="79" t="s">
        <v>56</v>
      </c>
      <c r="C68" s="86"/>
      <c r="D68" s="87"/>
      <c r="E68" s="129"/>
      <c r="F68" s="90"/>
      <c r="G68" s="89"/>
      <c r="H68" s="90"/>
      <c r="I68" s="88"/>
      <c r="J68" s="89"/>
      <c r="K68" s="91"/>
    </row>
    <row r="69" spans="1:15" ht="42" customHeight="1" x14ac:dyDescent="0.2">
      <c r="A69" s="16" t="s">
        <v>85</v>
      </c>
      <c r="B69" s="136" t="s">
        <v>48</v>
      </c>
      <c r="C69" s="84" t="s">
        <v>8</v>
      </c>
      <c r="D69" s="25">
        <v>1386.5</v>
      </c>
      <c r="E69" s="128">
        <f t="shared" ref="E69:F71" si="53">E64</f>
        <v>0</v>
      </c>
      <c r="F69" s="26">
        <f t="shared" si="53"/>
        <v>400</v>
      </c>
      <c r="G69" s="48">
        <f>D69*F69</f>
        <v>554600</v>
      </c>
      <c r="H69" s="18">
        <f t="shared" ref="H69:H71" si="54">E69*D69</f>
        <v>0</v>
      </c>
      <c r="I69" s="42">
        <f t="shared" ref="I69:I71" si="55">F69*D69</f>
        <v>554600</v>
      </c>
      <c r="J69" s="48">
        <f>G69</f>
        <v>554600</v>
      </c>
      <c r="K69" s="24"/>
    </row>
    <row r="70" spans="1:15" ht="22.5" customHeight="1" x14ac:dyDescent="0.2">
      <c r="A70" s="16" t="s">
        <v>86</v>
      </c>
      <c r="B70" s="83" t="s">
        <v>46</v>
      </c>
      <c r="C70" s="84" t="s">
        <v>8</v>
      </c>
      <c r="D70" s="25">
        <f>D69</f>
        <v>1386.5</v>
      </c>
      <c r="E70" s="128">
        <f t="shared" si="53"/>
        <v>0</v>
      </c>
      <c r="F70" s="26">
        <f t="shared" si="53"/>
        <v>250</v>
      </c>
      <c r="G70" s="48">
        <f t="shared" ref="G70:G71" si="56">D70*F70</f>
        <v>346625</v>
      </c>
      <c r="H70" s="18">
        <f t="shared" si="54"/>
        <v>0</v>
      </c>
      <c r="I70" s="42">
        <f t="shared" si="55"/>
        <v>346625</v>
      </c>
      <c r="J70" s="48">
        <f t="shared" ref="J70:J71" si="57">G70</f>
        <v>346625</v>
      </c>
      <c r="K70" s="24"/>
    </row>
    <row r="71" spans="1:15" ht="22.5" customHeight="1" x14ac:dyDescent="0.2">
      <c r="A71" s="16" t="s">
        <v>87</v>
      </c>
      <c r="B71" s="83" t="s">
        <v>58</v>
      </c>
      <c r="C71" s="84" t="s">
        <v>8</v>
      </c>
      <c r="D71" s="17">
        <f>D69</f>
        <v>1386.5</v>
      </c>
      <c r="E71" s="125">
        <f t="shared" si="53"/>
        <v>0</v>
      </c>
      <c r="F71" s="18">
        <f t="shared" si="53"/>
        <v>100</v>
      </c>
      <c r="G71" s="48">
        <f t="shared" si="56"/>
        <v>138650</v>
      </c>
      <c r="H71" s="18">
        <f t="shared" si="54"/>
        <v>0</v>
      </c>
      <c r="I71" s="42">
        <f t="shared" si="55"/>
        <v>138650</v>
      </c>
      <c r="J71" s="48">
        <f t="shared" si="57"/>
        <v>138650</v>
      </c>
      <c r="K71" s="24"/>
    </row>
    <row r="72" spans="1:15" ht="15.75" customHeight="1" thickBot="1" x14ac:dyDescent="0.25">
      <c r="A72" s="100"/>
      <c r="B72" s="101" t="s">
        <v>13</v>
      </c>
      <c r="C72" s="102"/>
      <c r="D72" s="103"/>
      <c r="E72" s="126"/>
      <c r="F72" s="106"/>
      <c r="G72" s="105"/>
      <c r="H72" s="106"/>
      <c r="I72" s="104"/>
      <c r="J72" s="133">
        <f>SUM(J69:J71)</f>
        <v>1039875</v>
      </c>
      <c r="K72" s="24"/>
    </row>
    <row r="73" spans="1:15" s="6" customFormat="1" ht="22.5" customHeight="1" x14ac:dyDescent="0.25">
      <c r="A73" s="85" t="s">
        <v>68</v>
      </c>
      <c r="B73" s="92" t="s">
        <v>57</v>
      </c>
      <c r="C73" s="86"/>
      <c r="D73" s="87"/>
      <c r="E73" s="129"/>
      <c r="F73" s="90"/>
      <c r="G73" s="89"/>
      <c r="H73" s="90"/>
      <c r="I73" s="88"/>
      <c r="J73" s="89"/>
      <c r="K73" s="91"/>
    </row>
    <row r="74" spans="1:15" ht="22.5" customHeight="1" x14ac:dyDescent="0.2">
      <c r="A74" s="16" t="s">
        <v>88</v>
      </c>
      <c r="B74" s="83" t="s">
        <v>59</v>
      </c>
      <c r="C74" s="84" t="s">
        <v>8</v>
      </c>
      <c r="D74" s="17">
        <v>83.8</v>
      </c>
      <c r="E74" s="125"/>
      <c r="F74" s="18">
        <v>700</v>
      </c>
      <c r="G74" s="43">
        <f>D74*F74</f>
        <v>58660</v>
      </c>
      <c r="H74" s="18">
        <f t="shared" ref="H74" si="58">E74*D74</f>
        <v>0</v>
      </c>
      <c r="I74" s="42">
        <f t="shared" ref="I74" si="59">F74*D74</f>
        <v>58660</v>
      </c>
      <c r="J74" s="43">
        <f>G74</f>
        <v>58660</v>
      </c>
      <c r="K74" s="24"/>
    </row>
    <row r="75" spans="1:15" ht="16.5" customHeight="1" thickBot="1" x14ac:dyDescent="0.25">
      <c r="A75" s="62"/>
      <c r="B75" s="69" t="s">
        <v>13</v>
      </c>
      <c r="C75" s="70"/>
      <c r="D75" s="71"/>
      <c r="E75" s="132"/>
      <c r="F75" s="75"/>
      <c r="G75" s="74"/>
      <c r="H75" s="75"/>
      <c r="I75" s="73"/>
      <c r="J75" s="74">
        <f>J74</f>
        <v>58660</v>
      </c>
      <c r="K75" s="24"/>
    </row>
    <row r="76" spans="1:15" s="6" customFormat="1" ht="38.25" customHeight="1" thickBot="1" x14ac:dyDescent="0.3">
      <c r="A76" s="107"/>
      <c r="B76" s="108" t="s">
        <v>62</v>
      </c>
      <c r="C76" s="109"/>
      <c r="D76" s="110"/>
      <c r="E76" s="111"/>
      <c r="F76" s="112"/>
      <c r="G76" s="113"/>
      <c r="H76" s="114"/>
      <c r="I76" s="112"/>
      <c r="J76" s="113">
        <f>SUM(J75,J72,J67,J60,J55,J49)</f>
        <v>7789397</v>
      </c>
      <c r="K76" s="91"/>
    </row>
    <row r="77" spans="1:15" s="1" customFormat="1" ht="22.5" customHeight="1" x14ac:dyDescent="0.2">
      <c r="A77" s="62"/>
      <c r="B77" s="69" t="s">
        <v>19</v>
      </c>
      <c r="C77" s="70"/>
      <c r="D77" s="71"/>
      <c r="E77" s="72"/>
      <c r="F77" s="73"/>
      <c r="G77" s="74"/>
      <c r="H77" s="72"/>
      <c r="I77" s="75"/>
      <c r="J77" s="76">
        <f>SUM(J76,J42)</f>
        <v>12005258.5</v>
      </c>
    </row>
    <row r="78" spans="1:15" s="1" customFormat="1" ht="22.5" customHeight="1" x14ac:dyDescent="0.2">
      <c r="A78" s="49"/>
      <c r="B78" s="50" t="s">
        <v>63</v>
      </c>
      <c r="C78" s="51"/>
      <c r="D78" s="53"/>
      <c r="E78" s="54"/>
      <c r="F78" s="52"/>
      <c r="G78" s="55"/>
      <c r="H78" s="54"/>
      <c r="I78" s="52"/>
      <c r="J78" s="55">
        <f>J77*0.02</f>
        <v>240105.17</v>
      </c>
    </row>
    <row r="79" spans="1:15" s="6" customFormat="1" ht="28.5" customHeight="1" x14ac:dyDescent="0.25">
      <c r="A79" s="115"/>
      <c r="B79" s="116" t="s">
        <v>20</v>
      </c>
      <c r="C79" s="117"/>
      <c r="D79" s="118"/>
      <c r="E79" s="119"/>
      <c r="F79" s="120"/>
      <c r="G79" s="121"/>
      <c r="H79" s="119"/>
      <c r="I79" s="120"/>
      <c r="J79" s="135">
        <f>J77-J78</f>
        <v>11765153.33</v>
      </c>
    </row>
    <row r="80" spans="1:15" s="32" customFormat="1" ht="22.5" customHeight="1" thickBot="1" x14ac:dyDescent="0.25">
      <c r="A80" s="27"/>
      <c r="B80" s="28" t="s">
        <v>15</v>
      </c>
      <c r="C80" s="29"/>
      <c r="D80" s="30"/>
      <c r="E80" s="45"/>
      <c r="F80" s="46"/>
      <c r="G80" s="47"/>
      <c r="H80" s="45"/>
      <c r="I80" s="46"/>
      <c r="J80" s="134">
        <f>J79/1.2*0.2</f>
        <v>1960858.8883333334</v>
      </c>
      <c r="K80" s="31"/>
      <c r="L80" s="31"/>
      <c r="M80" s="31"/>
      <c r="N80" s="31"/>
      <c r="O80" s="31"/>
    </row>
    <row r="81" spans="1:15" s="32" customFormat="1" x14ac:dyDescent="0.2">
      <c r="A81" s="33"/>
      <c r="B81" s="34"/>
      <c r="C81" s="33"/>
      <c r="D81" s="35"/>
      <c r="E81" s="35"/>
      <c r="F81" s="35"/>
      <c r="G81" s="35"/>
      <c r="H81" s="35"/>
      <c r="I81" s="35"/>
      <c r="J81" s="35"/>
      <c r="K81" s="31"/>
      <c r="L81" s="31"/>
      <c r="M81" s="31"/>
      <c r="N81" s="31"/>
      <c r="O81" s="31"/>
    </row>
    <row r="82" spans="1:15" ht="57.75" customHeight="1" x14ac:dyDescent="0.2">
      <c r="A82" s="39"/>
      <c r="B82" s="206"/>
      <c r="C82" s="206"/>
      <c r="D82" s="206"/>
      <c r="E82" s="206"/>
      <c r="F82" s="206"/>
      <c r="G82" s="206"/>
      <c r="H82" s="206"/>
      <c r="I82" s="206"/>
      <c r="J82" s="206"/>
    </row>
    <row r="83" spans="1:15" ht="23.25" customHeight="1" x14ac:dyDescent="0.2">
      <c r="A83" s="39" t="s">
        <v>7</v>
      </c>
      <c r="B83" s="207" t="s">
        <v>93</v>
      </c>
      <c r="C83" s="207"/>
      <c r="D83" s="207"/>
      <c r="E83" s="207"/>
      <c r="F83" s="207"/>
      <c r="G83" s="207"/>
      <c r="H83" s="207"/>
      <c r="I83" s="207"/>
      <c r="J83" s="207"/>
    </row>
    <row r="84" spans="1:15" ht="13.5" x14ac:dyDescent="0.2">
      <c r="A84" s="39" t="s">
        <v>9</v>
      </c>
      <c r="B84" s="37" t="s">
        <v>94</v>
      </c>
      <c r="C84" s="38"/>
      <c r="D84" s="38"/>
      <c r="E84" s="38"/>
      <c r="F84" s="38"/>
      <c r="G84" s="38"/>
      <c r="H84" s="38"/>
      <c r="I84" s="38"/>
    </row>
    <row r="85" spans="1:15" ht="13.5" x14ac:dyDescent="0.2">
      <c r="A85" s="36"/>
      <c r="B85" s="38"/>
      <c r="C85" s="38"/>
      <c r="D85" s="38"/>
      <c r="E85" s="38"/>
      <c r="F85" s="38"/>
      <c r="G85" s="38"/>
      <c r="H85" s="38"/>
      <c r="I85" s="38"/>
    </row>
    <row r="86" spans="1:15" ht="13.5" x14ac:dyDescent="0.2">
      <c r="A86" s="36"/>
      <c r="B86" s="38"/>
      <c r="C86" s="38"/>
      <c r="D86" s="38"/>
      <c r="E86" s="38"/>
      <c r="F86" s="38"/>
      <c r="G86" s="38"/>
      <c r="H86" s="38"/>
      <c r="I86" s="38"/>
    </row>
    <row r="87" spans="1:15" s="1" customFormat="1" ht="13.5" x14ac:dyDescent="0.2">
      <c r="A87" s="40"/>
      <c r="B87" s="37" t="s">
        <v>92</v>
      </c>
      <c r="C87" s="37"/>
      <c r="D87" s="37"/>
      <c r="E87" s="37"/>
      <c r="F87" s="37"/>
      <c r="G87" s="37"/>
      <c r="H87" s="37"/>
      <c r="I87" s="37"/>
    </row>
    <row r="88" spans="1:15" ht="6.75" customHeight="1" x14ac:dyDescent="0.2">
      <c r="A88" s="36"/>
      <c r="B88" s="38"/>
      <c r="C88" s="38"/>
      <c r="D88" s="38"/>
      <c r="E88" s="38"/>
      <c r="F88" s="38"/>
      <c r="G88" s="38"/>
      <c r="H88" s="38"/>
      <c r="I88" s="38"/>
    </row>
    <row r="89" spans="1:15" ht="22.5" customHeight="1" x14ac:dyDescent="0.2">
      <c r="A89" s="36"/>
      <c r="B89" s="81" t="s">
        <v>12</v>
      </c>
    </row>
  </sheetData>
  <mergeCells count="11">
    <mergeCell ref="B82:J82"/>
    <mergeCell ref="B83:J83"/>
    <mergeCell ref="A3:J3"/>
    <mergeCell ref="A4:J4"/>
    <mergeCell ref="A5:J5"/>
    <mergeCell ref="A7:A8"/>
    <mergeCell ref="B7:B8"/>
    <mergeCell ref="C7:C8"/>
    <mergeCell ref="D7:D8"/>
    <mergeCell ref="E7:G7"/>
    <mergeCell ref="H7:J7"/>
  </mergeCells>
  <phoneticPr fontId="11" type="noConversion"/>
  <pageMargins left="0.19685039370078741" right="0.11811023622047245" top="0.15748031496062992" bottom="0.19685039370078741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РДЦ  фасад</vt:lpstr>
      <vt:lpstr>РДЦ</vt:lpstr>
      <vt:lpstr>РДЦ!Заголовки_для_печати</vt:lpstr>
      <vt:lpstr>'РДЦ  фасад'!Заголовки_для_печати</vt:lpstr>
      <vt:lpstr>'РДЦ  фасад'!Область_печати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Артемьев Андрей Владимирович</dc:creator>
  <cp:lastModifiedBy>Дехерт Марина Александровна</cp:lastModifiedBy>
  <cp:lastPrinted>2024-02-19T09:02:25Z</cp:lastPrinted>
  <dcterms:created xsi:type="dcterms:W3CDTF">2019-05-30T14:38:45Z</dcterms:created>
  <dcterms:modified xsi:type="dcterms:W3CDTF">2024-02-19T09:02:39Z</dcterms:modified>
</cp:coreProperties>
</file>