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fs1\Общий ресурс\21\02 Общие документы ТДО\02 Тендеры\13-Проектное управление (ПрУ)\№718 Сети газоснабжения высокого давления\2Тендерная документация\"/>
    </mc:Choice>
  </mc:AlternateContent>
  <xr:revisionPtr revIDLastSave="0" documentId="8_{01AA60E1-A974-417B-AA23-A57FA1C256B4}" xr6:coauthVersionLast="47" xr6:coauthVersionMax="47" xr10:uidLastSave="{00000000-0000-0000-0000-000000000000}"/>
  <bookViews>
    <workbookView xWindow="4335" yWindow="1965" windowWidth="25755" windowHeight="1393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G22" i="1"/>
  <c r="H22" i="1"/>
  <c r="G23" i="1"/>
  <c r="H23" i="1"/>
  <c r="G25" i="1"/>
  <c r="H25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8" i="1"/>
  <c r="H38" i="1"/>
  <c r="G39" i="1"/>
  <c r="H39" i="1"/>
  <c r="G40" i="1"/>
  <c r="H40" i="1"/>
  <c r="G41" i="1"/>
  <c r="H41" i="1"/>
  <c r="G42" i="1"/>
  <c r="H42" i="1"/>
  <c r="G44" i="1"/>
  <c r="H44" i="1"/>
  <c r="G45" i="1"/>
  <c r="H45" i="1"/>
  <c r="G46" i="1"/>
  <c r="H46" i="1"/>
  <c r="G48" i="1"/>
  <c r="H48" i="1"/>
  <c r="G49" i="1"/>
  <c r="H49" i="1"/>
  <c r="G50" i="1"/>
  <c r="H50" i="1"/>
  <c r="G51" i="1"/>
  <c r="H51" i="1"/>
  <c r="G52" i="1"/>
  <c r="H52" i="1"/>
  <c r="G54" i="1"/>
  <c r="H54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74" i="1"/>
  <c r="H74" i="1"/>
  <c r="G75" i="1"/>
  <c r="H75" i="1"/>
  <c r="G76" i="1"/>
  <c r="H76" i="1"/>
  <c r="G78" i="1"/>
  <c r="H78" i="1"/>
  <c r="G80" i="1"/>
  <c r="H80" i="1"/>
  <c r="G81" i="1"/>
  <c r="I81" i="1" s="1"/>
  <c r="H81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I119" i="1" s="1"/>
  <c r="G120" i="1"/>
  <c r="H120" i="1"/>
  <c r="G121" i="1"/>
  <c r="H121" i="1"/>
  <c r="D93" i="1"/>
  <c r="G93" i="1" s="1"/>
  <c r="I120" i="1" l="1"/>
  <c r="I74" i="1"/>
  <c r="I66" i="1"/>
  <c r="I56" i="1"/>
  <c r="I50" i="1"/>
  <c r="I42" i="1"/>
  <c r="I35" i="1"/>
  <c r="I31" i="1"/>
  <c r="I78" i="1"/>
  <c r="I67" i="1"/>
  <c r="I65" i="1"/>
  <c r="I63" i="1"/>
  <c r="I61" i="1"/>
  <c r="I59" i="1"/>
  <c r="I57" i="1"/>
  <c r="I49" i="1"/>
  <c r="I36" i="1"/>
  <c r="I32" i="1"/>
  <c r="I121" i="1"/>
  <c r="I29" i="1"/>
  <c r="I117" i="1"/>
  <c r="I109" i="1"/>
  <c r="I97" i="1"/>
  <c r="I95" i="1"/>
  <c r="I89" i="1"/>
  <c r="I85" i="1"/>
  <c r="I58" i="1"/>
  <c r="I38" i="1"/>
  <c r="I25" i="1"/>
  <c r="I22" i="1"/>
  <c r="I116" i="1"/>
  <c r="I114" i="1"/>
  <c r="I110" i="1"/>
  <c r="I108" i="1"/>
  <c r="I102" i="1"/>
  <c r="I100" i="1"/>
  <c r="I98" i="1"/>
  <c r="I90" i="1"/>
  <c r="I88" i="1"/>
  <c r="I86" i="1"/>
  <c r="I46" i="1"/>
  <c r="I41" i="1"/>
  <c r="I34" i="1"/>
  <c r="I112" i="1"/>
  <c r="I105" i="1"/>
  <c r="I62" i="1"/>
  <c r="I44" i="1"/>
  <c r="I23" i="1"/>
  <c r="I104" i="1"/>
  <c r="I91" i="1"/>
  <c r="I87" i="1"/>
  <c r="I75" i="1"/>
  <c r="I30" i="1"/>
  <c r="I111" i="1"/>
  <c r="I96" i="1"/>
  <c r="I33" i="1"/>
  <c r="I60" i="1"/>
  <c r="I45" i="1"/>
  <c r="I92" i="1"/>
  <c r="I54" i="1"/>
  <c r="I113" i="1"/>
  <c r="I106" i="1"/>
  <c r="I99" i="1"/>
  <c r="I76" i="1"/>
  <c r="I51" i="1"/>
  <c r="I48" i="1"/>
  <c r="I115" i="1"/>
  <c r="I101" i="1"/>
  <c r="I64" i="1"/>
  <c r="H93" i="1"/>
  <c r="I93" i="1" s="1"/>
  <c r="I40" i="1"/>
  <c r="I118" i="1"/>
  <c r="I107" i="1"/>
  <c r="I103" i="1"/>
  <c r="I80" i="1"/>
  <c r="I52" i="1"/>
  <c r="I39" i="1"/>
  <c r="D83" i="1"/>
  <c r="D82" i="1"/>
  <c r="G83" i="1" l="1"/>
  <c r="H83" i="1"/>
  <c r="G82" i="1"/>
  <c r="H82" i="1"/>
  <c r="D79" i="1"/>
  <c r="D77" i="1"/>
  <c r="D73" i="1"/>
  <c r="D72" i="1"/>
  <c r="D71" i="1"/>
  <c r="D69" i="1"/>
  <c r="D68" i="1"/>
  <c r="D55" i="1"/>
  <c r="D43" i="1"/>
  <c r="D24" i="1"/>
  <c r="D28" i="1"/>
  <c r="D17" i="1"/>
  <c r="D16" i="1"/>
  <c r="D21" i="1"/>
  <c r="D14" i="1"/>
  <c r="D13" i="1"/>
  <c r="A13" i="1"/>
  <c r="A12" i="1"/>
  <c r="G77" i="1" l="1"/>
  <c r="H77" i="1"/>
  <c r="D18" i="1"/>
  <c r="G17" i="1"/>
  <c r="H17" i="1"/>
  <c r="G72" i="1"/>
  <c r="H72" i="1"/>
  <c r="H73" i="1"/>
  <c r="G73" i="1"/>
  <c r="H79" i="1"/>
  <c r="G79" i="1"/>
  <c r="G68" i="1"/>
  <c r="H68" i="1"/>
  <c r="H28" i="1"/>
  <c r="G28" i="1"/>
  <c r="D27" i="1"/>
  <c r="G24" i="1"/>
  <c r="H24" i="1"/>
  <c r="D47" i="1"/>
  <c r="G43" i="1"/>
  <c r="H43" i="1"/>
  <c r="G55" i="1"/>
  <c r="H55" i="1"/>
  <c r="G21" i="1"/>
  <c r="H21" i="1"/>
  <c r="H14" i="1"/>
  <c r="G14" i="1"/>
  <c r="I82" i="1"/>
  <c r="H69" i="1"/>
  <c r="G69" i="1"/>
  <c r="G16" i="1"/>
  <c r="H16" i="1"/>
  <c r="G71" i="1"/>
  <c r="H71" i="1"/>
  <c r="I83" i="1"/>
  <c r="D15" i="1"/>
  <c r="D26" i="1"/>
  <c r="G13" i="1"/>
  <c r="H13" i="1"/>
  <c r="I69" i="1" l="1"/>
  <c r="I21" i="1"/>
  <c r="I14" i="1"/>
  <c r="I28" i="1"/>
  <c r="I79" i="1"/>
  <c r="I68" i="1"/>
  <c r="I43" i="1"/>
  <c r="I71" i="1"/>
  <c r="I16" i="1"/>
  <c r="G27" i="1"/>
  <c r="H27" i="1"/>
  <c r="I72" i="1"/>
  <c r="G26" i="1"/>
  <c r="H26" i="1"/>
  <c r="D20" i="1"/>
  <c r="I17" i="1"/>
  <c r="G15" i="1"/>
  <c r="H15" i="1"/>
  <c r="G18" i="1"/>
  <c r="H18" i="1"/>
  <c r="I55" i="1"/>
  <c r="G47" i="1"/>
  <c r="H47" i="1"/>
  <c r="I24" i="1"/>
  <c r="I73" i="1"/>
  <c r="I77" i="1"/>
  <c r="I13" i="1"/>
  <c r="I27" i="1" l="1"/>
  <c r="I47" i="1"/>
  <c r="G20" i="1"/>
  <c r="H20" i="1"/>
  <c r="H124" i="1" s="1"/>
  <c r="I18" i="1"/>
  <c r="I26" i="1"/>
  <c r="I15" i="1"/>
  <c r="H123" i="1"/>
  <c r="I20" i="1" l="1"/>
  <c r="H125" i="1" s="1"/>
  <c r="K9" i="1" s="1"/>
</calcChain>
</file>

<file path=xl/sharedStrings.xml><?xml version="1.0" encoding="utf-8"?>
<sst xmlns="http://schemas.openxmlformats.org/spreadsheetml/2006/main" count="242" uniqueCount="137">
  <si>
    <t xml:space="preserve">Наименование работ, материалов </t>
  </si>
  <si>
    <t xml:space="preserve">ед. изм. </t>
  </si>
  <si>
    <t>м2</t>
  </si>
  <si>
    <t>м3</t>
  </si>
  <si>
    <t>шт.</t>
  </si>
  <si>
    <t>м/п</t>
  </si>
  <si>
    <t xml:space="preserve">Стоимость, работа </t>
  </si>
  <si>
    <t>Стоимость, материал</t>
  </si>
  <si>
    <t>Итого с НДС 20%</t>
  </si>
  <si>
    <t xml:space="preserve">Объем работ </t>
  </si>
  <si>
    <t>Всего,  работа:</t>
  </si>
  <si>
    <t>Всего, материалы:</t>
  </si>
  <si>
    <t>Итого, с НДС 20%:</t>
  </si>
  <si>
    <t>№    п.п</t>
  </si>
  <si>
    <t>Укладка труб Ф160  мм</t>
  </si>
  <si>
    <t xml:space="preserve">Разработка грунта вручную (шурфление мет пресечения сетей газоснабжения, электроснабжения) </t>
  </si>
  <si>
    <t xml:space="preserve">Песок </t>
  </si>
  <si>
    <t xml:space="preserve">2. Раздел  укладка труб </t>
  </si>
  <si>
    <t>Газопровод высокого давления</t>
  </si>
  <si>
    <t>Тройник ПЭ100 160 SDR 11 ГАЗ</t>
  </si>
  <si>
    <t xml:space="preserve">Труба ПЭ100 ф225 SDR 11 ГАЗ </t>
  </si>
  <si>
    <t>Труба ПЭ100 ф160 SDR 11 ГАЗ</t>
  </si>
  <si>
    <t>Муфта ПЭ100 160 SDR 11 ГАЗ</t>
  </si>
  <si>
    <t>Муфта редукционная ПЭ100 160х90 SDR 11 ГАЗ</t>
  </si>
  <si>
    <t>Отвод 45  ПЭ100 160 SDR 11 ГАЗ</t>
  </si>
  <si>
    <t>Отвод 90 ПЭ100 160 SDR 11 ГАЗ</t>
  </si>
  <si>
    <t xml:space="preserve">Работа по монтажу элементов газовой трассы </t>
  </si>
  <si>
    <t xml:space="preserve">Укладка сигнальной ленты с проводником </t>
  </si>
  <si>
    <t xml:space="preserve">Монтаж седёлки </t>
  </si>
  <si>
    <t>Седелка ПЭ88 315х63 SDR 11 ГАЗ</t>
  </si>
  <si>
    <t>Канат ф12мм</t>
  </si>
  <si>
    <t xml:space="preserve">Монтаж Манжеты </t>
  </si>
  <si>
    <t>Монтаж трубы электросварной 53х3,5 L-1,7 м.</t>
  </si>
  <si>
    <t xml:space="preserve">Монтаж трубы ПЭ80 63 SDR17,6  ГАЗ L-0,5 м </t>
  </si>
  <si>
    <t xml:space="preserve">Отвод 90 стальной 57х3.0  </t>
  </si>
  <si>
    <t xml:space="preserve">Диск (крышка) ф420хф140 s-10 Фторопласт </t>
  </si>
  <si>
    <t>Устройство бетонного основания тол 100 мм</t>
  </si>
  <si>
    <t xml:space="preserve">Бетон В7,5 </t>
  </si>
  <si>
    <t xml:space="preserve">Монтаж ковера стального </t>
  </si>
  <si>
    <t xml:space="preserve">3. Раздел Устройство контрольной трубки с футляром </t>
  </si>
  <si>
    <t xml:space="preserve">4. Раздел Устройство узла отключения </t>
  </si>
  <si>
    <t>Ключ приводной телескопический  L1,5 м</t>
  </si>
  <si>
    <t xml:space="preserve">Ковер стальной </t>
  </si>
  <si>
    <t xml:space="preserve">Переход ПЭ100 160х110 SDR  11 ГАЗ </t>
  </si>
  <si>
    <t xml:space="preserve">Опорная подушка ОПТ 4 </t>
  </si>
  <si>
    <t>Опорная подушка ОПТ  6</t>
  </si>
  <si>
    <t>Труба ПВН ф110 Т</t>
  </si>
  <si>
    <t>Труба ПВН ф160 Т</t>
  </si>
  <si>
    <t xml:space="preserve">Установка сигнального ограждения </t>
  </si>
  <si>
    <t>тон.</t>
  </si>
  <si>
    <t>5. Раздел Устройство фундамента под ГРПШ</t>
  </si>
  <si>
    <t xml:space="preserve">Разработка грунта вручную 1,1х1,5 глубиной  0,9м </t>
  </si>
  <si>
    <t xml:space="preserve">Разработка грунта под площадку из асфальтобетона </t>
  </si>
  <si>
    <t xml:space="preserve">Устройство песчаной подготовки тол. 100 мм </t>
  </si>
  <si>
    <t>Укладка асфальтобетона тол -50 мм</t>
  </si>
  <si>
    <t>Асфальтобетон Б-3</t>
  </si>
  <si>
    <t xml:space="preserve">6. Раздел Молниеотвод </t>
  </si>
  <si>
    <t xml:space="preserve">Монтаж молниеотвода </t>
  </si>
  <si>
    <t>Труба ф159х4,5</t>
  </si>
  <si>
    <t>Труба ф 108х4,0</t>
  </si>
  <si>
    <t>Труба ф76х3,5</t>
  </si>
  <si>
    <t>Труба ф57х3,5</t>
  </si>
  <si>
    <t xml:space="preserve">круг В-12 </t>
  </si>
  <si>
    <t>Переход К 159х4,5-108х4</t>
  </si>
  <si>
    <t>Переход К 108х4-76х3,5</t>
  </si>
  <si>
    <t>Переход К 76х3,5-57х3,5</t>
  </si>
  <si>
    <t>7. Раздел ГРПШ</t>
  </si>
  <si>
    <t xml:space="preserve">Сборка узла ГРПШ </t>
  </si>
  <si>
    <t>Кран шаровый АМГ -15</t>
  </si>
  <si>
    <t xml:space="preserve">Предохранитель сбросной клапан КСП -20С </t>
  </si>
  <si>
    <t>Кран шаровый КШ.Р.Ф.050.016.П/П02 Компактный</t>
  </si>
  <si>
    <t>Фильтр ФГ-50 с ИПД</t>
  </si>
  <si>
    <t>Регулятор давления газа РДГ-50Н/30</t>
  </si>
  <si>
    <t xml:space="preserve">Кран шаровый КШ-15 (приварной) </t>
  </si>
  <si>
    <t>Продувочный патрубок (Ду20)</t>
  </si>
  <si>
    <t>Выход КПС-С(Ду20</t>
  </si>
  <si>
    <t xml:space="preserve">Привод импульса к регулятору  </t>
  </si>
  <si>
    <t>Отсек для установки телеметрии (500х600х400)</t>
  </si>
  <si>
    <t>Грибок вентиляционный ф80 мм</t>
  </si>
  <si>
    <t>Труба ф80 мм</t>
  </si>
  <si>
    <t>Решетка ПВХ ф80 мм</t>
  </si>
  <si>
    <t xml:space="preserve">Трубы стальные ф15х2,8 </t>
  </si>
  <si>
    <t>Трубы стальные ф20х2,8</t>
  </si>
  <si>
    <t>Трубы стальные ф57х3,5</t>
  </si>
  <si>
    <t>Трубы стальные ф108х3,5</t>
  </si>
  <si>
    <t>Трубы стальные ф159х4,6</t>
  </si>
  <si>
    <t>Шкаф заводского изготовления ГРПШ-РДГ-50Н/30-1В.2.2413-СГ-ТОГ-300</t>
  </si>
  <si>
    <t>Монтаж крана Дн ф160 мм</t>
  </si>
  <si>
    <t>Итоговая стоимость по всем водам работ:</t>
  </si>
  <si>
    <t xml:space="preserve">Стоимость единицы, работа </t>
  </si>
  <si>
    <t xml:space="preserve">стоимость единицы, материал </t>
  </si>
  <si>
    <t>Разработка грунта экскаватором объем ковша 0,25 м3 шириной 0,6 метра глубиной до 1,6 м</t>
  </si>
  <si>
    <t>Устройство рабочего котлована 4х2 2шт</t>
  </si>
  <si>
    <t>Обратная засыпка (грунт 2 категории)</t>
  </si>
  <si>
    <t>Обратная засыпка (песок с низкой коррозийной активностью)</t>
  </si>
  <si>
    <t>Укладка труб методом направленного бурения ф225  мм</t>
  </si>
  <si>
    <t>Протягивание трубы ф160 в футляр L-24 м ф225 мм</t>
  </si>
  <si>
    <t xml:space="preserve">За чеканка концов футляра </t>
  </si>
  <si>
    <t>Протягивание трубы ф160 в футляр L-118,5м ф225 мм</t>
  </si>
  <si>
    <t>Протягивание трубы ф160 в футляр L-10,5 м ф225 мм</t>
  </si>
  <si>
    <t xml:space="preserve">Нанесение изоляции "весьма усиленной" на футляр ф225 </t>
  </si>
  <si>
    <t xml:space="preserve">Цокольный ввод Ду80 "Г-образный" 1,5 м с изоляцией "весьма усиленного типа" с НС 1 ПЭ100 ГАЗ 90х8.2/ст 89х35 </t>
  </si>
  <si>
    <t>Устройство подвижек из каната ф12 мм</t>
  </si>
  <si>
    <t>Монтаж неразъемного соеденения ПЭ 80ГАЗ 63х5,8/ст57х3,5</t>
  </si>
  <si>
    <t xml:space="preserve">изоляция "весьма усиленного типа" </t>
  </si>
  <si>
    <t>Кран шаровый полиэтиленовый ДН 160 мм</t>
  </si>
  <si>
    <t xml:space="preserve">Труба стальная ф57х3,5 L- 1,6 4 шт. окрашенная </t>
  </si>
  <si>
    <t>Установка закладных деталей угол ст 50*50*5</t>
  </si>
  <si>
    <t>Устройство щебёночного основания фракции 20-40 тол 120 мм</t>
  </si>
  <si>
    <t>Щебень 20-40</t>
  </si>
  <si>
    <t>Бурение ям глубиной 1,6 м ф 300 мм</t>
  </si>
  <si>
    <t xml:space="preserve">Труба стальная ф57х3,5 L- 3,2 шт. окрашенная </t>
  </si>
  <si>
    <t>Выходной манометр 60 кПа</t>
  </si>
  <si>
    <t>Входной манометр МТ-4</t>
  </si>
  <si>
    <t xml:space="preserve">Измерительный комплект Furbelow" с выносным терминалом </t>
  </si>
  <si>
    <t xml:space="preserve">Жалюзийная решётка </t>
  </si>
  <si>
    <t>Рвх (Ду80)</t>
  </si>
  <si>
    <t>Рвх(ДУ50)</t>
  </si>
  <si>
    <t>1. Раздел земляные работы</t>
  </si>
  <si>
    <t>Наименование организации</t>
  </si>
  <si>
    <t>Реквизиты организации</t>
  </si>
  <si>
    <t>ФИО/Подпись</t>
  </si>
  <si>
    <t>e-mail/tel</t>
  </si>
  <si>
    <t>Дата</t>
  </si>
  <si>
    <t>КОММЕРЧЕСКОЕ ПРЕДЛОЖЕНИЕ</t>
  </si>
  <si>
    <t>Основные условия:</t>
  </si>
  <si>
    <t>Заполнить</t>
  </si>
  <si>
    <t>Срок производства работ, включая поставку материалов и сдачу результата работ и исполнительной документации</t>
  </si>
  <si>
    <t>Сумма аванса, необходимая для начала работ</t>
  </si>
  <si>
    <t>указать, если отличаестся от указанной в проекте Договора</t>
  </si>
  <si>
    <t>Срок мобилизации на объект, к. дней</t>
  </si>
  <si>
    <t>по умолчанию не более 5 к.дней, указать если отличается</t>
  </si>
  <si>
    <t xml:space="preserve">Гарантийный срок </t>
  </si>
  <si>
    <t xml:space="preserve">МП   </t>
  </si>
  <si>
    <t>Подпись, ФИО ответственного лица</t>
  </si>
  <si>
    <r>
      <rPr>
        <sz val="11"/>
        <rFont val="Calibri"/>
        <family val="2"/>
        <charset val="204"/>
        <scheme val="minor"/>
      </rPr>
      <t>не более 60 к.дней,</t>
    </r>
    <r>
      <rPr>
        <sz val="11"/>
        <color rgb="FFFF0000"/>
        <rFont val="Calibri"/>
        <family val="2"/>
        <scheme val="minor"/>
      </rPr>
      <t xml:space="preserve"> указать, если отличается</t>
    </r>
  </si>
  <si>
    <r>
      <rPr>
        <sz val="11"/>
        <rFont val="Calibri"/>
        <family val="2"/>
        <charset val="204"/>
        <scheme val="minor"/>
      </rPr>
      <t>60 месяцев,</t>
    </r>
    <r>
      <rPr>
        <sz val="11"/>
        <color rgb="FFFF0000"/>
        <rFont val="Calibri"/>
        <family val="2"/>
        <scheme val="minor"/>
      </rPr>
      <t xml:space="preserve"> указать, если отличается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</si>
</sst>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Verdana Pro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/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2" fillId="6" borderId="1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indent="3"/>
    </xf>
    <xf numFmtId="0" fontId="11" fillId="10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9" fontId="16" fillId="12" borderId="1" xfId="0" applyNumberFormat="1" applyFont="1" applyFill="1" applyBorder="1" applyAlignment="1">
      <alignment horizontal="center" vertical="center" wrapText="1"/>
    </xf>
    <xf numFmtId="9" fontId="10" fillId="1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43" fontId="14" fillId="0" borderId="0" xfId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right" vertical="center" indent="3"/>
    </xf>
    <xf numFmtId="43" fontId="14" fillId="0" borderId="0" xfId="1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4"/>
  <sheetViews>
    <sheetView tabSelected="1" topLeftCell="A112" zoomScale="70" zoomScaleNormal="70" zoomScaleSheetLayoutView="70" workbookViewId="0">
      <selection activeCell="E135" sqref="E135"/>
    </sheetView>
  </sheetViews>
  <sheetFormatPr defaultRowHeight="18.75" x14ac:dyDescent="0.3"/>
  <cols>
    <col min="1" max="1" width="5.85546875" style="3" customWidth="1"/>
    <col min="2" max="2" width="62.5703125" style="36" customWidth="1"/>
    <col min="3" max="3" width="9.140625" style="3"/>
    <col min="4" max="4" width="15.140625" style="6" customWidth="1"/>
    <col min="5" max="5" width="17.85546875" style="3" customWidth="1"/>
    <col min="6" max="6" width="20.7109375" style="3" customWidth="1"/>
    <col min="7" max="7" width="15.42578125" style="3" customWidth="1"/>
    <col min="8" max="8" width="15.140625" style="3" customWidth="1"/>
    <col min="9" max="9" width="27.28515625" style="3" customWidth="1"/>
    <col min="10" max="10" width="9.140625" style="1"/>
    <col min="11" max="11" width="28.28515625" style="1" customWidth="1"/>
    <col min="12" max="16384" width="9.140625" style="1"/>
  </cols>
  <sheetData>
    <row r="1" spans="1:11" x14ac:dyDescent="0.3">
      <c r="B1" s="47" t="s">
        <v>119</v>
      </c>
    </row>
    <row r="2" spans="1:11" x14ac:dyDescent="0.3">
      <c r="B2" s="47" t="s">
        <v>120</v>
      </c>
    </row>
    <row r="3" spans="1:11" x14ac:dyDescent="0.3">
      <c r="B3" s="47" t="s">
        <v>121</v>
      </c>
    </row>
    <row r="4" spans="1:11" x14ac:dyDescent="0.3">
      <c r="B4" s="47" t="s">
        <v>122</v>
      </c>
    </row>
    <row r="5" spans="1:11" x14ac:dyDescent="0.3">
      <c r="B5" s="47" t="s">
        <v>123</v>
      </c>
    </row>
    <row r="7" spans="1:11" ht="25.5" customHeight="1" x14ac:dyDescent="0.3">
      <c r="B7" s="44" t="s">
        <v>124</v>
      </c>
      <c r="C7" s="44"/>
      <c r="D7" s="44"/>
      <c r="E7" s="44"/>
      <c r="F7" s="44"/>
      <c r="G7" s="44"/>
      <c r="H7" s="44"/>
      <c r="I7" s="44"/>
      <c r="K7" s="46" t="s">
        <v>88</v>
      </c>
    </row>
    <row r="8" spans="1:11" x14ac:dyDescent="0.3">
      <c r="K8" s="46"/>
    </row>
    <row r="9" spans="1:11" s="2" customFormat="1" ht="56.25" x14ac:dyDescent="0.3">
      <c r="A9" s="22" t="s">
        <v>13</v>
      </c>
      <c r="B9" s="9" t="s">
        <v>0</v>
      </c>
      <c r="C9" s="9" t="s">
        <v>1</v>
      </c>
      <c r="D9" s="10" t="s">
        <v>9</v>
      </c>
      <c r="E9" s="13" t="s">
        <v>89</v>
      </c>
      <c r="F9" s="13" t="s">
        <v>90</v>
      </c>
      <c r="G9" s="9" t="s">
        <v>6</v>
      </c>
      <c r="H9" s="9" t="s">
        <v>7</v>
      </c>
      <c r="I9" s="9" t="s">
        <v>8</v>
      </c>
      <c r="K9" s="17">
        <f>H125</f>
        <v>0</v>
      </c>
    </row>
    <row r="10" spans="1:11" s="7" customFormat="1" ht="13.5" customHeight="1" x14ac:dyDescent="0.2">
      <c r="A10" s="11">
        <v>1</v>
      </c>
      <c r="B10" s="11">
        <v>2</v>
      </c>
      <c r="C10" s="11">
        <v>3</v>
      </c>
      <c r="D10" s="12">
        <v>4</v>
      </c>
      <c r="E10" s="14">
        <v>5</v>
      </c>
      <c r="F10" s="14">
        <v>6</v>
      </c>
      <c r="G10" s="11">
        <v>7</v>
      </c>
      <c r="H10" s="11">
        <v>8</v>
      </c>
      <c r="I10" s="11">
        <v>9</v>
      </c>
    </row>
    <row r="11" spans="1:11" s="7" customFormat="1" ht="13.5" customHeight="1" x14ac:dyDescent="0.2">
      <c r="A11" s="11"/>
      <c r="B11" s="11" t="s">
        <v>18</v>
      </c>
      <c r="C11" s="11"/>
      <c r="D11" s="12"/>
      <c r="E11" s="14"/>
      <c r="F11" s="14"/>
      <c r="G11" s="11"/>
      <c r="H11" s="11"/>
      <c r="I11" s="11"/>
    </row>
    <row r="12" spans="1:11" s="8" customFormat="1" x14ac:dyDescent="0.3">
      <c r="A12" s="18">
        <f>ROW(A6)</f>
        <v>6</v>
      </c>
      <c r="B12" s="37" t="s">
        <v>118</v>
      </c>
      <c r="C12" s="18"/>
      <c r="D12" s="19"/>
      <c r="E12" s="18"/>
      <c r="F12" s="18"/>
      <c r="G12" s="18"/>
      <c r="H12" s="18"/>
      <c r="I12" s="18"/>
    </row>
    <row r="13" spans="1:11" ht="37.5" x14ac:dyDescent="0.3">
      <c r="A13" s="4">
        <f>ROW(A7)</f>
        <v>7</v>
      </c>
      <c r="B13" s="20" t="s">
        <v>91</v>
      </c>
      <c r="C13" s="4" t="s">
        <v>3</v>
      </c>
      <c r="D13" s="5">
        <f>(2.5+93.5+24+13.5+2)*1.6*0.6</f>
        <v>130.08000000000001</v>
      </c>
      <c r="E13" s="4"/>
      <c r="F13" s="4"/>
      <c r="G13" s="4">
        <f>E13*D13</f>
        <v>0</v>
      </c>
      <c r="H13" s="4">
        <f>F13*D13</f>
        <v>0</v>
      </c>
      <c r="I13" s="4">
        <f>SUM(G13+H13)</f>
        <v>0</v>
      </c>
    </row>
    <row r="14" spans="1:11" x14ac:dyDescent="0.3">
      <c r="A14" s="4">
        <f t="shared" ref="A14:A77" si="0">ROW(A8)</f>
        <v>8</v>
      </c>
      <c r="B14" s="38" t="s">
        <v>92</v>
      </c>
      <c r="C14" s="4" t="s">
        <v>3</v>
      </c>
      <c r="D14" s="5">
        <f>4*2*1.6*2</f>
        <v>25.6</v>
      </c>
      <c r="E14" s="4"/>
      <c r="F14" s="4"/>
      <c r="G14" s="4">
        <f t="shared" ref="G14:G77" si="1">E14*D14</f>
        <v>0</v>
      </c>
      <c r="H14" s="4">
        <f t="shared" ref="H14:H77" si="2">F14*D14</f>
        <v>0</v>
      </c>
      <c r="I14" s="4">
        <f t="shared" ref="I14:I77" si="3">SUM(G14+H14)</f>
        <v>0</v>
      </c>
    </row>
    <row r="15" spans="1:11" x14ac:dyDescent="0.3">
      <c r="A15" s="4">
        <f t="shared" si="0"/>
        <v>9</v>
      </c>
      <c r="B15" s="38" t="s">
        <v>93</v>
      </c>
      <c r="C15" s="4" t="s">
        <v>3</v>
      </c>
      <c r="D15" s="5">
        <f>D14+D13+D16</f>
        <v>174.88</v>
      </c>
      <c r="E15" s="4"/>
      <c r="F15" s="4"/>
      <c r="G15" s="4">
        <f t="shared" si="1"/>
        <v>0</v>
      </c>
      <c r="H15" s="4">
        <f t="shared" si="2"/>
        <v>0</v>
      </c>
      <c r="I15" s="4">
        <f t="shared" si="3"/>
        <v>0</v>
      </c>
    </row>
    <row r="16" spans="1:11" ht="56.25" x14ac:dyDescent="0.3">
      <c r="A16" s="4">
        <f t="shared" si="0"/>
        <v>10</v>
      </c>
      <c r="B16" s="38" t="s">
        <v>15</v>
      </c>
      <c r="C16" s="4" t="s">
        <v>3</v>
      </c>
      <c r="D16" s="5">
        <f>20*1.6*0.6</f>
        <v>19.2</v>
      </c>
      <c r="E16" s="4"/>
      <c r="F16" s="4"/>
      <c r="G16" s="4">
        <f t="shared" si="1"/>
        <v>0</v>
      </c>
      <c r="H16" s="4">
        <f t="shared" si="2"/>
        <v>0</v>
      </c>
      <c r="I16" s="4">
        <f t="shared" si="3"/>
        <v>0</v>
      </c>
    </row>
    <row r="17" spans="1:9" ht="37.5" x14ac:dyDescent="0.3">
      <c r="A17" s="4">
        <f t="shared" si="0"/>
        <v>11</v>
      </c>
      <c r="B17" s="38" t="s">
        <v>94</v>
      </c>
      <c r="C17" s="4" t="s">
        <v>3</v>
      </c>
      <c r="D17" s="5">
        <f>(10+2+0.5+1.5)*0.6*1.6</f>
        <v>13.440000000000001</v>
      </c>
      <c r="E17" s="4"/>
      <c r="F17" s="4"/>
      <c r="G17" s="4">
        <f t="shared" si="1"/>
        <v>0</v>
      </c>
      <c r="H17" s="4">
        <f t="shared" si="2"/>
        <v>0</v>
      </c>
      <c r="I17" s="4">
        <f t="shared" si="3"/>
        <v>0</v>
      </c>
    </row>
    <row r="18" spans="1:9" x14ac:dyDescent="0.3">
      <c r="A18" s="4">
        <f t="shared" si="0"/>
        <v>12</v>
      </c>
      <c r="B18" s="39" t="s">
        <v>16</v>
      </c>
      <c r="C18" s="4" t="s">
        <v>3</v>
      </c>
      <c r="D18" s="5">
        <f>D17</f>
        <v>13.440000000000001</v>
      </c>
      <c r="E18" s="4"/>
      <c r="F18" s="4"/>
      <c r="G18" s="4">
        <f t="shared" si="1"/>
        <v>0</v>
      </c>
      <c r="H18" s="4">
        <f t="shared" si="2"/>
        <v>0</v>
      </c>
      <c r="I18" s="4">
        <f t="shared" si="3"/>
        <v>0</v>
      </c>
    </row>
    <row r="19" spans="1:9" x14ac:dyDescent="0.3">
      <c r="A19" s="32">
        <f t="shared" si="0"/>
        <v>13</v>
      </c>
      <c r="B19" s="40" t="s">
        <v>17</v>
      </c>
      <c r="C19" s="32"/>
      <c r="D19" s="34"/>
      <c r="E19" s="32"/>
      <c r="F19" s="32"/>
      <c r="G19" s="32"/>
      <c r="H19" s="32"/>
      <c r="I19" s="32"/>
    </row>
    <row r="20" spans="1:9" ht="37.5" x14ac:dyDescent="0.3">
      <c r="A20" s="4">
        <f t="shared" si="0"/>
        <v>14</v>
      </c>
      <c r="B20" s="20" t="s">
        <v>95</v>
      </c>
      <c r="C20" s="4" t="s">
        <v>5</v>
      </c>
      <c r="D20" s="5">
        <f>D27</f>
        <v>153</v>
      </c>
      <c r="E20" s="4"/>
      <c r="F20" s="4"/>
      <c r="G20" s="4">
        <f t="shared" si="1"/>
        <v>0</v>
      </c>
      <c r="H20" s="4">
        <f t="shared" si="2"/>
        <v>0</v>
      </c>
      <c r="I20" s="4">
        <f t="shared" si="3"/>
        <v>0</v>
      </c>
    </row>
    <row r="21" spans="1:9" x14ac:dyDescent="0.3">
      <c r="A21" s="4">
        <f t="shared" si="0"/>
        <v>15</v>
      </c>
      <c r="B21" s="38" t="s">
        <v>14</v>
      </c>
      <c r="C21" s="4" t="s">
        <v>5</v>
      </c>
      <c r="D21" s="5">
        <f>93.5+13.5+2</f>
        <v>109</v>
      </c>
      <c r="E21" s="4"/>
      <c r="F21" s="4"/>
      <c r="G21" s="4">
        <f t="shared" si="1"/>
        <v>0</v>
      </c>
      <c r="H21" s="4">
        <f t="shared" si="2"/>
        <v>0</v>
      </c>
      <c r="I21" s="4">
        <f t="shared" si="3"/>
        <v>0</v>
      </c>
    </row>
    <row r="22" spans="1:9" ht="20.25" customHeight="1" x14ac:dyDescent="0.3">
      <c r="A22" s="4">
        <f t="shared" si="0"/>
        <v>16</v>
      </c>
      <c r="B22" s="38" t="s">
        <v>96</v>
      </c>
      <c r="C22" s="4" t="s">
        <v>5</v>
      </c>
      <c r="D22" s="5">
        <v>24</v>
      </c>
      <c r="E22" s="4"/>
      <c r="F22" s="4"/>
      <c r="G22" s="4">
        <f t="shared" si="1"/>
        <v>0</v>
      </c>
      <c r="H22" s="4">
        <f t="shared" si="2"/>
        <v>0</v>
      </c>
      <c r="I22" s="4">
        <f t="shared" si="3"/>
        <v>0</v>
      </c>
    </row>
    <row r="23" spans="1:9" x14ac:dyDescent="0.3">
      <c r="A23" s="4">
        <f t="shared" si="0"/>
        <v>17</v>
      </c>
      <c r="B23" s="20" t="s">
        <v>97</v>
      </c>
      <c r="C23" s="4" t="s">
        <v>4</v>
      </c>
      <c r="D23" s="5">
        <v>6</v>
      </c>
      <c r="E23" s="4"/>
      <c r="F23" s="4"/>
      <c r="G23" s="4">
        <f t="shared" si="1"/>
        <v>0</v>
      </c>
      <c r="H23" s="4">
        <f t="shared" si="2"/>
        <v>0</v>
      </c>
      <c r="I23" s="4">
        <f t="shared" si="3"/>
        <v>0</v>
      </c>
    </row>
    <row r="24" spans="1:9" ht="37.5" x14ac:dyDescent="0.3">
      <c r="A24" s="4">
        <f t="shared" si="0"/>
        <v>18</v>
      </c>
      <c r="B24" s="38" t="s">
        <v>98</v>
      </c>
      <c r="C24" s="4" t="s">
        <v>5</v>
      </c>
      <c r="D24" s="5">
        <f>54+64.5</f>
        <v>118.5</v>
      </c>
      <c r="E24" s="4"/>
      <c r="F24" s="4"/>
      <c r="G24" s="4">
        <f t="shared" si="1"/>
        <v>0</v>
      </c>
      <c r="H24" s="4">
        <f t="shared" si="2"/>
        <v>0</v>
      </c>
      <c r="I24" s="4">
        <f t="shared" si="3"/>
        <v>0</v>
      </c>
    </row>
    <row r="25" spans="1:9" s="26" customFormat="1" ht="27" customHeight="1" x14ac:dyDescent="0.3">
      <c r="A25" s="4">
        <f t="shared" si="0"/>
        <v>19</v>
      </c>
      <c r="B25" s="38" t="s">
        <v>99</v>
      </c>
      <c r="C25" s="24" t="s">
        <v>5</v>
      </c>
      <c r="D25" s="25">
        <v>10.5</v>
      </c>
      <c r="E25" s="24"/>
      <c r="F25" s="24"/>
      <c r="G25" s="4">
        <f t="shared" si="1"/>
        <v>0</v>
      </c>
      <c r="H25" s="4">
        <f t="shared" si="2"/>
        <v>0</v>
      </c>
      <c r="I25" s="4">
        <f t="shared" si="3"/>
        <v>0</v>
      </c>
    </row>
    <row r="26" spans="1:9" ht="21.75" customHeight="1" x14ac:dyDescent="0.3">
      <c r="A26" s="4">
        <f t="shared" si="0"/>
        <v>20</v>
      </c>
      <c r="B26" s="39" t="s">
        <v>21</v>
      </c>
      <c r="C26" s="4" t="s">
        <v>5</v>
      </c>
      <c r="D26" s="23">
        <f>D25+D24+D22+D21</f>
        <v>262</v>
      </c>
      <c r="E26" s="4"/>
      <c r="F26" s="4"/>
      <c r="G26" s="4">
        <f t="shared" si="1"/>
        <v>0</v>
      </c>
      <c r="H26" s="4">
        <f t="shared" si="2"/>
        <v>0</v>
      </c>
      <c r="I26" s="4">
        <f t="shared" si="3"/>
        <v>0</v>
      </c>
    </row>
    <row r="27" spans="1:9" ht="21.75" customHeight="1" x14ac:dyDescent="0.3">
      <c r="A27" s="4">
        <f t="shared" si="0"/>
        <v>21</v>
      </c>
      <c r="B27" s="39" t="s">
        <v>20</v>
      </c>
      <c r="C27" s="4" t="s">
        <v>5</v>
      </c>
      <c r="D27" s="23">
        <f>D25+D24+D22</f>
        <v>153</v>
      </c>
      <c r="E27" s="4"/>
      <c r="F27" s="4"/>
      <c r="G27" s="4">
        <f t="shared" si="1"/>
        <v>0</v>
      </c>
      <c r="H27" s="4">
        <f t="shared" si="2"/>
        <v>0</v>
      </c>
      <c r="I27" s="4">
        <f t="shared" si="3"/>
        <v>0</v>
      </c>
    </row>
    <row r="28" spans="1:9" x14ac:dyDescent="0.3">
      <c r="A28" s="4">
        <f t="shared" si="0"/>
        <v>22</v>
      </c>
      <c r="B28" s="20" t="s">
        <v>26</v>
      </c>
      <c r="C28" s="4" t="s">
        <v>4</v>
      </c>
      <c r="D28" s="23">
        <f>D29+D30+D31+D32+D33+D35</f>
        <v>14</v>
      </c>
      <c r="E28" s="4"/>
      <c r="F28" s="4"/>
      <c r="G28" s="4">
        <f t="shared" si="1"/>
        <v>0</v>
      </c>
      <c r="H28" s="4">
        <f t="shared" si="2"/>
        <v>0</v>
      </c>
      <c r="I28" s="4">
        <f t="shared" si="3"/>
        <v>0</v>
      </c>
    </row>
    <row r="29" spans="1:9" x14ac:dyDescent="0.3">
      <c r="A29" s="4">
        <f t="shared" si="0"/>
        <v>23</v>
      </c>
      <c r="B29" s="39" t="s">
        <v>19</v>
      </c>
      <c r="C29" s="4" t="s">
        <v>4</v>
      </c>
      <c r="D29" s="23">
        <v>1</v>
      </c>
      <c r="E29" s="4"/>
      <c r="F29" s="4"/>
      <c r="G29" s="4">
        <f t="shared" si="1"/>
        <v>0</v>
      </c>
      <c r="H29" s="4">
        <f t="shared" si="2"/>
        <v>0</v>
      </c>
      <c r="I29" s="4">
        <f t="shared" si="3"/>
        <v>0</v>
      </c>
    </row>
    <row r="30" spans="1:9" x14ac:dyDescent="0.3">
      <c r="A30" s="4">
        <f t="shared" si="0"/>
        <v>24</v>
      </c>
      <c r="B30" s="39" t="s">
        <v>22</v>
      </c>
      <c r="C30" s="4" t="s">
        <v>4</v>
      </c>
      <c r="D30" s="23">
        <v>9</v>
      </c>
      <c r="E30" s="4"/>
      <c r="F30" s="4"/>
      <c r="G30" s="4">
        <f t="shared" si="1"/>
        <v>0</v>
      </c>
      <c r="H30" s="4">
        <f t="shared" si="2"/>
        <v>0</v>
      </c>
      <c r="I30" s="4">
        <f t="shared" si="3"/>
        <v>0</v>
      </c>
    </row>
    <row r="31" spans="1:9" x14ac:dyDescent="0.3">
      <c r="A31" s="4">
        <f t="shared" si="0"/>
        <v>25</v>
      </c>
      <c r="B31" s="39" t="s">
        <v>23</v>
      </c>
      <c r="C31" s="4">
        <v>1</v>
      </c>
      <c r="D31" s="23">
        <v>1</v>
      </c>
      <c r="E31" s="4"/>
      <c r="F31" s="4"/>
      <c r="G31" s="4">
        <f t="shared" si="1"/>
        <v>0</v>
      </c>
      <c r="H31" s="4">
        <f t="shared" si="2"/>
        <v>0</v>
      </c>
      <c r="I31" s="4">
        <f t="shared" si="3"/>
        <v>0</v>
      </c>
    </row>
    <row r="32" spans="1:9" x14ac:dyDescent="0.3">
      <c r="A32" s="4">
        <f t="shared" si="0"/>
        <v>26</v>
      </c>
      <c r="B32" s="39" t="s">
        <v>24</v>
      </c>
      <c r="C32" s="4">
        <v>2</v>
      </c>
      <c r="D32" s="23">
        <v>1</v>
      </c>
      <c r="E32" s="4"/>
      <c r="F32" s="4"/>
      <c r="G32" s="4">
        <f t="shared" si="1"/>
        <v>0</v>
      </c>
      <c r="H32" s="4">
        <f t="shared" si="2"/>
        <v>0</v>
      </c>
      <c r="I32" s="4">
        <f t="shared" si="3"/>
        <v>0</v>
      </c>
    </row>
    <row r="33" spans="1:9" x14ac:dyDescent="0.3">
      <c r="A33" s="4">
        <f t="shared" si="0"/>
        <v>27</v>
      </c>
      <c r="B33" s="39" t="s">
        <v>25</v>
      </c>
      <c r="C33" s="4">
        <v>3</v>
      </c>
      <c r="D33" s="23">
        <v>1</v>
      </c>
      <c r="E33" s="4"/>
      <c r="F33" s="4"/>
      <c r="G33" s="4">
        <f t="shared" si="1"/>
        <v>0</v>
      </c>
      <c r="H33" s="4">
        <f t="shared" si="2"/>
        <v>0</v>
      </c>
      <c r="I33" s="4">
        <f t="shared" si="3"/>
        <v>0</v>
      </c>
    </row>
    <row r="34" spans="1:9" ht="37.5" x14ac:dyDescent="0.3">
      <c r="A34" s="4">
        <f t="shared" si="0"/>
        <v>28</v>
      </c>
      <c r="B34" s="20" t="s">
        <v>100</v>
      </c>
      <c r="C34" s="4" t="s">
        <v>5</v>
      </c>
      <c r="D34" s="23">
        <v>1</v>
      </c>
      <c r="E34" s="4"/>
      <c r="F34" s="4"/>
      <c r="G34" s="4">
        <f t="shared" si="1"/>
        <v>0</v>
      </c>
      <c r="H34" s="4">
        <f t="shared" si="2"/>
        <v>0</v>
      </c>
      <c r="I34" s="4">
        <f t="shared" si="3"/>
        <v>0</v>
      </c>
    </row>
    <row r="35" spans="1:9" ht="56.25" x14ac:dyDescent="0.3">
      <c r="A35" s="4">
        <f t="shared" si="0"/>
        <v>29</v>
      </c>
      <c r="B35" s="39" t="s">
        <v>101</v>
      </c>
      <c r="C35" s="4" t="s">
        <v>4</v>
      </c>
      <c r="D35" s="23">
        <v>1</v>
      </c>
      <c r="E35" s="4"/>
      <c r="F35" s="4"/>
      <c r="G35" s="4">
        <f t="shared" si="1"/>
        <v>0</v>
      </c>
      <c r="H35" s="4">
        <f t="shared" si="2"/>
        <v>0</v>
      </c>
      <c r="I35" s="4">
        <f t="shared" si="3"/>
        <v>0</v>
      </c>
    </row>
    <row r="36" spans="1:9" x14ac:dyDescent="0.3">
      <c r="A36" s="4">
        <f t="shared" si="0"/>
        <v>30</v>
      </c>
      <c r="B36" s="20" t="s">
        <v>27</v>
      </c>
      <c r="C36" s="4" t="s">
        <v>5</v>
      </c>
      <c r="D36" s="23">
        <v>149</v>
      </c>
      <c r="E36" s="4"/>
      <c r="F36" s="4"/>
      <c r="G36" s="4">
        <f t="shared" si="1"/>
        <v>0</v>
      </c>
      <c r="H36" s="4">
        <f t="shared" si="2"/>
        <v>0</v>
      </c>
      <c r="I36" s="4">
        <f t="shared" si="3"/>
        <v>0</v>
      </c>
    </row>
    <row r="37" spans="1:9" ht="37.5" x14ac:dyDescent="0.3">
      <c r="A37" s="32">
        <f t="shared" si="0"/>
        <v>31</v>
      </c>
      <c r="B37" s="37" t="s">
        <v>39</v>
      </c>
      <c r="C37" s="32"/>
      <c r="D37" s="33"/>
      <c r="E37" s="32"/>
      <c r="F37" s="32"/>
      <c r="G37" s="32"/>
      <c r="H37" s="32"/>
      <c r="I37" s="32"/>
    </row>
    <row r="38" spans="1:9" x14ac:dyDescent="0.3">
      <c r="A38" s="4">
        <f t="shared" si="0"/>
        <v>32</v>
      </c>
      <c r="B38" s="38" t="s">
        <v>28</v>
      </c>
      <c r="C38" s="4" t="s">
        <v>4</v>
      </c>
      <c r="D38" s="23">
        <v>3</v>
      </c>
      <c r="E38" s="4"/>
      <c r="F38" s="4"/>
      <c r="G38" s="4">
        <f t="shared" si="1"/>
        <v>0</v>
      </c>
      <c r="H38" s="4">
        <f t="shared" si="2"/>
        <v>0</v>
      </c>
      <c r="I38" s="4">
        <f t="shared" si="3"/>
        <v>0</v>
      </c>
    </row>
    <row r="39" spans="1:9" x14ac:dyDescent="0.3">
      <c r="A39" s="4">
        <f t="shared" si="0"/>
        <v>33</v>
      </c>
      <c r="B39" s="38" t="s">
        <v>102</v>
      </c>
      <c r="C39" s="4" t="s">
        <v>4</v>
      </c>
      <c r="D39" s="23">
        <v>6</v>
      </c>
      <c r="E39" s="4"/>
      <c r="F39" s="4"/>
      <c r="G39" s="4">
        <f t="shared" si="1"/>
        <v>0</v>
      </c>
      <c r="H39" s="4">
        <f t="shared" si="2"/>
        <v>0</v>
      </c>
      <c r="I39" s="4">
        <f t="shared" si="3"/>
        <v>0</v>
      </c>
    </row>
    <row r="40" spans="1:9" x14ac:dyDescent="0.3">
      <c r="A40" s="4">
        <f t="shared" si="0"/>
        <v>34</v>
      </c>
      <c r="B40" s="38" t="s">
        <v>31</v>
      </c>
      <c r="C40" s="4" t="s">
        <v>4</v>
      </c>
      <c r="D40" s="23">
        <v>6</v>
      </c>
      <c r="E40" s="4"/>
      <c r="F40" s="4"/>
      <c r="G40" s="4">
        <f t="shared" si="1"/>
        <v>0</v>
      </c>
      <c r="H40" s="4">
        <f t="shared" si="2"/>
        <v>0</v>
      </c>
      <c r="I40" s="4">
        <f t="shared" si="3"/>
        <v>0</v>
      </c>
    </row>
    <row r="41" spans="1:9" x14ac:dyDescent="0.3">
      <c r="A41" s="4">
        <f t="shared" si="0"/>
        <v>35</v>
      </c>
      <c r="B41" s="38" t="s">
        <v>33</v>
      </c>
      <c r="C41" s="4" t="s">
        <v>4</v>
      </c>
      <c r="D41" s="23">
        <v>3</v>
      </c>
      <c r="E41" s="4"/>
      <c r="F41" s="4"/>
      <c r="G41" s="4">
        <f t="shared" si="1"/>
        <v>0</v>
      </c>
      <c r="H41" s="4">
        <f t="shared" si="2"/>
        <v>0</v>
      </c>
      <c r="I41" s="4">
        <f t="shared" si="3"/>
        <v>0</v>
      </c>
    </row>
    <row r="42" spans="1:9" x14ac:dyDescent="0.3">
      <c r="A42" s="4">
        <f t="shared" si="0"/>
        <v>36</v>
      </c>
      <c r="B42" s="38" t="s">
        <v>32</v>
      </c>
      <c r="C42" s="4" t="s">
        <v>4</v>
      </c>
      <c r="D42" s="23">
        <v>3</v>
      </c>
      <c r="E42" s="4"/>
      <c r="F42" s="4"/>
      <c r="G42" s="4">
        <f t="shared" si="1"/>
        <v>0</v>
      </c>
      <c r="H42" s="4">
        <f t="shared" si="2"/>
        <v>0</v>
      </c>
      <c r="I42" s="4">
        <f t="shared" si="3"/>
        <v>0</v>
      </c>
    </row>
    <row r="43" spans="1:9" x14ac:dyDescent="0.3">
      <c r="A43" s="4">
        <f t="shared" si="0"/>
        <v>37</v>
      </c>
      <c r="B43" s="38" t="s">
        <v>36</v>
      </c>
      <c r="C43" s="4" t="s">
        <v>2</v>
      </c>
      <c r="D43" s="23">
        <f>1.1*1.1*3</f>
        <v>3.6300000000000008</v>
      </c>
      <c r="E43" s="4"/>
      <c r="F43" s="4"/>
      <c r="G43" s="4">
        <f t="shared" si="1"/>
        <v>0</v>
      </c>
      <c r="H43" s="4">
        <f t="shared" si="2"/>
        <v>0</v>
      </c>
      <c r="I43" s="4">
        <f t="shared" si="3"/>
        <v>0</v>
      </c>
    </row>
    <row r="44" spans="1:9" ht="37.5" x14ac:dyDescent="0.3">
      <c r="A44" s="4">
        <f t="shared" si="0"/>
        <v>38</v>
      </c>
      <c r="B44" s="38" t="s">
        <v>103</v>
      </c>
      <c r="C44" s="4" t="s">
        <v>4</v>
      </c>
      <c r="D44" s="23">
        <v>3</v>
      </c>
      <c r="E44" s="4"/>
      <c r="F44" s="4"/>
      <c r="G44" s="4">
        <f t="shared" si="1"/>
        <v>0</v>
      </c>
      <c r="H44" s="4">
        <f t="shared" si="2"/>
        <v>0</v>
      </c>
      <c r="I44" s="4">
        <f t="shared" si="3"/>
        <v>0</v>
      </c>
    </row>
    <row r="45" spans="1:9" x14ac:dyDescent="0.3">
      <c r="A45" s="4">
        <f t="shared" si="0"/>
        <v>39</v>
      </c>
      <c r="B45" s="38" t="s">
        <v>38</v>
      </c>
      <c r="C45" s="4" t="s">
        <v>4</v>
      </c>
      <c r="D45" s="23">
        <v>3</v>
      </c>
      <c r="E45" s="4"/>
      <c r="F45" s="4"/>
      <c r="G45" s="4">
        <f t="shared" si="1"/>
        <v>0</v>
      </c>
      <c r="H45" s="4">
        <f t="shared" si="2"/>
        <v>0</v>
      </c>
      <c r="I45" s="4">
        <f t="shared" si="3"/>
        <v>0</v>
      </c>
    </row>
    <row r="46" spans="1:9" x14ac:dyDescent="0.3">
      <c r="A46" s="4">
        <f t="shared" si="0"/>
        <v>40</v>
      </c>
      <c r="B46" s="38" t="s">
        <v>104</v>
      </c>
      <c r="C46" s="4" t="s">
        <v>5</v>
      </c>
      <c r="D46" s="23">
        <v>6</v>
      </c>
      <c r="E46" s="4"/>
      <c r="F46" s="4"/>
      <c r="G46" s="4">
        <f t="shared" si="1"/>
        <v>0</v>
      </c>
      <c r="H46" s="4">
        <f t="shared" si="2"/>
        <v>0</v>
      </c>
      <c r="I46" s="4">
        <f t="shared" si="3"/>
        <v>0</v>
      </c>
    </row>
    <row r="47" spans="1:9" x14ac:dyDescent="0.3">
      <c r="A47" s="4">
        <f t="shared" si="0"/>
        <v>41</v>
      </c>
      <c r="B47" s="39" t="s">
        <v>37</v>
      </c>
      <c r="C47" s="4" t="s">
        <v>3</v>
      </c>
      <c r="D47" s="27">
        <f>D43*0.1</f>
        <v>0.3630000000000001</v>
      </c>
      <c r="E47" s="4"/>
      <c r="F47" s="4"/>
      <c r="G47" s="4">
        <f t="shared" si="1"/>
        <v>0</v>
      </c>
      <c r="H47" s="4">
        <f t="shared" si="2"/>
        <v>0</v>
      </c>
      <c r="I47" s="4">
        <f t="shared" si="3"/>
        <v>0</v>
      </c>
    </row>
    <row r="48" spans="1:9" x14ac:dyDescent="0.3">
      <c r="A48" s="4">
        <f t="shared" si="0"/>
        <v>42</v>
      </c>
      <c r="B48" s="39" t="s">
        <v>29</v>
      </c>
      <c r="C48" s="4" t="s">
        <v>4</v>
      </c>
      <c r="D48" s="23">
        <v>3</v>
      </c>
      <c r="E48" s="4"/>
      <c r="F48" s="4"/>
      <c r="G48" s="4">
        <f t="shared" si="1"/>
        <v>0</v>
      </c>
      <c r="H48" s="4">
        <f t="shared" si="2"/>
        <v>0</v>
      </c>
      <c r="I48" s="4">
        <f t="shared" si="3"/>
        <v>0</v>
      </c>
    </row>
    <row r="49" spans="1:9" x14ac:dyDescent="0.3">
      <c r="A49" s="4">
        <f t="shared" si="0"/>
        <v>43</v>
      </c>
      <c r="B49" s="39" t="s">
        <v>30</v>
      </c>
      <c r="C49" s="4" t="s">
        <v>5</v>
      </c>
      <c r="D49" s="23">
        <v>6.5</v>
      </c>
      <c r="E49" s="4"/>
      <c r="F49" s="4"/>
      <c r="G49" s="4">
        <f t="shared" si="1"/>
        <v>0</v>
      </c>
      <c r="H49" s="4">
        <f t="shared" si="2"/>
        <v>0</v>
      </c>
      <c r="I49" s="4">
        <f t="shared" si="3"/>
        <v>0</v>
      </c>
    </row>
    <row r="50" spans="1:9" x14ac:dyDescent="0.3">
      <c r="A50" s="4">
        <f t="shared" si="0"/>
        <v>44</v>
      </c>
      <c r="B50" s="39" t="s">
        <v>34</v>
      </c>
      <c r="C50" s="4" t="s">
        <v>4</v>
      </c>
      <c r="D50" s="23">
        <v>3</v>
      </c>
      <c r="E50" s="4"/>
      <c r="F50" s="4"/>
      <c r="G50" s="4">
        <f t="shared" si="1"/>
        <v>0</v>
      </c>
      <c r="H50" s="4">
        <f t="shared" si="2"/>
        <v>0</v>
      </c>
      <c r="I50" s="4">
        <f t="shared" si="3"/>
        <v>0</v>
      </c>
    </row>
    <row r="51" spans="1:9" x14ac:dyDescent="0.3">
      <c r="A51" s="4">
        <f t="shared" si="0"/>
        <v>45</v>
      </c>
      <c r="B51" s="39" t="s">
        <v>35</v>
      </c>
      <c r="C51" s="4" t="s">
        <v>4</v>
      </c>
      <c r="D51" s="23">
        <v>3</v>
      </c>
      <c r="E51" s="4"/>
      <c r="F51" s="4"/>
      <c r="G51" s="4">
        <f t="shared" si="1"/>
        <v>0</v>
      </c>
      <c r="H51" s="4">
        <f t="shared" si="2"/>
        <v>0</v>
      </c>
      <c r="I51" s="4">
        <f t="shared" si="3"/>
        <v>0</v>
      </c>
    </row>
    <row r="52" spans="1:9" x14ac:dyDescent="0.3">
      <c r="A52" s="4">
        <f t="shared" si="0"/>
        <v>46</v>
      </c>
      <c r="B52" s="39" t="s">
        <v>42</v>
      </c>
      <c r="C52" s="4" t="s">
        <v>4</v>
      </c>
      <c r="D52" s="23">
        <v>3</v>
      </c>
      <c r="E52" s="4"/>
      <c r="F52" s="4"/>
      <c r="G52" s="4">
        <f t="shared" si="1"/>
        <v>0</v>
      </c>
      <c r="H52" s="4">
        <f t="shared" si="2"/>
        <v>0</v>
      </c>
      <c r="I52" s="4">
        <f t="shared" si="3"/>
        <v>0</v>
      </c>
    </row>
    <row r="53" spans="1:9" x14ac:dyDescent="0.3">
      <c r="A53" s="32">
        <f t="shared" si="0"/>
        <v>47</v>
      </c>
      <c r="B53" s="40" t="s">
        <v>40</v>
      </c>
      <c r="C53" s="32"/>
      <c r="D53" s="33"/>
      <c r="E53" s="32"/>
      <c r="F53" s="32"/>
      <c r="G53" s="32"/>
      <c r="H53" s="32"/>
      <c r="I53" s="32"/>
    </row>
    <row r="54" spans="1:9" x14ac:dyDescent="0.3">
      <c r="A54" s="4">
        <f t="shared" si="0"/>
        <v>48</v>
      </c>
      <c r="B54" s="38" t="s">
        <v>87</v>
      </c>
      <c r="C54" s="4" t="s">
        <v>4</v>
      </c>
      <c r="D54" s="23">
        <v>1</v>
      </c>
      <c r="E54" s="4"/>
      <c r="F54" s="4"/>
      <c r="G54" s="4">
        <f t="shared" si="1"/>
        <v>0</v>
      </c>
      <c r="H54" s="4">
        <f t="shared" si="2"/>
        <v>0</v>
      </c>
      <c r="I54" s="4">
        <f t="shared" si="3"/>
        <v>0</v>
      </c>
    </row>
    <row r="55" spans="1:9" s="26" customFormat="1" x14ac:dyDescent="0.3">
      <c r="A55" s="4">
        <f t="shared" si="0"/>
        <v>49</v>
      </c>
      <c r="B55" s="41" t="s">
        <v>36</v>
      </c>
      <c r="C55" s="24" t="s">
        <v>2</v>
      </c>
      <c r="D55" s="28">
        <f>1</f>
        <v>1</v>
      </c>
      <c r="E55" s="24"/>
      <c r="F55" s="24"/>
      <c r="G55" s="4">
        <f t="shared" si="1"/>
        <v>0</v>
      </c>
      <c r="H55" s="4">
        <f t="shared" si="2"/>
        <v>0</v>
      </c>
      <c r="I55" s="4">
        <f t="shared" si="3"/>
        <v>0</v>
      </c>
    </row>
    <row r="56" spans="1:9" s="26" customFormat="1" x14ac:dyDescent="0.3">
      <c r="A56" s="4">
        <f t="shared" si="0"/>
        <v>50</v>
      </c>
      <c r="B56" s="41" t="s">
        <v>38</v>
      </c>
      <c r="C56" s="24" t="s">
        <v>4</v>
      </c>
      <c r="D56" s="28">
        <v>1</v>
      </c>
      <c r="E56" s="24"/>
      <c r="F56" s="24"/>
      <c r="G56" s="4">
        <f t="shared" si="1"/>
        <v>0</v>
      </c>
      <c r="H56" s="4">
        <f t="shared" si="2"/>
        <v>0</v>
      </c>
      <c r="I56" s="4">
        <f t="shared" si="3"/>
        <v>0</v>
      </c>
    </row>
    <row r="57" spans="1:9" s="26" customFormat="1" x14ac:dyDescent="0.3">
      <c r="A57" s="4">
        <f t="shared" si="0"/>
        <v>51</v>
      </c>
      <c r="B57" s="35" t="s">
        <v>37</v>
      </c>
      <c r="C57" s="24" t="s">
        <v>4</v>
      </c>
      <c r="D57" s="28">
        <v>1</v>
      </c>
      <c r="E57" s="24"/>
      <c r="F57" s="24"/>
      <c r="G57" s="4">
        <f t="shared" si="1"/>
        <v>0</v>
      </c>
      <c r="H57" s="4">
        <f t="shared" si="2"/>
        <v>0</v>
      </c>
      <c r="I57" s="4">
        <f t="shared" si="3"/>
        <v>0</v>
      </c>
    </row>
    <row r="58" spans="1:9" s="26" customFormat="1" x14ac:dyDescent="0.3">
      <c r="A58" s="4">
        <f t="shared" si="0"/>
        <v>52</v>
      </c>
      <c r="B58" s="35" t="s">
        <v>105</v>
      </c>
      <c r="C58" s="24" t="s">
        <v>4</v>
      </c>
      <c r="D58" s="28">
        <v>1</v>
      </c>
      <c r="E58" s="24"/>
      <c r="F58" s="24"/>
      <c r="G58" s="4">
        <f t="shared" si="1"/>
        <v>0</v>
      </c>
      <c r="H58" s="4">
        <f t="shared" si="2"/>
        <v>0</v>
      </c>
      <c r="I58" s="4">
        <f t="shared" si="3"/>
        <v>0</v>
      </c>
    </row>
    <row r="59" spans="1:9" s="26" customFormat="1" x14ac:dyDescent="0.3">
      <c r="A59" s="4">
        <f t="shared" si="0"/>
        <v>53</v>
      </c>
      <c r="B59" s="35" t="s">
        <v>41</v>
      </c>
      <c r="C59" s="24" t="s">
        <v>4</v>
      </c>
      <c r="D59" s="28">
        <v>1</v>
      </c>
      <c r="E59" s="24"/>
      <c r="F59" s="24"/>
      <c r="G59" s="4">
        <f t="shared" si="1"/>
        <v>0</v>
      </c>
      <c r="H59" s="4">
        <f t="shared" si="2"/>
        <v>0</v>
      </c>
      <c r="I59" s="4">
        <f t="shared" si="3"/>
        <v>0</v>
      </c>
    </row>
    <row r="60" spans="1:9" s="26" customFormat="1" x14ac:dyDescent="0.3">
      <c r="A60" s="4">
        <f t="shared" si="0"/>
        <v>54</v>
      </c>
      <c r="B60" s="35" t="s">
        <v>22</v>
      </c>
      <c r="C60" s="24" t="s">
        <v>4</v>
      </c>
      <c r="D60" s="28">
        <v>2</v>
      </c>
      <c r="E60" s="24"/>
      <c r="F60" s="24"/>
      <c r="G60" s="4">
        <f t="shared" si="1"/>
        <v>0</v>
      </c>
      <c r="H60" s="4">
        <f t="shared" si="2"/>
        <v>0</v>
      </c>
      <c r="I60" s="4">
        <f t="shared" si="3"/>
        <v>0</v>
      </c>
    </row>
    <row r="61" spans="1:9" s="26" customFormat="1" x14ac:dyDescent="0.3">
      <c r="A61" s="4">
        <f t="shared" si="0"/>
        <v>55</v>
      </c>
      <c r="B61" s="35" t="s">
        <v>47</v>
      </c>
      <c r="C61" s="24" t="s">
        <v>5</v>
      </c>
      <c r="D61" s="30">
        <v>0.2</v>
      </c>
      <c r="E61" s="24"/>
      <c r="F61" s="24"/>
      <c r="G61" s="4">
        <f t="shared" si="1"/>
        <v>0</v>
      </c>
      <c r="H61" s="4">
        <f t="shared" si="2"/>
        <v>0</v>
      </c>
      <c r="I61" s="4">
        <f t="shared" si="3"/>
        <v>0</v>
      </c>
    </row>
    <row r="62" spans="1:9" s="26" customFormat="1" x14ac:dyDescent="0.3">
      <c r="A62" s="4">
        <f t="shared" si="0"/>
        <v>56</v>
      </c>
      <c r="B62" s="35" t="s">
        <v>46</v>
      </c>
      <c r="C62" s="24" t="s">
        <v>5</v>
      </c>
      <c r="D62" s="28">
        <v>1</v>
      </c>
      <c r="E62" s="24"/>
      <c r="F62" s="24"/>
      <c r="G62" s="4">
        <f t="shared" si="1"/>
        <v>0</v>
      </c>
      <c r="H62" s="4">
        <f t="shared" si="2"/>
        <v>0</v>
      </c>
      <c r="I62" s="4">
        <f t="shared" si="3"/>
        <v>0</v>
      </c>
    </row>
    <row r="63" spans="1:9" s="26" customFormat="1" x14ac:dyDescent="0.3">
      <c r="A63" s="4">
        <f t="shared" si="0"/>
        <v>57</v>
      </c>
      <c r="B63" s="35" t="s">
        <v>42</v>
      </c>
      <c r="C63" s="24" t="s">
        <v>4</v>
      </c>
      <c r="D63" s="25">
        <v>1</v>
      </c>
      <c r="E63" s="24"/>
      <c r="F63" s="24"/>
      <c r="G63" s="4">
        <f t="shared" si="1"/>
        <v>0</v>
      </c>
      <c r="H63" s="4">
        <f t="shared" si="2"/>
        <v>0</v>
      </c>
      <c r="I63" s="4">
        <f t="shared" si="3"/>
        <v>0</v>
      </c>
    </row>
    <row r="64" spans="1:9" s="26" customFormat="1" x14ac:dyDescent="0.3">
      <c r="A64" s="4">
        <f t="shared" si="0"/>
        <v>58</v>
      </c>
      <c r="B64" s="35" t="s">
        <v>43</v>
      </c>
      <c r="C64" s="24" t="s">
        <v>4</v>
      </c>
      <c r="D64" s="25">
        <v>1</v>
      </c>
      <c r="E64" s="24"/>
      <c r="F64" s="24"/>
      <c r="G64" s="4">
        <f t="shared" si="1"/>
        <v>0</v>
      </c>
      <c r="H64" s="4">
        <f t="shared" si="2"/>
        <v>0</v>
      </c>
      <c r="I64" s="4">
        <f t="shared" si="3"/>
        <v>0</v>
      </c>
    </row>
    <row r="65" spans="1:9" ht="23.25" customHeight="1" x14ac:dyDescent="0.3">
      <c r="A65" s="4">
        <f t="shared" si="0"/>
        <v>59</v>
      </c>
      <c r="B65" s="39" t="s">
        <v>44</v>
      </c>
      <c r="C65" s="4" t="s">
        <v>4</v>
      </c>
      <c r="D65" s="5">
        <v>1</v>
      </c>
      <c r="E65" s="4"/>
      <c r="F65" s="4"/>
      <c r="G65" s="4">
        <f t="shared" si="1"/>
        <v>0</v>
      </c>
      <c r="H65" s="4">
        <f t="shared" si="2"/>
        <v>0</v>
      </c>
      <c r="I65" s="4">
        <f t="shared" si="3"/>
        <v>0</v>
      </c>
    </row>
    <row r="66" spans="1:9" x14ac:dyDescent="0.3">
      <c r="A66" s="4">
        <f t="shared" si="0"/>
        <v>60</v>
      </c>
      <c r="B66" s="39" t="s">
        <v>45</v>
      </c>
      <c r="C66" s="4" t="s">
        <v>4</v>
      </c>
      <c r="D66" s="5">
        <v>1</v>
      </c>
      <c r="E66" s="4"/>
      <c r="F66" s="4"/>
      <c r="G66" s="4">
        <f t="shared" si="1"/>
        <v>0</v>
      </c>
      <c r="H66" s="4">
        <f t="shared" si="2"/>
        <v>0</v>
      </c>
      <c r="I66" s="4">
        <f t="shared" si="3"/>
        <v>0</v>
      </c>
    </row>
    <row r="67" spans="1:9" x14ac:dyDescent="0.3">
      <c r="A67" s="4">
        <f t="shared" si="0"/>
        <v>61</v>
      </c>
      <c r="B67" s="38" t="s">
        <v>48</v>
      </c>
      <c r="C67" s="4" t="s">
        <v>4</v>
      </c>
      <c r="D67" s="5">
        <v>1</v>
      </c>
      <c r="E67" s="4"/>
      <c r="F67" s="4"/>
      <c r="G67" s="4">
        <f t="shared" si="1"/>
        <v>0</v>
      </c>
      <c r="H67" s="4">
        <f t="shared" si="2"/>
        <v>0</v>
      </c>
      <c r="I67" s="4">
        <f t="shared" si="3"/>
        <v>0</v>
      </c>
    </row>
    <row r="68" spans="1:9" x14ac:dyDescent="0.3">
      <c r="A68" s="4">
        <f t="shared" si="0"/>
        <v>62</v>
      </c>
      <c r="B68" s="39" t="s">
        <v>37</v>
      </c>
      <c r="C68" s="4" t="s">
        <v>3</v>
      </c>
      <c r="D68" s="5">
        <f>0.25*0.8*4</f>
        <v>0.8</v>
      </c>
      <c r="E68" s="4"/>
      <c r="F68" s="4"/>
      <c r="G68" s="4">
        <f t="shared" si="1"/>
        <v>0</v>
      </c>
      <c r="H68" s="4">
        <f t="shared" si="2"/>
        <v>0</v>
      </c>
      <c r="I68" s="4">
        <f t="shared" si="3"/>
        <v>0</v>
      </c>
    </row>
    <row r="69" spans="1:9" x14ac:dyDescent="0.3">
      <c r="A69" s="4">
        <f t="shared" si="0"/>
        <v>63</v>
      </c>
      <c r="B69" s="39" t="s">
        <v>106</v>
      </c>
      <c r="C69" s="4" t="s">
        <v>49</v>
      </c>
      <c r="D69" s="5">
        <f>1.6*4*4.618/1000</f>
        <v>2.9555200000000004E-2</v>
      </c>
      <c r="E69" s="4"/>
      <c r="F69" s="4"/>
      <c r="G69" s="4">
        <f t="shared" si="1"/>
        <v>0</v>
      </c>
      <c r="H69" s="4">
        <f t="shared" si="2"/>
        <v>0</v>
      </c>
      <c r="I69" s="4">
        <f t="shared" si="3"/>
        <v>0</v>
      </c>
    </row>
    <row r="70" spans="1:9" x14ac:dyDescent="0.3">
      <c r="A70" s="32">
        <f t="shared" si="0"/>
        <v>64</v>
      </c>
      <c r="B70" s="37" t="s">
        <v>50</v>
      </c>
      <c r="C70" s="32"/>
      <c r="D70" s="34"/>
      <c r="E70" s="32"/>
      <c r="F70" s="32"/>
      <c r="G70" s="32"/>
      <c r="H70" s="32"/>
      <c r="I70" s="32"/>
    </row>
    <row r="71" spans="1:9" x14ac:dyDescent="0.3">
      <c r="A71" s="4">
        <f t="shared" si="0"/>
        <v>65</v>
      </c>
      <c r="B71" s="38" t="s">
        <v>51</v>
      </c>
      <c r="C71" s="4" t="s">
        <v>3</v>
      </c>
      <c r="D71" s="23">
        <f>1.1*1.5*0.9</f>
        <v>1.4850000000000001</v>
      </c>
      <c r="E71" s="4"/>
      <c r="F71" s="4"/>
      <c r="G71" s="4">
        <f t="shared" si="1"/>
        <v>0</v>
      </c>
      <c r="H71" s="4">
        <f t="shared" si="2"/>
        <v>0</v>
      </c>
      <c r="I71" s="4">
        <f t="shared" si="3"/>
        <v>0</v>
      </c>
    </row>
    <row r="72" spans="1:9" x14ac:dyDescent="0.3">
      <c r="A72" s="4">
        <f t="shared" si="0"/>
        <v>66</v>
      </c>
      <c r="B72" s="38" t="s">
        <v>107</v>
      </c>
      <c r="C72" s="4" t="s">
        <v>49</v>
      </c>
      <c r="D72" s="5">
        <f>5.2*3.77/1000</f>
        <v>1.9604E-2</v>
      </c>
      <c r="E72" s="4"/>
      <c r="F72" s="4"/>
      <c r="G72" s="4">
        <f t="shared" si="1"/>
        <v>0</v>
      </c>
      <c r="H72" s="4">
        <f t="shared" si="2"/>
        <v>0</v>
      </c>
      <c r="I72" s="4">
        <f t="shared" si="3"/>
        <v>0</v>
      </c>
    </row>
    <row r="73" spans="1:9" ht="37.5" x14ac:dyDescent="0.3">
      <c r="A73" s="4">
        <f t="shared" si="0"/>
        <v>67</v>
      </c>
      <c r="B73" s="20" t="s">
        <v>52</v>
      </c>
      <c r="C73" s="4" t="s">
        <v>2</v>
      </c>
      <c r="D73" s="23">
        <f>5*3.5</f>
        <v>17.5</v>
      </c>
      <c r="E73" s="4"/>
      <c r="F73" s="4"/>
      <c r="G73" s="4">
        <f t="shared" si="1"/>
        <v>0</v>
      </c>
      <c r="H73" s="4">
        <f t="shared" si="2"/>
        <v>0</v>
      </c>
      <c r="I73" s="4">
        <f t="shared" si="3"/>
        <v>0</v>
      </c>
    </row>
    <row r="74" spans="1:9" x14ac:dyDescent="0.3">
      <c r="A74" s="4">
        <f t="shared" si="0"/>
        <v>68</v>
      </c>
      <c r="B74" s="38" t="s">
        <v>53</v>
      </c>
      <c r="C74" s="4" t="s">
        <v>2</v>
      </c>
      <c r="D74" s="23">
        <v>18</v>
      </c>
      <c r="E74" s="4"/>
      <c r="F74" s="4"/>
      <c r="G74" s="4">
        <f t="shared" si="1"/>
        <v>0</v>
      </c>
      <c r="H74" s="4">
        <f t="shared" si="2"/>
        <v>0</v>
      </c>
      <c r="I74" s="4">
        <f t="shared" si="3"/>
        <v>0</v>
      </c>
    </row>
    <row r="75" spans="1:9" s="26" customFormat="1" x14ac:dyDescent="0.3">
      <c r="A75" s="4">
        <f t="shared" si="0"/>
        <v>69</v>
      </c>
      <c r="B75" s="35" t="s">
        <v>16</v>
      </c>
      <c r="C75" s="24" t="s">
        <v>3</v>
      </c>
      <c r="D75" s="25">
        <v>1.8</v>
      </c>
      <c r="E75" s="24"/>
      <c r="F75" s="24"/>
      <c r="G75" s="4">
        <f t="shared" si="1"/>
        <v>0</v>
      </c>
      <c r="H75" s="4">
        <f t="shared" si="2"/>
        <v>0</v>
      </c>
      <c r="I75" s="4">
        <f t="shared" si="3"/>
        <v>0</v>
      </c>
    </row>
    <row r="76" spans="1:9" s="26" customFormat="1" ht="37.5" x14ac:dyDescent="0.3">
      <c r="A76" s="4">
        <f t="shared" si="0"/>
        <v>70</v>
      </c>
      <c r="B76" s="41" t="s">
        <v>108</v>
      </c>
      <c r="C76" s="24" t="s">
        <v>2</v>
      </c>
      <c r="D76" s="28">
        <v>18</v>
      </c>
      <c r="E76" s="24"/>
      <c r="F76" s="24"/>
      <c r="G76" s="4">
        <f t="shared" si="1"/>
        <v>0</v>
      </c>
      <c r="H76" s="4">
        <f t="shared" si="2"/>
        <v>0</v>
      </c>
      <c r="I76" s="4">
        <f t="shared" si="3"/>
        <v>0</v>
      </c>
    </row>
    <row r="77" spans="1:9" s="26" customFormat="1" x14ac:dyDescent="0.3">
      <c r="A77" s="4">
        <f t="shared" si="0"/>
        <v>71</v>
      </c>
      <c r="B77" s="35" t="s">
        <v>109</v>
      </c>
      <c r="C77" s="24" t="s">
        <v>49</v>
      </c>
      <c r="D77" s="28">
        <f>D76*0.18*2.6</f>
        <v>8.4239999999999995</v>
      </c>
      <c r="E77" s="24"/>
      <c r="F77" s="24"/>
      <c r="G77" s="4">
        <f t="shared" si="1"/>
        <v>0</v>
      </c>
      <c r="H77" s="4">
        <f t="shared" si="2"/>
        <v>0</v>
      </c>
      <c r="I77" s="4">
        <f t="shared" si="3"/>
        <v>0</v>
      </c>
    </row>
    <row r="78" spans="1:9" s="26" customFormat="1" x14ac:dyDescent="0.3">
      <c r="A78" s="4">
        <f t="shared" ref="A78:A121" si="4">ROW(A72)</f>
        <v>72</v>
      </c>
      <c r="B78" s="42" t="s">
        <v>54</v>
      </c>
      <c r="C78" s="24" t="s">
        <v>2</v>
      </c>
      <c r="D78" s="28">
        <v>18</v>
      </c>
      <c r="E78" s="24"/>
      <c r="F78" s="24"/>
      <c r="G78" s="4">
        <f t="shared" ref="G78:G121" si="5">E78*D78</f>
        <v>0</v>
      </c>
      <c r="H78" s="4">
        <f t="shared" ref="H78:H121" si="6">F78*D78</f>
        <v>0</v>
      </c>
      <c r="I78" s="4">
        <f t="shared" ref="I78:I121" si="7">SUM(G78+H78)</f>
        <v>0</v>
      </c>
    </row>
    <row r="79" spans="1:9" s="26" customFormat="1" x14ac:dyDescent="0.3">
      <c r="A79" s="4">
        <f t="shared" si="4"/>
        <v>73</v>
      </c>
      <c r="B79" s="35" t="s">
        <v>55</v>
      </c>
      <c r="C79" s="24" t="s">
        <v>49</v>
      </c>
      <c r="D79" s="28">
        <f>D78*0.5*1.86</f>
        <v>16.740000000000002</v>
      </c>
      <c r="E79" s="24"/>
      <c r="F79" s="24"/>
      <c r="G79" s="4">
        <f t="shared" si="5"/>
        <v>0</v>
      </c>
      <c r="H79" s="4">
        <f t="shared" si="6"/>
        <v>0</v>
      </c>
      <c r="I79" s="4">
        <f t="shared" si="7"/>
        <v>0</v>
      </c>
    </row>
    <row r="80" spans="1:9" s="26" customFormat="1" x14ac:dyDescent="0.3">
      <c r="A80" s="4">
        <f t="shared" si="4"/>
        <v>74</v>
      </c>
      <c r="B80" s="41" t="s">
        <v>110</v>
      </c>
      <c r="C80" s="24" t="s">
        <v>4</v>
      </c>
      <c r="D80" s="28">
        <v>8</v>
      </c>
      <c r="E80" s="24"/>
      <c r="F80" s="24"/>
      <c r="G80" s="4">
        <f t="shared" si="5"/>
        <v>0</v>
      </c>
      <c r="H80" s="4">
        <f t="shared" si="6"/>
        <v>0</v>
      </c>
      <c r="I80" s="4">
        <f t="shared" si="7"/>
        <v>0</v>
      </c>
    </row>
    <row r="81" spans="1:9" s="26" customFormat="1" x14ac:dyDescent="0.3">
      <c r="A81" s="4">
        <f t="shared" si="4"/>
        <v>75</v>
      </c>
      <c r="B81" s="42" t="s">
        <v>48</v>
      </c>
      <c r="C81" s="24" t="s">
        <v>4</v>
      </c>
      <c r="D81" s="28">
        <v>8</v>
      </c>
      <c r="E81" s="24"/>
      <c r="F81" s="24"/>
      <c r="G81" s="4">
        <f t="shared" si="5"/>
        <v>0</v>
      </c>
      <c r="H81" s="4">
        <f t="shared" si="6"/>
        <v>0</v>
      </c>
      <c r="I81" s="4">
        <f t="shared" si="7"/>
        <v>0</v>
      </c>
    </row>
    <row r="82" spans="1:9" s="26" customFormat="1" x14ac:dyDescent="0.3">
      <c r="A82" s="4">
        <f t="shared" si="4"/>
        <v>76</v>
      </c>
      <c r="B82" s="39" t="s">
        <v>111</v>
      </c>
      <c r="C82" s="24" t="s">
        <v>4</v>
      </c>
      <c r="D82" s="25">
        <f>3.2*3.77*8/1000</f>
        <v>9.6512000000000001E-2</v>
      </c>
      <c r="E82" s="24"/>
      <c r="F82" s="24"/>
      <c r="G82" s="4">
        <f t="shared" si="5"/>
        <v>0</v>
      </c>
      <c r="H82" s="4">
        <f t="shared" si="6"/>
        <v>0</v>
      </c>
      <c r="I82" s="4">
        <f t="shared" si="7"/>
        <v>0</v>
      </c>
    </row>
    <row r="83" spans="1:9" s="26" customFormat="1" x14ac:dyDescent="0.3">
      <c r="A83" s="4">
        <f t="shared" si="4"/>
        <v>77</v>
      </c>
      <c r="B83" s="35" t="s">
        <v>37</v>
      </c>
      <c r="C83" s="24" t="s">
        <v>3</v>
      </c>
      <c r="D83" s="30">
        <f>0.25*0.25*1.6*8</f>
        <v>0.8</v>
      </c>
      <c r="E83" s="24"/>
      <c r="F83" s="24"/>
      <c r="G83" s="4">
        <f t="shared" si="5"/>
        <v>0</v>
      </c>
      <c r="H83" s="4">
        <f t="shared" si="6"/>
        <v>0</v>
      </c>
      <c r="I83" s="4">
        <f t="shared" si="7"/>
        <v>0</v>
      </c>
    </row>
    <row r="84" spans="1:9" s="26" customFormat="1" x14ac:dyDescent="0.3">
      <c r="A84" s="32">
        <f t="shared" si="4"/>
        <v>78</v>
      </c>
      <c r="B84" s="40" t="s">
        <v>56</v>
      </c>
      <c r="C84" s="32"/>
      <c r="D84" s="33"/>
      <c r="E84" s="32"/>
      <c r="F84" s="32"/>
      <c r="G84" s="32"/>
      <c r="H84" s="32"/>
      <c r="I84" s="32"/>
    </row>
    <row r="85" spans="1:9" s="26" customFormat="1" x14ac:dyDescent="0.3">
      <c r="A85" s="4">
        <f>ROW(A80)</f>
        <v>80</v>
      </c>
      <c r="B85" s="41" t="s">
        <v>57</v>
      </c>
      <c r="C85" s="24" t="s">
        <v>4</v>
      </c>
      <c r="D85" s="28">
        <v>1</v>
      </c>
      <c r="E85" s="24"/>
      <c r="F85" s="24"/>
      <c r="G85" s="4">
        <f t="shared" si="5"/>
        <v>0</v>
      </c>
      <c r="H85" s="4">
        <f t="shared" si="6"/>
        <v>0</v>
      </c>
      <c r="I85" s="4">
        <f t="shared" si="7"/>
        <v>0</v>
      </c>
    </row>
    <row r="86" spans="1:9" s="26" customFormat="1" x14ac:dyDescent="0.3">
      <c r="A86" s="4">
        <f>ROW(A81)</f>
        <v>81</v>
      </c>
      <c r="B86" s="35" t="s">
        <v>58</v>
      </c>
      <c r="C86" s="24" t="s">
        <v>49</v>
      </c>
      <c r="D86" s="25">
        <v>0.03</v>
      </c>
      <c r="E86" s="24"/>
      <c r="F86" s="24"/>
      <c r="G86" s="4">
        <f t="shared" si="5"/>
        <v>0</v>
      </c>
      <c r="H86" s="4">
        <f t="shared" si="6"/>
        <v>0</v>
      </c>
      <c r="I86" s="4">
        <f t="shared" si="7"/>
        <v>0</v>
      </c>
    </row>
    <row r="87" spans="1:9" s="26" customFormat="1" x14ac:dyDescent="0.3">
      <c r="A87" s="4">
        <f>ROW(A82)</f>
        <v>82</v>
      </c>
      <c r="B87" s="35" t="s">
        <v>59</v>
      </c>
      <c r="C87" s="24" t="s">
        <v>49</v>
      </c>
      <c r="D87" s="25">
        <v>2.1999999999999999E-2</v>
      </c>
      <c r="E87" s="24"/>
      <c r="F87" s="24"/>
      <c r="G87" s="4">
        <f t="shared" si="5"/>
        <v>0</v>
      </c>
      <c r="H87" s="4">
        <f t="shared" si="6"/>
        <v>0</v>
      </c>
      <c r="I87" s="4">
        <f t="shared" si="7"/>
        <v>0</v>
      </c>
    </row>
    <row r="88" spans="1:9" s="29" customFormat="1" x14ac:dyDescent="0.3">
      <c r="A88" s="4">
        <f>ROW(A83)</f>
        <v>83</v>
      </c>
      <c r="B88" s="35" t="s">
        <v>60</v>
      </c>
      <c r="C88" s="24" t="s">
        <v>49</v>
      </c>
      <c r="D88" s="25">
        <v>1.4999999999999999E-2</v>
      </c>
      <c r="E88" s="21"/>
      <c r="F88" s="21"/>
      <c r="G88" s="4">
        <f t="shared" si="5"/>
        <v>0</v>
      </c>
      <c r="H88" s="4">
        <f t="shared" si="6"/>
        <v>0</v>
      </c>
      <c r="I88" s="4">
        <f t="shared" si="7"/>
        <v>0</v>
      </c>
    </row>
    <row r="89" spans="1:9" s="26" customFormat="1" x14ac:dyDescent="0.3">
      <c r="A89" s="4">
        <f>ROW(A84)</f>
        <v>84</v>
      </c>
      <c r="B89" s="35" t="s">
        <v>61</v>
      </c>
      <c r="C89" s="24" t="s">
        <v>49</v>
      </c>
      <c r="D89" s="25">
        <v>0.05</v>
      </c>
      <c r="E89" s="24"/>
      <c r="F89" s="24"/>
      <c r="G89" s="4">
        <f t="shared" si="5"/>
        <v>0</v>
      </c>
      <c r="H89" s="4">
        <f t="shared" si="6"/>
        <v>0</v>
      </c>
      <c r="I89" s="4">
        <f t="shared" si="7"/>
        <v>0</v>
      </c>
    </row>
    <row r="90" spans="1:9" s="26" customFormat="1" x14ac:dyDescent="0.3">
      <c r="A90" s="4">
        <v>79</v>
      </c>
      <c r="B90" s="35" t="s">
        <v>63</v>
      </c>
      <c r="C90" s="24" t="s">
        <v>4</v>
      </c>
      <c r="D90" s="25">
        <v>1</v>
      </c>
      <c r="E90" s="24"/>
      <c r="F90" s="24"/>
      <c r="G90" s="4">
        <f t="shared" si="5"/>
        <v>0</v>
      </c>
      <c r="H90" s="4">
        <f t="shared" si="6"/>
        <v>0</v>
      </c>
      <c r="I90" s="4">
        <f t="shared" si="7"/>
        <v>0</v>
      </c>
    </row>
    <row r="91" spans="1:9" s="26" customFormat="1" x14ac:dyDescent="0.3">
      <c r="A91" s="4">
        <f t="shared" si="4"/>
        <v>85</v>
      </c>
      <c r="B91" s="35" t="s">
        <v>64</v>
      </c>
      <c r="C91" s="24" t="s">
        <v>4</v>
      </c>
      <c r="D91" s="28">
        <v>1</v>
      </c>
      <c r="E91" s="24"/>
      <c r="F91" s="24"/>
      <c r="G91" s="4">
        <f t="shared" si="5"/>
        <v>0</v>
      </c>
      <c r="H91" s="4">
        <f t="shared" si="6"/>
        <v>0</v>
      </c>
      <c r="I91" s="4">
        <f t="shared" si="7"/>
        <v>0</v>
      </c>
    </row>
    <row r="92" spans="1:9" s="26" customFormat="1" x14ac:dyDescent="0.3">
      <c r="A92" s="4">
        <f t="shared" si="4"/>
        <v>86</v>
      </c>
      <c r="B92" s="35" t="s">
        <v>65</v>
      </c>
      <c r="C92" s="24" t="s">
        <v>4</v>
      </c>
      <c r="D92" s="28">
        <v>1</v>
      </c>
      <c r="E92" s="24"/>
      <c r="F92" s="24"/>
      <c r="G92" s="4">
        <f t="shared" si="5"/>
        <v>0</v>
      </c>
      <c r="H92" s="4">
        <f t="shared" si="6"/>
        <v>0</v>
      </c>
      <c r="I92" s="4">
        <f t="shared" si="7"/>
        <v>0</v>
      </c>
    </row>
    <row r="93" spans="1:9" s="26" customFormat="1" x14ac:dyDescent="0.3">
      <c r="A93" s="4">
        <f t="shared" si="4"/>
        <v>87</v>
      </c>
      <c r="B93" s="35" t="s">
        <v>62</v>
      </c>
      <c r="C93" s="24" t="s">
        <v>49</v>
      </c>
      <c r="D93" s="31">
        <f>1.1*0.89/1000</f>
        <v>9.7900000000000005E-4</v>
      </c>
      <c r="E93" s="24"/>
      <c r="F93" s="24"/>
      <c r="G93" s="4">
        <f t="shared" si="5"/>
        <v>0</v>
      </c>
      <c r="H93" s="4">
        <f t="shared" si="6"/>
        <v>0</v>
      </c>
      <c r="I93" s="4">
        <f t="shared" si="7"/>
        <v>0</v>
      </c>
    </row>
    <row r="94" spans="1:9" s="26" customFormat="1" x14ac:dyDescent="0.3">
      <c r="A94" s="32">
        <f t="shared" si="4"/>
        <v>88</v>
      </c>
      <c r="B94" s="40" t="s">
        <v>66</v>
      </c>
      <c r="C94" s="32"/>
      <c r="D94" s="33"/>
      <c r="E94" s="32"/>
      <c r="F94" s="32"/>
      <c r="G94" s="32"/>
      <c r="H94" s="32"/>
      <c r="I94" s="32"/>
    </row>
    <row r="95" spans="1:9" s="26" customFormat="1" x14ac:dyDescent="0.3">
      <c r="A95" s="4">
        <f t="shared" si="4"/>
        <v>89</v>
      </c>
      <c r="B95" s="42" t="s">
        <v>67</v>
      </c>
      <c r="C95" s="24" t="s">
        <v>4</v>
      </c>
      <c r="D95" s="28">
        <v>1</v>
      </c>
      <c r="E95" s="24"/>
      <c r="F95" s="24"/>
      <c r="G95" s="4">
        <f t="shared" si="5"/>
        <v>0</v>
      </c>
      <c r="H95" s="4">
        <f t="shared" si="6"/>
        <v>0</v>
      </c>
      <c r="I95" s="4">
        <f t="shared" si="7"/>
        <v>0</v>
      </c>
    </row>
    <row r="96" spans="1:9" s="26" customFormat="1" x14ac:dyDescent="0.3">
      <c r="A96" s="4">
        <f t="shared" si="4"/>
        <v>90</v>
      </c>
      <c r="B96" s="35" t="s">
        <v>68</v>
      </c>
      <c r="C96" s="24" t="s">
        <v>4</v>
      </c>
      <c r="D96" s="28">
        <v>7</v>
      </c>
      <c r="E96" s="24"/>
      <c r="F96" s="24"/>
      <c r="G96" s="4">
        <f t="shared" si="5"/>
        <v>0</v>
      </c>
      <c r="H96" s="4">
        <f t="shared" si="6"/>
        <v>0</v>
      </c>
      <c r="I96" s="4">
        <f t="shared" si="7"/>
        <v>0</v>
      </c>
    </row>
    <row r="97" spans="1:9" s="26" customFormat="1" x14ac:dyDescent="0.3">
      <c r="A97" s="4">
        <f t="shared" si="4"/>
        <v>91</v>
      </c>
      <c r="B97" s="35" t="s">
        <v>69</v>
      </c>
      <c r="C97" s="24" t="s">
        <v>4</v>
      </c>
      <c r="D97" s="28">
        <v>1</v>
      </c>
      <c r="E97" s="24"/>
      <c r="F97" s="24"/>
      <c r="G97" s="4">
        <f t="shared" si="5"/>
        <v>0</v>
      </c>
      <c r="H97" s="4">
        <f t="shared" si="6"/>
        <v>0</v>
      </c>
      <c r="I97" s="4">
        <f t="shared" si="7"/>
        <v>0</v>
      </c>
    </row>
    <row r="98" spans="1:9" s="26" customFormat="1" x14ac:dyDescent="0.3">
      <c r="A98" s="4">
        <f t="shared" si="4"/>
        <v>92</v>
      </c>
      <c r="B98" s="35" t="s">
        <v>68</v>
      </c>
      <c r="C98" s="24" t="s">
        <v>4</v>
      </c>
      <c r="D98" s="28">
        <v>7</v>
      </c>
      <c r="E98" s="24"/>
      <c r="F98" s="24"/>
      <c r="G98" s="4">
        <f t="shared" si="5"/>
        <v>0</v>
      </c>
      <c r="H98" s="4">
        <f t="shared" si="6"/>
        <v>0</v>
      </c>
      <c r="I98" s="4">
        <f t="shared" si="7"/>
        <v>0</v>
      </c>
    </row>
    <row r="99" spans="1:9" s="26" customFormat="1" ht="37.5" x14ac:dyDescent="0.3">
      <c r="A99" s="4">
        <f t="shared" si="4"/>
        <v>93</v>
      </c>
      <c r="B99" s="35" t="s">
        <v>70</v>
      </c>
      <c r="C99" s="24" t="s">
        <v>4</v>
      </c>
      <c r="D99" s="28">
        <v>3</v>
      </c>
      <c r="E99" s="24"/>
      <c r="F99" s="24"/>
      <c r="G99" s="4">
        <f t="shared" si="5"/>
        <v>0</v>
      </c>
      <c r="H99" s="4">
        <f t="shared" si="6"/>
        <v>0</v>
      </c>
      <c r="I99" s="4">
        <f t="shared" si="7"/>
        <v>0</v>
      </c>
    </row>
    <row r="100" spans="1:9" s="26" customFormat="1" x14ac:dyDescent="0.3">
      <c r="A100" s="4">
        <f t="shared" si="4"/>
        <v>94</v>
      </c>
      <c r="B100" s="35" t="s">
        <v>71</v>
      </c>
      <c r="C100" s="24" t="s">
        <v>4</v>
      </c>
      <c r="D100" s="28">
        <v>1</v>
      </c>
      <c r="E100" s="24"/>
      <c r="F100" s="24"/>
      <c r="G100" s="4">
        <f t="shared" si="5"/>
        <v>0</v>
      </c>
      <c r="H100" s="4">
        <f t="shared" si="6"/>
        <v>0</v>
      </c>
      <c r="I100" s="4">
        <f t="shared" si="7"/>
        <v>0</v>
      </c>
    </row>
    <row r="101" spans="1:9" s="26" customFormat="1" x14ac:dyDescent="0.3">
      <c r="A101" s="4">
        <f t="shared" si="4"/>
        <v>95</v>
      </c>
      <c r="B101" s="35" t="s">
        <v>72</v>
      </c>
      <c r="C101" s="24" t="s">
        <v>4</v>
      </c>
      <c r="D101" s="28">
        <v>2</v>
      </c>
      <c r="E101" s="24"/>
      <c r="F101" s="24"/>
      <c r="G101" s="4">
        <f t="shared" si="5"/>
        <v>0</v>
      </c>
      <c r="H101" s="4">
        <f t="shared" si="6"/>
        <v>0</v>
      </c>
      <c r="I101" s="4">
        <f t="shared" si="7"/>
        <v>0</v>
      </c>
    </row>
    <row r="102" spans="1:9" s="26" customFormat="1" x14ac:dyDescent="0.3">
      <c r="A102" s="4">
        <f t="shared" si="4"/>
        <v>96</v>
      </c>
      <c r="B102" s="35" t="s">
        <v>73</v>
      </c>
      <c r="C102" s="24" t="s">
        <v>4</v>
      </c>
      <c r="D102" s="28">
        <v>5</v>
      </c>
      <c r="E102" s="24"/>
      <c r="F102" s="24"/>
      <c r="G102" s="4">
        <f t="shared" si="5"/>
        <v>0</v>
      </c>
      <c r="H102" s="4">
        <f t="shared" si="6"/>
        <v>0</v>
      </c>
      <c r="I102" s="4">
        <f t="shared" si="7"/>
        <v>0</v>
      </c>
    </row>
    <row r="103" spans="1:9" s="26" customFormat="1" x14ac:dyDescent="0.3">
      <c r="A103" s="4">
        <f t="shared" si="4"/>
        <v>97</v>
      </c>
      <c r="B103" s="35" t="s">
        <v>112</v>
      </c>
      <c r="C103" s="24" t="s">
        <v>4</v>
      </c>
      <c r="D103" s="28">
        <v>3</v>
      </c>
      <c r="E103" s="24"/>
      <c r="F103" s="24"/>
      <c r="G103" s="4">
        <f t="shared" si="5"/>
        <v>0</v>
      </c>
      <c r="H103" s="4">
        <f t="shared" si="6"/>
        <v>0</v>
      </c>
      <c r="I103" s="4">
        <f t="shared" si="7"/>
        <v>0</v>
      </c>
    </row>
    <row r="104" spans="1:9" s="26" customFormat="1" x14ac:dyDescent="0.3">
      <c r="A104" s="4">
        <f t="shared" si="4"/>
        <v>98</v>
      </c>
      <c r="B104" s="35" t="s">
        <v>113</v>
      </c>
      <c r="C104" s="24" t="s">
        <v>4</v>
      </c>
      <c r="D104" s="28">
        <v>1</v>
      </c>
      <c r="E104" s="24"/>
      <c r="F104" s="24"/>
      <c r="G104" s="4">
        <f t="shared" si="5"/>
        <v>0</v>
      </c>
      <c r="H104" s="4">
        <f t="shared" si="6"/>
        <v>0</v>
      </c>
      <c r="I104" s="4">
        <f t="shared" si="7"/>
        <v>0</v>
      </c>
    </row>
    <row r="105" spans="1:9" s="26" customFormat="1" ht="37.5" x14ac:dyDescent="0.3">
      <c r="A105" s="4">
        <f t="shared" si="4"/>
        <v>99</v>
      </c>
      <c r="B105" s="35" t="s">
        <v>114</v>
      </c>
      <c r="C105" s="24" t="s">
        <v>4</v>
      </c>
      <c r="D105" s="28">
        <v>1</v>
      </c>
      <c r="E105" s="24"/>
      <c r="F105" s="24"/>
      <c r="G105" s="4">
        <f t="shared" si="5"/>
        <v>0</v>
      </c>
      <c r="H105" s="4">
        <f t="shared" si="6"/>
        <v>0</v>
      </c>
      <c r="I105" s="4">
        <f t="shared" si="7"/>
        <v>0</v>
      </c>
    </row>
    <row r="106" spans="1:9" s="26" customFormat="1" x14ac:dyDescent="0.3">
      <c r="A106" s="4">
        <f t="shared" si="4"/>
        <v>100</v>
      </c>
      <c r="B106" s="35" t="s">
        <v>117</v>
      </c>
      <c r="C106" s="24" t="s">
        <v>4</v>
      </c>
      <c r="D106" s="28">
        <v>1</v>
      </c>
      <c r="E106" s="24"/>
      <c r="F106" s="24"/>
      <c r="G106" s="4">
        <f t="shared" si="5"/>
        <v>0</v>
      </c>
      <c r="H106" s="4">
        <f t="shared" si="6"/>
        <v>0</v>
      </c>
      <c r="I106" s="4">
        <f t="shared" si="7"/>
        <v>0</v>
      </c>
    </row>
    <row r="107" spans="1:9" s="26" customFormat="1" x14ac:dyDescent="0.3">
      <c r="A107" s="4">
        <f t="shared" si="4"/>
        <v>101</v>
      </c>
      <c r="B107" s="35" t="s">
        <v>74</v>
      </c>
      <c r="C107" s="24" t="s">
        <v>4</v>
      </c>
      <c r="D107" s="28">
        <v>1</v>
      </c>
      <c r="E107" s="24"/>
      <c r="F107" s="24"/>
      <c r="G107" s="4">
        <f t="shared" si="5"/>
        <v>0</v>
      </c>
      <c r="H107" s="4">
        <f t="shared" si="6"/>
        <v>0</v>
      </c>
      <c r="I107" s="4">
        <f t="shared" si="7"/>
        <v>0</v>
      </c>
    </row>
    <row r="108" spans="1:9" s="26" customFormat="1" x14ac:dyDescent="0.3">
      <c r="A108" s="4">
        <f t="shared" si="4"/>
        <v>102</v>
      </c>
      <c r="B108" s="35" t="s">
        <v>75</v>
      </c>
      <c r="C108" s="24" t="s">
        <v>4</v>
      </c>
      <c r="D108" s="28">
        <v>2</v>
      </c>
      <c r="E108" s="24"/>
      <c r="F108" s="24"/>
      <c r="G108" s="4">
        <f t="shared" si="5"/>
        <v>0</v>
      </c>
      <c r="H108" s="4">
        <f t="shared" si="6"/>
        <v>0</v>
      </c>
      <c r="I108" s="4">
        <f t="shared" si="7"/>
        <v>0</v>
      </c>
    </row>
    <row r="109" spans="1:9" s="26" customFormat="1" x14ac:dyDescent="0.3">
      <c r="A109" s="4">
        <f t="shared" si="4"/>
        <v>103</v>
      </c>
      <c r="B109" s="35" t="s">
        <v>115</v>
      </c>
      <c r="C109" s="24" t="s">
        <v>4</v>
      </c>
      <c r="D109" s="28">
        <v>1</v>
      </c>
      <c r="E109" s="24"/>
      <c r="F109" s="24"/>
      <c r="G109" s="4">
        <f t="shared" si="5"/>
        <v>0</v>
      </c>
      <c r="H109" s="4">
        <f t="shared" si="6"/>
        <v>0</v>
      </c>
      <c r="I109" s="4">
        <f t="shared" si="7"/>
        <v>0</v>
      </c>
    </row>
    <row r="110" spans="1:9" s="26" customFormat="1" x14ac:dyDescent="0.3">
      <c r="A110" s="4">
        <f t="shared" si="4"/>
        <v>104</v>
      </c>
      <c r="B110" s="35" t="s">
        <v>116</v>
      </c>
      <c r="C110" s="24" t="s">
        <v>4</v>
      </c>
      <c r="D110" s="28">
        <v>1</v>
      </c>
      <c r="E110" s="24"/>
      <c r="F110" s="24"/>
      <c r="G110" s="4">
        <f t="shared" si="5"/>
        <v>0</v>
      </c>
      <c r="H110" s="4">
        <f t="shared" si="6"/>
        <v>0</v>
      </c>
      <c r="I110" s="4">
        <f t="shared" si="7"/>
        <v>0</v>
      </c>
    </row>
    <row r="111" spans="1:9" s="26" customFormat="1" x14ac:dyDescent="0.3">
      <c r="A111" s="4">
        <f t="shared" si="4"/>
        <v>105</v>
      </c>
      <c r="B111" s="35" t="s">
        <v>76</v>
      </c>
      <c r="C111" s="24" t="s">
        <v>4</v>
      </c>
      <c r="D111" s="28">
        <v>1</v>
      </c>
      <c r="E111" s="24"/>
      <c r="F111" s="24"/>
      <c r="G111" s="4">
        <f t="shared" si="5"/>
        <v>0</v>
      </c>
      <c r="H111" s="4">
        <f t="shared" si="6"/>
        <v>0</v>
      </c>
      <c r="I111" s="4">
        <f t="shared" si="7"/>
        <v>0</v>
      </c>
    </row>
    <row r="112" spans="1:9" s="26" customFormat="1" x14ac:dyDescent="0.3">
      <c r="A112" s="4">
        <f t="shared" si="4"/>
        <v>106</v>
      </c>
      <c r="B112" s="35" t="s">
        <v>77</v>
      </c>
      <c r="C112" s="24" t="s">
        <v>4</v>
      </c>
      <c r="D112" s="28">
        <v>1</v>
      </c>
      <c r="E112" s="24"/>
      <c r="F112" s="24"/>
      <c r="G112" s="4">
        <f t="shared" si="5"/>
        <v>0</v>
      </c>
      <c r="H112" s="4">
        <f t="shared" si="6"/>
        <v>0</v>
      </c>
      <c r="I112" s="4">
        <f t="shared" si="7"/>
        <v>0</v>
      </c>
    </row>
    <row r="113" spans="1:9" s="26" customFormat="1" x14ac:dyDescent="0.3">
      <c r="A113" s="4">
        <f t="shared" si="4"/>
        <v>107</v>
      </c>
      <c r="B113" s="35" t="s">
        <v>78</v>
      </c>
      <c r="C113" s="24" t="s">
        <v>4</v>
      </c>
      <c r="D113" s="28">
        <v>1</v>
      </c>
      <c r="E113" s="24"/>
      <c r="F113" s="24"/>
      <c r="G113" s="4">
        <f t="shared" si="5"/>
        <v>0</v>
      </c>
      <c r="H113" s="4">
        <f t="shared" si="6"/>
        <v>0</v>
      </c>
      <c r="I113" s="4">
        <f t="shared" si="7"/>
        <v>0</v>
      </c>
    </row>
    <row r="114" spans="1:9" s="26" customFormat="1" x14ac:dyDescent="0.3">
      <c r="A114" s="4">
        <f t="shared" si="4"/>
        <v>108</v>
      </c>
      <c r="B114" s="35" t="s">
        <v>79</v>
      </c>
      <c r="C114" s="24" t="s">
        <v>4</v>
      </c>
      <c r="D114" s="28">
        <v>1</v>
      </c>
      <c r="E114" s="24"/>
      <c r="F114" s="24"/>
      <c r="G114" s="4">
        <f t="shared" si="5"/>
        <v>0</v>
      </c>
      <c r="H114" s="4">
        <f t="shared" si="6"/>
        <v>0</v>
      </c>
      <c r="I114" s="4">
        <f t="shared" si="7"/>
        <v>0</v>
      </c>
    </row>
    <row r="115" spans="1:9" s="26" customFormat="1" x14ac:dyDescent="0.3">
      <c r="A115" s="4">
        <f t="shared" si="4"/>
        <v>109</v>
      </c>
      <c r="B115" s="35" t="s">
        <v>80</v>
      </c>
      <c r="C115" s="24" t="s">
        <v>4</v>
      </c>
      <c r="D115" s="28">
        <v>1</v>
      </c>
      <c r="E115" s="24"/>
      <c r="F115" s="24"/>
      <c r="G115" s="4">
        <f t="shared" si="5"/>
        <v>0</v>
      </c>
      <c r="H115" s="4">
        <f t="shared" si="6"/>
        <v>0</v>
      </c>
      <c r="I115" s="4">
        <f t="shared" si="7"/>
        <v>0</v>
      </c>
    </row>
    <row r="116" spans="1:9" s="26" customFormat="1" x14ac:dyDescent="0.3">
      <c r="A116" s="4">
        <f t="shared" si="4"/>
        <v>110</v>
      </c>
      <c r="B116" s="35" t="s">
        <v>81</v>
      </c>
      <c r="C116" s="24" t="s">
        <v>5</v>
      </c>
      <c r="D116" s="28">
        <v>2</v>
      </c>
      <c r="E116" s="24"/>
      <c r="F116" s="24"/>
      <c r="G116" s="4">
        <f t="shared" si="5"/>
        <v>0</v>
      </c>
      <c r="H116" s="4">
        <f t="shared" si="6"/>
        <v>0</v>
      </c>
      <c r="I116" s="4">
        <f t="shared" si="7"/>
        <v>0</v>
      </c>
    </row>
    <row r="117" spans="1:9" s="26" customFormat="1" x14ac:dyDescent="0.3">
      <c r="A117" s="4">
        <f t="shared" si="4"/>
        <v>111</v>
      </c>
      <c r="B117" s="35" t="s">
        <v>82</v>
      </c>
      <c r="C117" s="24" t="s">
        <v>5</v>
      </c>
      <c r="D117" s="28">
        <v>7</v>
      </c>
      <c r="E117" s="24"/>
      <c r="F117" s="24"/>
      <c r="G117" s="4">
        <f t="shared" si="5"/>
        <v>0</v>
      </c>
      <c r="H117" s="4">
        <f t="shared" si="6"/>
        <v>0</v>
      </c>
      <c r="I117" s="4">
        <f t="shared" si="7"/>
        <v>0</v>
      </c>
    </row>
    <row r="118" spans="1:9" s="26" customFormat="1" x14ac:dyDescent="0.3">
      <c r="A118" s="4">
        <f t="shared" si="4"/>
        <v>112</v>
      </c>
      <c r="B118" s="35" t="s">
        <v>83</v>
      </c>
      <c r="C118" s="24" t="s">
        <v>5</v>
      </c>
      <c r="D118" s="28">
        <v>1</v>
      </c>
      <c r="E118" s="24"/>
      <c r="F118" s="24"/>
      <c r="G118" s="4">
        <f t="shared" si="5"/>
        <v>0</v>
      </c>
      <c r="H118" s="4">
        <f t="shared" si="6"/>
        <v>0</v>
      </c>
      <c r="I118" s="4">
        <f t="shared" si="7"/>
        <v>0</v>
      </c>
    </row>
    <row r="119" spans="1:9" s="26" customFormat="1" x14ac:dyDescent="0.3">
      <c r="A119" s="4">
        <f t="shared" si="4"/>
        <v>113</v>
      </c>
      <c r="B119" s="35" t="s">
        <v>84</v>
      </c>
      <c r="C119" s="24" t="s">
        <v>5</v>
      </c>
      <c r="D119" s="28">
        <v>1</v>
      </c>
      <c r="E119" s="24"/>
      <c r="F119" s="24"/>
      <c r="G119" s="4">
        <f t="shared" si="5"/>
        <v>0</v>
      </c>
      <c r="H119" s="4">
        <f t="shared" si="6"/>
        <v>0</v>
      </c>
      <c r="I119" s="4">
        <f t="shared" si="7"/>
        <v>0</v>
      </c>
    </row>
    <row r="120" spans="1:9" x14ac:dyDescent="0.3">
      <c r="A120" s="4">
        <f t="shared" si="4"/>
        <v>114</v>
      </c>
      <c r="B120" s="35" t="s">
        <v>85</v>
      </c>
      <c r="C120" s="24" t="s">
        <v>5</v>
      </c>
      <c r="D120" s="23">
        <v>1</v>
      </c>
      <c r="E120" s="4"/>
      <c r="F120" s="4"/>
      <c r="G120" s="4">
        <f t="shared" si="5"/>
        <v>0</v>
      </c>
      <c r="H120" s="4">
        <f t="shared" si="6"/>
        <v>0</v>
      </c>
      <c r="I120" s="4">
        <f t="shared" si="7"/>
        <v>0</v>
      </c>
    </row>
    <row r="121" spans="1:9" ht="37.5" x14ac:dyDescent="0.3">
      <c r="A121" s="4">
        <f t="shared" si="4"/>
        <v>115</v>
      </c>
      <c r="B121" s="35" t="s">
        <v>86</v>
      </c>
      <c r="C121" s="24" t="s">
        <v>4</v>
      </c>
      <c r="D121" s="23">
        <v>1</v>
      </c>
      <c r="E121" s="4"/>
      <c r="F121" s="4"/>
      <c r="G121" s="4">
        <f t="shared" si="5"/>
        <v>0</v>
      </c>
      <c r="H121" s="4">
        <f t="shared" si="6"/>
        <v>0</v>
      </c>
      <c r="I121" s="4">
        <f t="shared" si="7"/>
        <v>0</v>
      </c>
    </row>
    <row r="123" spans="1:9" x14ac:dyDescent="0.3">
      <c r="A123" s="45" t="s">
        <v>10</v>
      </c>
      <c r="B123" s="45"/>
      <c r="C123" s="45"/>
      <c r="D123" s="45"/>
      <c r="E123" s="45"/>
      <c r="F123" s="45"/>
      <c r="G123" s="45"/>
      <c r="H123" s="15">
        <f>SUM(G13:G121)</f>
        <v>0</v>
      </c>
    </row>
    <row r="124" spans="1:9" ht="21" x14ac:dyDescent="0.3">
      <c r="A124" s="45" t="s">
        <v>11</v>
      </c>
      <c r="B124" s="45"/>
      <c r="C124" s="45"/>
      <c r="D124" s="45"/>
      <c r="E124" s="45"/>
      <c r="F124" s="45"/>
      <c r="G124" s="45"/>
      <c r="H124" s="43">
        <f>SUM(H13:H121)</f>
        <v>0</v>
      </c>
    </row>
    <row r="125" spans="1:9" x14ac:dyDescent="0.3">
      <c r="A125" s="45" t="s">
        <v>12</v>
      </c>
      <c r="B125" s="45"/>
      <c r="C125" s="45"/>
      <c r="D125" s="45"/>
      <c r="E125" s="45"/>
      <c r="F125" s="45"/>
      <c r="G125" s="45"/>
      <c r="H125" s="16">
        <f>SUM(I13:I121)</f>
        <v>0</v>
      </c>
    </row>
    <row r="127" spans="1:9" x14ac:dyDescent="0.3">
      <c r="A127" s="48" t="s">
        <v>125</v>
      </c>
      <c r="B127" s="48"/>
      <c r="C127" s="48"/>
      <c r="D127" s="48"/>
      <c r="E127" s="49" t="s">
        <v>126</v>
      </c>
      <c r="F127" s="49"/>
      <c r="G127" s="49"/>
      <c r="H127" s="49"/>
    </row>
    <row r="128" spans="1:9" ht="28.5" customHeight="1" x14ac:dyDescent="0.3">
      <c r="A128" s="50">
        <v>1</v>
      </c>
      <c r="B128" s="51" t="s">
        <v>127</v>
      </c>
      <c r="C128" s="52"/>
      <c r="D128" s="53"/>
      <c r="E128" s="54" t="s">
        <v>135</v>
      </c>
      <c r="F128" s="55"/>
      <c r="G128" s="55"/>
      <c r="H128" s="55"/>
    </row>
    <row r="129" spans="1:8" x14ac:dyDescent="0.3">
      <c r="A129" s="50">
        <v>2</v>
      </c>
      <c r="B129" s="51" t="s">
        <v>128</v>
      </c>
      <c r="C129" s="52"/>
      <c r="D129" s="53"/>
      <c r="E129" s="56" t="s">
        <v>129</v>
      </c>
      <c r="F129" s="56"/>
      <c r="G129" s="56"/>
      <c r="H129" s="56"/>
    </row>
    <row r="130" spans="1:8" x14ac:dyDescent="0.3">
      <c r="A130" s="50">
        <v>3</v>
      </c>
      <c r="B130" s="51" t="s">
        <v>130</v>
      </c>
      <c r="C130" s="52"/>
      <c r="D130" s="53"/>
      <c r="E130" s="55" t="s">
        <v>131</v>
      </c>
      <c r="F130" s="55"/>
      <c r="G130" s="55"/>
      <c r="H130" s="55"/>
    </row>
    <row r="131" spans="1:8" x14ac:dyDescent="0.3">
      <c r="A131" s="50">
        <v>4</v>
      </c>
      <c r="B131" s="51" t="s">
        <v>132</v>
      </c>
      <c r="C131" s="52"/>
      <c r="D131" s="53"/>
      <c r="E131" s="57" t="s">
        <v>136</v>
      </c>
      <c r="F131" s="56"/>
      <c r="G131" s="56"/>
      <c r="H131" s="56"/>
    </row>
    <row r="132" spans="1:8" x14ac:dyDescent="0.3">
      <c r="A132" s="58"/>
      <c r="B132" s="59"/>
      <c r="C132" s="60"/>
      <c r="D132" s="60"/>
      <c r="E132" s="61"/>
      <c r="F132" s="62"/>
      <c r="G132" s="62"/>
      <c r="H132" s="63"/>
    </row>
    <row r="133" spans="1:8" x14ac:dyDescent="0.3">
      <c r="A133" s="58"/>
      <c r="B133" s="64" t="s">
        <v>133</v>
      </c>
      <c r="C133" s="60"/>
      <c r="D133" s="60"/>
      <c r="E133" s="61"/>
      <c r="F133" s="62"/>
      <c r="G133" s="62"/>
      <c r="H133" s="63"/>
    </row>
    <row r="134" spans="1:8" x14ac:dyDescent="0.3">
      <c r="A134" s="58"/>
      <c r="B134" s="64" t="s">
        <v>134</v>
      </c>
      <c r="C134" s="60"/>
      <c r="D134" s="60"/>
      <c r="E134" s="65"/>
      <c r="F134" s="62"/>
      <c r="G134" s="62"/>
      <c r="H134" s="63"/>
    </row>
  </sheetData>
  <mergeCells count="15">
    <mergeCell ref="B130:D130"/>
    <mergeCell ref="E130:H130"/>
    <mergeCell ref="B131:D131"/>
    <mergeCell ref="E131:H131"/>
    <mergeCell ref="A127:D127"/>
    <mergeCell ref="E127:H127"/>
    <mergeCell ref="B128:D128"/>
    <mergeCell ref="E128:H128"/>
    <mergeCell ref="B129:D129"/>
    <mergeCell ref="E129:H129"/>
    <mergeCell ref="B7:I7"/>
    <mergeCell ref="A123:G123"/>
    <mergeCell ref="A124:G124"/>
    <mergeCell ref="A125:G125"/>
    <mergeCell ref="K7:K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Коваленко Михаил Григорьевич</dc:creator>
  <cp:lastModifiedBy>Чаркина Наталья Валерьевна</cp:lastModifiedBy>
  <dcterms:created xsi:type="dcterms:W3CDTF">2015-06-05T18:19:34Z</dcterms:created>
  <dcterms:modified xsi:type="dcterms:W3CDTF">2024-07-04T09:22:36Z</dcterms:modified>
</cp:coreProperties>
</file>