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Б №40\4. тендер\КМ\"/>
    </mc:Choice>
  </mc:AlternateContent>
  <bookViews>
    <workbookView xWindow="0" yWindow="0" windowWidth="28770" windowHeight="7155"/>
  </bookViews>
  <sheets>
    <sheet name="Лист1" sheetId="1" r:id="rId1"/>
  </sheets>
  <definedNames>
    <definedName name="_xlnm.Print_Area" localSheetId="0">Лист1!$A$1:$M$70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23" i="1" s="1"/>
  <c r="D25" i="1"/>
  <c r="D27" i="1"/>
  <c r="D29" i="1"/>
  <c r="D31" i="1"/>
  <c r="D66" i="1" l="1"/>
  <c r="D65" i="1"/>
  <c r="D64" i="1"/>
  <c r="D63" i="1"/>
  <c r="D62" i="1"/>
  <c r="D61" i="1"/>
  <c r="D60" i="1"/>
  <c r="D59" i="1"/>
  <c r="D58" i="1" s="1"/>
  <c r="D57" i="1"/>
  <c r="D56" i="1"/>
  <c r="D55" i="1"/>
  <c r="D53" i="1"/>
  <c r="D50" i="1"/>
  <c r="D51" i="1" s="1"/>
  <c r="D48" i="1"/>
  <c r="D49" i="1" s="1"/>
  <c r="D47" i="1"/>
  <c r="D45" i="1"/>
  <c r="D43" i="1"/>
  <c r="D40" i="1"/>
  <c r="D41" i="1" s="1"/>
  <c r="D38" i="1"/>
  <c r="D39" i="1" s="1"/>
  <c r="D37" i="1"/>
  <c r="D35" i="1"/>
  <c r="D33" i="1"/>
  <c r="D21" i="1" s="1"/>
  <c r="D18" i="1"/>
  <c r="D17" i="1"/>
  <c r="D16" i="1"/>
  <c r="D15" i="1"/>
  <c r="D14" i="1"/>
  <c r="D13" i="1"/>
  <c r="D12" i="1"/>
  <c r="D11" i="1"/>
  <c r="D10" i="1"/>
  <c r="D9" i="1"/>
  <c r="D19" i="1" s="1"/>
  <c r="D20" i="1" s="1"/>
  <c r="D8" i="1"/>
  <c r="D7" i="1"/>
  <c r="D67" i="1" l="1"/>
  <c r="D68" i="1" s="1"/>
</calcChain>
</file>

<file path=xl/sharedStrings.xml><?xml version="1.0" encoding="utf-8"?>
<sst xmlns="http://schemas.openxmlformats.org/spreadsheetml/2006/main" count="215" uniqueCount="138">
  <si>
    <t>Работы</t>
  </si>
  <si>
    <t>Материалы</t>
  </si>
  <si>
    <t>Наименование комплекса работ</t>
  </si>
  <si>
    <t>Стоимость работ
(всего)</t>
  </si>
  <si>
    <t>Стоимость материалов
(всего)</t>
  </si>
  <si>
    <t>с  НДС</t>
  </si>
  <si>
    <t>без  НДС</t>
  </si>
  <si>
    <t>с НДС</t>
  </si>
  <si>
    <t>без НДС</t>
  </si>
  <si>
    <t>№ п..</t>
  </si>
  <si>
    <t xml:space="preserve">ИТОГО </t>
  </si>
  <si>
    <t>Всего, стоимость,                         в т.ч. НДС 20%</t>
  </si>
  <si>
    <t>Кол-во</t>
  </si>
  <si>
    <t>Ед. изм.</t>
  </si>
  <si>
    <t>«Расчет договорной цены»</t>
  </si>
  <si>
    <t>Стоимость за единицу</t>
  </si>
  <si>
    <t xml:space="preserve">ПОДРЯДЧИК </t>
  </si>
  <si>
    <t xml:space="preserve">Генеральный директор </t>
  </si>
  <si>
    <t>ООО "ПСК АРАКС"</t>
  </si>
  <si>
    <t xml:space="preserve">__________________________Исаханян К.М. </t>
  </si>
  <si>
    <t>М.П.</t>
  </si>
  <si>
    <t xml:space="preserve">                      М.П.</t>
  </si>
  <si>
    <t xml:space="preserve"> ОТ ПОДРЯДЧИКА</t>
  </si>
  <si>
    <t>ОТ ЗАКАЗЧИКА</t>
  </si>
  <si>
    <t>В т.ч НДС 20%</t>
  </si>
  <si>
    <t>__________________________</t>
  </si>
  <si>
    <t xml:space="preserve">__________________________ </t>
  </si>
  <si>
    <t xml:space="preserve">                                                               М.П.</t>
  </si>
  <si>
    <t>Объект: Строительство нового многопрофильного лечебно-диагностического корпуса Санкт-Петербургского государственного бюджетного учреждения здравоохранения «Городская Больница № 40» Курортного района по адресу: Санкт-Петербург, г. Сестрорецк, ул. Борисова, д .9</t>
  </si>
  <si>
    <t>м2</t>
  </si>
  <si>
    <t>т</t>
  </si>
  <si>
    <t>на устройство шумозащитных экранов с калиткой и замком на кровле</t>
  </si>
  <si>
    <t>Монтаж металлоконструкций каркаса ограждения шумозащтных экранов:</t>
  </si>
  <si>
    <t>Профиль 80x4 ГОСТ 30245-2012 L=пог.м./C245 ГОСТ 27772-2015</t>
  </si>
  <si>
    <t xml:space="preserve"> Профиль 100x4 ГОСТ 30245-2012 L=пог.м./C245 ГОСТ 27772-2015</t>
  </si>
  <si>
    <t>Двутавр 20К1 ГОСТ Р 57837-2017 L= 4495/C245 ГОСТ 27772-2015</t>
  </si>
  <si>
    <t xml:space="preserve"> Профиль 16Б1 ГОСТ Р 57837-2017 /C245 ГОСТ 27772-2015</t>
  </si>
  <si>
    <t xml:space="preserve"> Профиль 12П ГОСТ 8240-97 L= 800/C245 ГОСТ 27772-2015</t>
  </si>
  <si>
    <t>Профиль 12П ГОСТ 8240-97 L= 860/C245 ГОСТ 27772-2015</t>
  </si>
  <si>
    <t>Профиль 12П ГОСТ 8240-97 L= 3800/C245 ГОСТ 27772-2015</t>
  </si>
  <si>
    <t>Профиль 12П ГОСТ 8240-97 L= 2040/C245 ГОСТ 27772-2015</t>
  </si>
  <si>
    <t xml:space="preserve"> Профиль 12П ГОСТ 8240-97 L= 1720/C245 ГОСТ 27772-2015</t>
  </si>
  <si>
    <t>Лист t= 10 ГОСТ 19903-2015, м2/С245 ГОСТ 27772-2015</t>
  </si>
  <si>
    <t>Лист t= 12 ГОСТ 19903-2015, м2/С245 ГОСТ 27772-2015</t>
  </si>
  <si>
    <t>Огрунтовка металлических поверхностей в 1 слой грунтовкой ГФ-021 ГОСТ 24129-82</t>
  </si>
  <si>
    <t xml:space="preserve">Окраска  металлических поверхностей  вручную двумя слоями эмали ПФ-115 ГОСТ 6465-76 </t>
  </si>
  <si>
    <t>Монтаж шумозащитных экранов: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</si>
  <si>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(П1)</t>
    </r>
  </si>
  <si>
    <t>шт.</t>
  </si>
  <si>
    <t>размер 2800х500х100мм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</si>
  <si>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(П2)</t>
    </r>
  </si>
  <si>
    <t>'размер 2500х500х100мм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</si>
  <si>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(П3)</t>
    </r>
  </si>
  <si>
    <t>'размер 1700х500х100мм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</si>
  <si>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(П4)</t>
    </r>
  </si>
  <si>
    <t>'размер 1700х300х100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</si>
  <si>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(П5)</t>
    </r>
  </si>
  <si>
    <t>'размер 1640х500х100мм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</si>
  <si>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(П6)</t>
    </r>
  </si>
  <si>
    <t>'размер 1320х500х100мм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</si>
  <si>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(П7)</t>
    </r>
  </si>
  <si>
    <t>'размер 980х500х100мм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</si>
  <si>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(П8)</t>
    </r>
  </si>
  <si>
    <t>'размер 980х300х100мм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</si>
  <si>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(П9)</t>
    </r>
  </si>
  <si>
    <t>'размер 800х500х100мм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</si>
  <si>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(П10)</t>
    </r>
  </si>
  <si>
    <t>'размер 800х200х100мм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</si>
  <si>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(П11)</t>
    </r>
  </si>
  <si>
    <t>'размер 700х500х100мм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</si>
  <si>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(П12)</t>
    </r>
  </si>
  <si>
    <t>'размер 700х300х100мм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</si>
  <si>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(П13)</t>
    </r>
  </si>
  <si>
    <t>'размер 340х500х100мм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</si>
  <si>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(П14)</t>
    </r>
  </si>
  <si>
    <t>'размер 280х500х100мм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</si>
  <si>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(П15)</t>
    </r>
  </si>
  <si>
    <t>'размер 280х300х100мм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</si>
  <si>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(П16)</t>
    </r>
  </si>
  <si>
    <t>'размер 240х500х100мм</t>
  </si>
  <si>
    <r>
      <t xml:space="preserve">Трехслойная шумопоглощающая
панель тип 2 </t>
    </r>
    <r>
      <rPr>
        <b/>
        <sz val="13"/>
        <rFont val="Times New Roman"/>
        <family val="1"/>
        <charset val="204"/>
      </rPr>
      <t>(П17)</t>
    </r>
  </si>
  <si>
    <t>'размер 240х300х100мм</t>
  </si>
  <si>
    <t>Анкер S-KAH 12/20 А4 (арт.№05152)</t>
  </si>
  <si>
    <t>Анкер S-KAH 16/50 А4 (арт. №05172)</t>
  </si>
  <si>
    <t>Монтаж металлических креплений шумозащитных экранов:</t>
  </si>
  <si>
    <t>Уголок 100x63x6 ГОСТ 8510-86* L= 150/245 ГОСТ 27772-2015</t>
  </si>
  <si>
    <t>Уголок 110x7 ГОСТ 8509-93 L= 150/С245 ГОСТ 27772-2015</t>
  </si>
  <si>
    <t>Лист t=10 ГОСТ 19903-2015, м2/С235 ГОСТ 27772-2015</t>
  </si>
  <si>
    <t>Лист t=4 ГОСТ 19903-2015, м2/С235 ГОСТ 27772-2015</t>
  </si>
  <si>
    <t>Болт М12х45 ГОСТ 7798-70</t>
  </si>
  <si>
    <t>Гайка М12 ГОСТ ISO 8673-2014</t>
  </si>
  <si>
    <t>Шайба 12 ГОСТ 11371-78</t>
  </si>
  <si>
    <t>Петля гаражная ПГ 25х140</t>
  </si>
  <si>
    <t>1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</si>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</sst>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49" fontId="6" fillId="2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2" xfId="0" applyFont="1" applyFill="1" applyBorder="1"/>
    <xf numFmtId="0" fontId="7" fillId="0" borderId="12" xfId="0" applyFont="1" applyFill="1" applyBorder="1"/>
    <xf numFmtId="164" fontId="1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 inden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/>
    <xf numFmtId="4" fontId="10" fillId="0" borderId="15" xfId="0" applyNumberFormat="1" applyFont="1" applyFill="1" applyBorder="1" applyAlignment="1">
      <alignment horizontal="center"/>
    </xf>
    <xf numFmtId="0" fontId="10" fillId="0" borderId="13" xfId="0" applyFont="1" applyFill="1" applyBorder="1"/>
    <xf numFmtId="0" fontId="10" fillId="0" borderId="15" xfId="0" applyFont="1" applyFill="1" applyBorder="1"/>
    <xf numFmtId="164" fontId="1" fillId="0" borderId="24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9" fillId="4" borderId="26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/>
    </xf>
    <xf numFmtId="0" fontId="7" fillId="5" borderId="27" xfId="0" applyFont="1" applyFill="1" applyBorder="1"/>
    <xf numFmtId="0" fontId="7" fillId="5" borderId="2" xfId="0" applyFont="1" applyFill="1" applyBorder="1"/>
    <xf numFmtId="0" fontId="7" fillId="5" borderId="12" xfId="0" applyFont="1" applyFill="1" applyBorder="1"/>
    <xf numFmtId="0" fontId="7" fillId="5" borderId="11" xfId="0" applyFont="1" applyFill="1" applyBorder="1"/>
    <xf numFmtId="164" fontId="1" fillId="5" borderId="23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Zeros="0" tabSelected="1" zoomScale="90" zoomScaleNormal="90" zoomScaleSheetLayoutView="115" workbookViewId="0">
      <selection activeCell="J11" sqref="J11"/>
    </sheetView>
  </sheetViews>
  <sheetFormatPr defaultRowHeight="15" x14ac:dyDescent="0.25"/>
  <cols>
    <col min="1" max="1" width="6.28515625" style="4" customWidth="1"/>
    <col min="2" max="2" width="68.85546875" customWidth="1"/>
    <col min="3" max="3" width="6.28515625" customWidth="1"/>
    <col min="4" max="4" width="10.42578125" style="16" customWidth="1"/>
    <col min="5" max="5" width="9.28515625" hidden="1" customWidth="1"/>
    <col min="6" max="6" width="9.42578125" customWidth="1"/>
    <col min="7" max="7" width="12" hidden="1" customWidth="1"/>
    <col min="8" max="8" width="12.5703125" customWidth="1"/>
    <col min="9" max="9" width="9.85546875" hidden="1" customWidth="1"/>
    <col min="10" max="10" width="11" customWidth="1"/>
    <col min="11" max="11" width="12.140625" hidden="1" customWidth="1"/>
    <col min="12" max="12" width="11.85546875" customWidth="1"/>
    <col min="13" max="13" width="15.85546875" customWidth="1"/>
    <col min="14" max="14" width="13" bestFit="1" customWidth="1"/>
    <col min="16" max="16" width="13.28515625" customWidth="1"/>
  </cols>
  <sheetData>
    <row r="1" spans="1:13" ht="24" customHeight="1" x14ac:dyDescent="0.25">
      <c r="A1" s="68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4" customHeight="1" x14ac:dyDescent="0.25">
      <c r="A2" s="11"/>
      <c r="B2" s="71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73.5" customHeight="1" thickBot="1" x14ac:dyDescent="0.3">
      <c r="A3" s="85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24" customHeight="1" x14ac:dyDescent="0.25">
      <c r="A4" s="77" t="s">
        <v>9</v>
      </c>
      <c r="B4" s="73" t="s">
        <v>2</v>
      </c>
      <c r="C4" s="73" t="s">
        <v>13</v>
      </c>
      <c r="D4" s="81" t="s">
        <v>12</v>
      </c>
      <c r="E4" s="83" t="s">
        <v>0</v>
      </c>
      <c r="F4" s="73"/>
      <c r="G4" s="73"/>
      <c r="H4" s="84"/>
      <c r="I4" s="83" t="s">
        <v>1</v>
      </c>
      <c r="J4" s="73"/>
      <c r="K4" s="73"/>
      <c r="L4" s="84"/>
      <c r="M4" s="75" t="s">
        <v>11</v>
      </c>
    </row>
    <row r="5" spans="1:13" ht="36" customHeight="1" x14ac:dyDescent="0.25">
      <c r="A5" s="78"/>
      <c r="B5" s="74"/>
      <c r="C5" s="74"/>
      <c r="D5" s="82"/>
      <c r="E5" s="79" t="s">
        <v>15</v>
      </c>
      <c r="F5" s="74"/>
      <c r="G5" s="74" t="s">
        <v>3</v>
      </c>
      <c r="H5" s="80"/>
      <c r="I5" s="79" t="s">
        <v>15</v>
      </c>
      <c r="J5" s="74"/>
      <c r="K5" s="74" t="s">
        <v>4</v>
      </c>
      <c r="L5" s="80"/>
      <c r="M5" s="76"/>
    </row>
    <row r="6" spans="1:13" x14ac:dyDescent="0.25">
      <c r="A6" s="78"/>
      <c r="B6" s="74"/>
      <c r="C6" s="74"/>
      <c r="D6" s="82"/>
      <c r="E6" s="2" t="s">
        <v>8</v>
      </c>
      <c r="F6" s="1" t="s">
        <v>7</v>
      </c>
      <c r="G6" s="1" t="s">
        <v>6</v>
      </c>
      <c r="H6" s="3" t="s">
        <v>5</v>
      </c>
      <c r="I6" s="2" t="s">
        <v>8</v>
      </c>
      <c r="J6" s="1" t="s">
        <v>7</v>
      </c>
      <c r="K6" s="1" t="s">
        <v>6</v>
      </c>
      <c r="L6" s="3" t="s">
        <v>5</v>
      </c>
      <c r="M6" s="76"/>
    </row>
    <row r="7" spans="1:13" ht="51.75" customHeight="1" x14ac:dyDescent="0.25">
      <c r="A7" s="55" t="s">
        <v>93</v>
      </c>
      <c r="B7" s="37" t="s">
        <v>32</v>
      </c>
      <c r="C7" s="63" t="s">
        <v>30</v>
      </c>
      <c r="D7" s="64">
        <f>SUM(D8:D18)</f>
        <v>43.985545699999996</v>
      </c>
      <c r="E7" s="65"/>
      <c r="F7" s="66"/>
      <c r="G7" s="59"/>
      <c r="H7" s="60"/>
      <c r="I7" s="61"/>
      <c r="J7" s="59"/>
      <c r="K7" s="59"/>
      <c r="L7" s="60"/>
      <c r="M7" s="62"/>
    </row>
    <row r="8" spans="1:13" ht="16.5" customHeight="1" x14ac:dyDescent="0.25">
      <c r="A8" s="38" t="s">
        <v>94</v>
      </c>
      <c r="B8" s="40" t="s">
        <v>33</v>
      </c>
      <c r="C8" s="41" t="s">
        <v>30</v>
      </c>
      <c r="D8" s="42">
        <f>(27.09+17.65+27.9)*9.22/1000</f>
        <v>0.66974079999999991</v>
      </c>
      <c r="E8" s="33"/>
      <c r="F8" s="34"/>
      <c r="G8" s="13"/>
      <c r="H8" s="14"/>
      <c r="I8" s="12"/>
      <c r="J8" s="13"/>
      <c r="K8" s="13"/>
      <c r="L8" s="14"/>
      <c r="M8" s="15"/>
    </row>
    <row r="9" spans="1:13" ht="33" x14ac:dyDescent="0.25">
      <c r="A9" s="38" t="s">
        <v>96</v>
      </c>
      <c r="B9" s="40" t="s">
        <v>34</v>
      </c>
      <c r="C9" s="41" t="s">
        <v>30</v>
      </c>
      <c r="D9" s="42">
        <f>(41.6+27.58+40.85)*11.73/1000</f>
        <v>1.2906519000000001</v>
      </c>
      <c r="E9" s="35"/>
      <c r="F9" s="13"/>
      <c r="G9" s="13"/>
      <c r="H9" s="14"/>
      <c r="I9" s="12"/>
      <c r="J9" s="13"/>
      <c r="K9" s="13"/>
      <c r="L9" s="14"/>
      <c r="M9" s="15"/>
    </row>
    <row r="10" spans="1:13" ht="33" x14ac:dyDescent="0.25">
      <c r="A10" s="38" t="s">
        <v>97</v>
      </c>
      <c r="B10" s="40" t="s">
        <v>35</v>
      </c>
      <c r="C10" s="41" t="s">
        <v>30</v>
      </c>
      <c r="D10" s="42">
        <f>(9+7+8)*180.13/1000</f>
        <v>4.3231200000000003</v>
      </c>
      <c r="E10" s="35"/>
      <c r="F10" s="13"/>
      <c r="G10" s="13"/>
      <c r="H10" s="14"/>
      <c r="I10" s="12"/>
      <c r="J10" s="13"/>
      <c r="K10" s="13"/>
      <c r="L10" s="14"/>
      <c r="M10" s="15"/>
    </row>
    <row r="11" spans="1:13" ht="16.5" x14ac:dyDescent="0.25">
      <c r="A11" s="38" t="s">
        <v>98</v>
      </c>
      <c r="B11" s="40" t="s">
        <v>36</v>
      </c>
      <c r="C11" s="41" t="s">
        <v>30</v>
      </c>
      <c r="D11" s="42">
        <f>(40.4+2796+40.5)*12.7/1000</f>
        <v>36.536629999999995</v>
      </c>
      <c r="E11" s="35"/>
      <c r="F11" s="13"/>
      <c r="G11" s="13"/>
      <c r="H11" s="14"/>
      <c r="I11" s="12"/>
      <c r="J11" s="13"/>
      <c r="K11" s="13"/>
      <c r="L11" s="14"/>
      <c r="M11" s="15"/>
    </row>
    <row r="12" spans="1:13" ht="16.5" x14ac:dyDescent="0.25">
      <c r="A12" s="38" t="s">
        <v>99</v>
      </c>
      <c r="B12" s="40" t="s">
        <v>37</v>
      </c>
      <c r="C12" s="41" t="s">
        <v>30</v>
      </c>
      <c r="D12" s="42">
        <f>(2+2+2)*8.32/1000</f>
        <v>4.9919999999999999E-2</v>
      </c>
      <c r="E12" s="35"/>
      <c r="F12" s="13"/>
      <c r="G12" s="13"/>
      <c r="H12" s="14"/>
      <c r="I12" s="12"/>
      <c r="J12" s="13"/>
      <c r="K12" s="13"/>
      <c r="L12" s="14"/>
      <c r="M12" s="15"/>
    </row>
    <row r="13" spans="1:13" ht="16.5" x14ac:dyDescent="0.25">
      <c r="A13" s="38" t="s">
        <v>100</v>
      </c>
      <c r="B13" s="40" t="s">
        <v>38</v>
      </c>
      <c r="C13" s="41" t="s">
        <v>30</v>
      </c>
      <c r="D13" s="42">
        <f>(1+1+1)*8.95/1000</f>
        <v>2.6849999999999999E-2</v>
      </c>
      <c r="E13" s="35"/>
      <c r="F13" s="13"/>
      <c r="G13" s="13"/>
      <c r="H13" s="14"/>
      <c r="I13" s="12"/>
      <c r="J13" s="13"/>
      <c r="K13" s="13"/>
      <c r="L13" s="14"/>
      <c r="M13" s="15"/>
    </row>
    <row r="14" spans="1:13" ht="16.5" x14ac:dyDescent="0.25">
      <c r="A14" s="38" t="s">
        <v>101</v>
      </c>
      <c r="B14" s="40" t="s">
        <v>39</v>
      </c>
      <c r="C14" s="41" t="s">
        <v>30</v>
      </c>
      <c r="D14" s="42">
        <f>(2+2+2)*39.52/1000</f>
        <v>0.23712</v>
      </c>
      <c r="E14" s="35"/>
      <c r="F14" s="13"/>
      <c r="G14" s="13"/>
      <c r="H14" s="14"/>
      <c r="I14" s="12"/>
      <c r="J14" s="13"/>
      <c r="K14" s="13"/>
      <c r="L14" s="14"/>
      <c r="M14" s="15"/>
    </row>
    <row r="15" spans="1:13" ht="16.5" x14ac:dyDescent="0.25">
      <c r="A15" s="38" t="s">
        <v>102</v>
      </c>
      <c r="B15" s="40" t="s">
        <v>40</v>
      </c>
      <c r="C15" s="41" t="s">
        <v>30</v>
      </c>
      <c r="D15" s="42">
        <f>(2+2+2)*21.22/1000</f>
        <v>0.12731999999999999</v>
      </c>
      <c r="E15" s="35"/>
      <c r="F15" s="13"/>
      <c r="G15" s="13"/>
      <c r="H15" s="14"/>
      <c r="I15" s="12"/>
      <c r="J15" s="13"/>
      <c r="K15" s="13"/>
      <c r="L15" s="14"/>
      <c r="M15" s="15"/>
    </row>
    <row r="16" spans="1:13" ht="16.5" x14ac:dyDescent="0.25">
      <c r="A16" s="38" t="s">
        <v>103</v>
      </c>
      <c r="B16" s="40" t="s">
        <v>41</v>
      </c>
      <c r="C16" s="41" t="s">
        <v>30</v>
      </c>
      <c r="D16" s="42">
        <f>(2+2+2)*17.89/1000</f>
        <v>0.10734</v>
      </c>
      <c r="E16" s="35"/>
      <c r="F16" s="13"/>
      <c r="G16" s="13"/>
      <c r="H16" s="14"/>
      <c r="I16" s="12"/>
      <c r="J16" s="13"/>
      <c r="K16" s="13"/>
      <c r="L16" s="14"/>
      <c r="M16" s="15"/>
    </row>
    <row r="17" spans="1:13" ht="16.5" x14ac:dyDescent="0.25">
      <c r="A17" s="38" t="s">
        <v>104</v>
      </c>
      <c r="B17" s="40" t="s">
        <v>42</v>
      </c>
      <c r="C17" s="41" t="s">
        <v>30</v>
      </c>
      <c r="D17" s="42">
        <f>(0.19+0.06+0.06)*78.5/1000</f>
        <v>2.4335000000000002E-2</v>
      </c>
      <c r="E17" s="35"/>
      <c r="F17" s="13"/>
      <c r="G17" s="13"/>
      <c r="H17" s="14"/>
      <c r="I17" s="12"/>
      <c r="J17" s="13"/>
      <c r="K17" s="13"/>
      <c r="L17" s="14"/>
      <c r="M17" s="15"/>
    </row>
    <row r="18" spans="1:13" ht="16.5" x14ac:dyDescent="0.25">
      <c r="A18" s="38" t="s">
        <v>105</v>
      </c>
      <c r="B18" s="40" t="s">
        <v>43</v>
      </c>
      <c r="C18" s="41" t="s">
        <v>30</v>
      </c>
      <c r="D18" s="42">
        <f>(2.37+1.61+2.31)*94.2/1000</f>
        <v>0.5925180000000001</v>
      </c>
      <c r="E18" s="35"/>
      <c r="F18" s="13"/>
      <c r="G18" s="13"/>
      <c r="H18" s="14"/>
      <c r="I18" s="12"/>
      <c r="J18" s="13"/>
      <c r="K18" s="13"/>
      <c r="L18" s="14"/>
      <c r="M18" s="15"/>
    </row>
    <row r="19" spans="1:13" ht="16.5" customHeight="1" x14ac:dyDescent="0.25">
      <c r="A19" s="38" t="s">
        <v>106</v>
      </c>
      <c r="B19" s="43" t="s">
        <v>44</v>
      </c>
      <c r="C19" s="44" t="s">
        <v>29</v>
      </c>
      <c r="D19" s="45">
        <f>(D8+D9)*32.9+D10*29.3+(D12+D13+D14+D15+D16)*10.8+D17*25.7+D18*21.5+D11*40.5</f>
        <v>1690.1867373299999</v>
      </c>
      <c r="E19" s="35"/>
      <c r="F19" s="13"/>
      <c r="G19" s="13"/>
      <c r="H19" s="14"/>
      <c r="I19" s="12"/>
      <c r="J19" s="13"/>
      <c r="K19" s="13"/>
      <c r="L19" s="14"/>
      <c r="M19" s="15"/>
    </row>
    <row r="20" spans="1:13" ht="33" x14ac:dyDescent="0.25">
      <c r="A20" s="38" t="s">
        <v>107</v>
      </c>
      <c r="B20" s="43" t="s">
        <v>45</v>
      </c>
      <c r="C20" s="44" t="s">
        <v>29</v>
      </c>
      <c r="D20" s="45">
        <f>D19</f>
        <v>1690.1867373299999</v>
      </c>
      <c r="E20" s="35"/>
      <c r="F20" s="13"/>
      <c r="G20" s="13"/>
      <c r="H20" s="14"/>
      <c r="I20" s="12"/>
      <c r="J20" s="13"/>
      <c r="K20" s="13"/>
      <c r="L20" s="14"/>
      <c r="M20" s="15"/>
    </row>
    <row r="21" spans="1:13" ht="16.5" x14ac:dyDescent="0.25">
      <c r="A21" s="55" t="s">
        <v>108</v>
      </c>
      <c r="B21" s="37" t="s">
        <v>46</v>
      </c>
      <c r="C21" s="56" t="s">
        <v>29</v>
      </c>
      <c r="D21" s="57">
        <f>D23+D25+D27+D29+D31+D33+D35+D37+D39+D41+D43+D45+D47+D49+D51+D53+D55</f>
        <v>203.608</v>
      </c>
      <c r="E21" s="58"/>
      <c r="F21" s="59"/>
      <c r="G21" s="59"/>
      <c r="H21" s="60"/>
      <c r="I21" s="61"/>
      <c r="J21" s="59"/>
      <c r="K21" s="59"/>
      <c r="L21" s="60"/>
      <c r="M21" s="62"/>
    </row>
    <row r="22" spans="1:13" ht="33" x14ac:dyDescent="0.25">
      <c r="A22" s="88" t="s">
        <v>109</v>
      </c>
      <c r="B22" s="48" t="s">
        <v>47</v>
      </c>
      <c r="C22" s="46" t="s">
        <v>48</v>
      </c>
      <c r="D22" s="49">
        <f>40+16+48</f>
        <v>104</v>
      </c>
      <c r="E22" s="35"/>
      <c r="F22" s="91"/>
      <c r="G22" s="13"/>
      <c r="H22" s="91"/>
      <c r="I22" s="91"/>
      <c r="J22" s="91"/>
      <c r="K22" s="91"/>
      <c r="L22" s="91"/>
      <c r="M22" s="91"/>
    </row>
    <row r="23" spans="1:13" ht="16.5" x14ac:dyDescent="0.25">
      <c r="A23" s="89"/>
      <c r="B23" s="48" t="s">
        <v>49</v>
      </c>
      <c r="C23" s="46" t="s">
        <v>29</v>
      </c>
      <c r="D23" s="49">
        <f>2.8*0.5*D22</f>
        <v>145.6</v>
      </c>
      <c r="E23" s="35"/>
      <c r="F23" s="92"/>
      <c r="G23" s="13"/>
      <c r="H23" s="92"/>
      <c r="I23" s="92"/>
      <c r="J23" s="92"/>
      <c r="K23" s="92"/>
      <c r="L23" s="92"/>
      <c r="M23" s="92"/>
    </row>
    <row r="24" spans="1:13" ht="33" x14ac:dyDescent="0.25">
      <c r="A24" s="88" t="s">
        <v>95</v>
      </c>
      <c r="B24" s="48" t="s">
        <v>50</v>
      </c>
      <c r="C24" s="46" t="s">
        <v>48</v>
      </c>
      <c r="D24" s="49">
        <v>8</v>
      </c>
      <c r="E24" s="35"/>
      <c r="F24" s="91"/>
      <c r="G24" s="91"/>
      <c r="H24" s="91"/>
      <c r="I24" s="91"/>
      <c r="J24" s="91"/>
      <c r="K24" s="91"/>
      <c r="L24" s="91"/>
      <c r="M24" s="91"/>
    </row>
    <row r="25" spans="1:13" ht="16.5" x14ac:dyDescent="0.25">
      <c r="A25" s="89"/>
      <c r="B25" s="48" t="s">
        <v>51</v>
      </c>
      <c r="C25" s="46" t="s">
        <v>29</v>
      </c>
      <c r="D25" s="49">
        <f>2.5*0.5*D24</f>
        <v>10</v>
      </c>
      <c r="E25" s="35"/>
      <c r="F25" s="92"/>
      <c r="G25" s="92"/>
      <c r="H25" s="92"/>
      <c r="I25" s="92"/>
      <c r="J25" s="92"/>
      <c r="K25" s="92"/>
      <c r="L25" s="92"/>
      <c r="M25" s="92"/>
    </row>
    <row r="26" spans="1:13" ht="33" x14ac:dyDescent="0.25">
      <c r="A26" s="88" t="s">
        <v>110</v>
      </c>
      <c r="B26" s="48" t="s">
        <v>52</v>
      </c>
      <c r="C26" s="46" t="s">
        <v>48</v>
      </c>
      <c r="D26" s="49">
        <v>7</v>
      </c>
      <c r="E26" s="35"/>
      <c r="F26" s="91"/>
      <c r="G26" s="91"/>
      <c r="H26" s="91"/>
      <c r="I26" s="91"/>
      <c r="J26" s="91"/>
      <c r="K26" s="91"/>
      <c r="L26" s="91"/>
      <c r="M26" s="91"/>
    </row>
    <row r="27" spans="1:13" ht="16.5" x14ac:dyDescent="0.25">
      <c r="A27" s="89"/>
      <c r="B27" s="48" t="s">
        <v>53</v>
      </c>
      <c r="C27" s="46" t="s">
        <v>29</v>
      </c>
      <c r="D27" s="49">
        <f>1.7*0.5*D26</f>
        <v>5.95</v>
      </c>
      <c r="E27" s="35"/>
      <c r="F27" s="92"/>
      <c r="G27" s="92"/>
      <c r="H27" s="92"/>
      <c r="I27" s="92"/>
      <c r="J27" s="92"/>
      <c r="K27" s="92"/>
      <c r="L27" s="92"/>
      <c r="M27" s="92"/>
    </row>
    <row r="28" spans="1:13" ht="33" x14ac:dyDescent="0.25">
      <c r="A28" s="88" t="s">
        <v>111</v>
      </c>
      <c r="B28" s="48" t="s">
        <v>54</v>
      </c>
      <c r="C28" s="46" t="s">
        <v>48</v>
      </c>
      <c r="D28" s="49">
        <v>1</v>
      </c>
      <c r="E28" s="35"/>
      <c r="F28" s="91"/>
      <c r="G28" s="91"/>
      <c r="H28" s="91"/>
      <c r="I28" s="91"/>
      <c r="J28" s="91"/>
      <c r="K28" s="91"/>
      <c r="L28" s="91"/>
      <c r="M28" s="91"/>
    </row>
    <row r="29" spans="1:13" ht="16.5" x14ac:dyDescent="0.25">
      <c r="A29" s="89"/>
      <c r="B29" s="48" t="s">
        <v>55</v>
      </c>
      <c r="C29" s="46" t="s">
        <v>29</v>
      </c>
      <c r="D29" s="49">
        <f>1.7*0.3*D28</f>
        <v>0.51</v>
      </c>
      <c r="E29" s="35"/>
      <c r="F29" s="92"/>
      <c r="G29" s="92"/>
      <c r="H29" s="92"/>
      <c r="I29" s="92"/>
      <c r="J29" s="92"/>
      <c r="K29" s="92"/>
      <c r="L29" s="92"/>
      <c r="M29" s="92"/>
    </row>
    <row r="30" spans="1:13" ht="33" x14ac:dyDescent="0.25">
      <c r="A30" s="88" t="s">
        <v>112</v>
      </c>
      <c r="B30" s="48" t="s">
        <v>56</v>
      </c>
      <c r="C30" s="46" t="s">
        <v>48</v>
      </c>
      <c r="D30" s="49">
        <v>8</v>
      </c>
      <c r="E30" s="35"/>
      <c r="F30" s="91"/>
      <c r="G30" s="91"/>
      <c r="H30" s="91"/>
      <c r="I30" s="91"/>
      <c r="J30" s="91"/>
      <c r="K30" s="91"/>
      <c r="L30" s="91"/>
      <c r="M30" s="91"/>
    </row>
    <row r="31" spans="1:13" ht="16.5" x14ac:dyDescent="0.25">
      <c r="A31" s="89"/>
      <c r="B31" s="48" t="s">
        <v>57</v>
      </c>
      <c r="C31" s="46" t="s">
        <v>29</v>
      </c>
      <c r="D31" s="49">
        <f>1.64*0.5*D30</f>
        <v>6.56</v>
      </c>
      <c r="E31" s="35"/>
      <c r="F31" s="92"/>
      <c r="G31" s="92"/>
      <c r="H31" s="92"/>
      <c r="I31" s="92"/>
      <c r="J31" s="92"/>
      <c r="K31" s="92"/>
      <c r="L31" s="92"/>
      <c r="M31" s="92"/>
    </row>
    <row r="32" spans="1:13" ht="33" x14ac:dyDescent="0.25">
      <c r="A32" s="88" t="s">
        <v>113</v>
      </c>
      <c r="B32" s="48" t="s">
        <v>58</v>
      </c>
      <c r="C32" s="46" t="s">
        <v>48</v>
      </c>
      <c r="D32" s="49">
        <v>8</v>
      </c>
      <c r="E32" s="35"/>
      <c r="F32" s="91"/>
      <c r="G32" s="91"/>
      <c r="H32" s="91"/>
      <c r="I32" s="91"/>
      <c r="J32" s="91"/>
      <c r="K32" s="91"/>
      <c r="L32" s="91"/>
      <c r="M32" s="91"/>
    </row>
    <row r="33" spans="1:13" ht="16.5" x14ac:dyDescent="0.25">
      <c r="A33" s="89"/>
      <c r="B33" s="48" t="s">
        <v>59</v>
      </c>
      <c r="C33" s="46" t="s">
        <v>29</v>
      </c>
      <c r="D33" s="49">
        <f>1.32*0.5*D32</f>
        <v>5.28</v>
      </c>
      <c r="E33" s="35"/>
      <c r="F33" s="92"/>
      <c r="G33" s="92"/>
      <c r="H33" s="92"/>
      <c r="I33" s="92"/>
      <c r="J33" s="92"/>
      <c r="K33" s="92"/>
      <c r="L33" s="92"/>
      <c r="M33" s="92"/>
    </row>
    <row r="34" spans="1:13" ht="33" x14ac:dyDescent="0.25">
      <c r="A34" s="88" t="s">
        <v>114</v>
      </c>
      <c r="B34" s="48" t="s">
        <v>60</v>
      </c>
      <c r="C34" s="46" t="s">
        <v>48</v>
      </c>
      <c r="D34" s="49">
        <v>14</v>
      </c>
      <c r="E34" s="35"/>
      <c r="F34" s="91"/>
      <c r="G34" s="91"/>
      <c r="H34" s="91"/>
      <c r="I34" s="91"/>
      <c r="J34" s="91"/>
      <c r="K34" s="91"/>
      <c r="L34" s="91"/>
      <c r="M34" s="91"/>
    </row>
    <row r="35" spans="1:13" ht="16.5" customHeight="1" x14ac:dyDescent="0.25">
      <c r="A35" s="89"/>
      <c r="B35" s="48" t="s">
        <v>61</v>
      </c>
      <c r="C35" s="46" t="s">
        <v>29</v>
      </c>
      <c r="D35" s="49">
        <f>0.98*0.5*D34</f>
        <v>6.8599999999999994</v>
      </c>
      <c r="E35" s="36"/>
      <c r="F35" s="92"/>
      <c r="G35" s="92"/>
      <c r="H35" s="92"/>
      <c r="I35" s="92"/>
      <c r="J35" s="92"/>
      <c r="K35" s="92"/>
      <c r="L35" s="92"/>
      <c r="M35" s="92"/>
    </row>
    <row r="36" spans="1:13" ht="16.5" customHeight="1" x14ac:dyDescent="0.25">
      <c r="A36" s="88" t="s">
        <v>115</v>
      </c>
      <c r="B36" s="48" t="s">
        <v>62</v>
      </c>
      <c r="C36" s="46" t="s">
        <v>48</v>
      </c>
      <c r="D36" s="49">
        <v>2</v>
      </c>
      <c r="E36" s="33"/>
      <c r="F36" s="91"/>
      <c r="G36" s="91"/>
      <c r="H36" s="91"/>
      <c r="I36" s="91"/>
      <c r="J36" s="91"/>
      <c r="K36" s="91"/>
      <c r="L36" s="91"/>
      <c r="M36" s="91"/>
    </row>
    <row r="37" spans="1:13" ht="16.5" x14ac:dyDescent="0.25">
      <c r="A37" s="89"/>
      <c r="B37" s="48" t="s">
        <v>63</v>
      </c>
      <c r="C37" s="46" t="s">
        <v>29</v>
      </c>
      <c r="D37" s="49">
        <f>0.98*0.3*D36</f>
        <v>0.58799999999999997</v>
      </c>
      <c r="E37" s="35"/>
      <c r="F37" s="92"/>
      <c r="G37" s="92"/>
      <c r="H37" s="92"/>
      <c r="I37" s="92"/>
      <c r="J37" s="92"/>
      <c r="K37" s="92"/>
      <c r="L37" s="92"/>
      <c r="M37" s="92"/>
    </row>
    <row r="38" spans="1:13" ht="33" x14ac:dyDescent="0.25">
      <c r="A38" s="88" t="s">
        <v>116</v>
      </c>
      <c r="B38" s="48" t="s">
        <v>64</v>
      </c>
      <c r="C38" s="46" t="s">
        <v>48</v>
      </c>
      <c r="D38" s="49">
        <f>7+7+7</f>
        <v>21</v>
      </c>
      <c r="E38" s="35"/>
      <c r="F38" s="91"/>
      <c r="G38" s="91"/>
      <c r="H38" s="91"/>
      <c r="I38" s="91"/>
      <c r="J38" s="91"/>
      <c r="K38" s="91"/>
      <c r="L38" s="91"/>
      <c r="M38" s="91"/>
    </row>
    <row r="39" spans="1:13" ht="16.5" customHeight="1" x14ac:dyDescent="0.25">
      <c r="A39" s="89"/>
      <c r="B39" s="48" t="s">
        <v>65</v>
      </c>
      <c r="C39" s="46" t="s">
        <v>29</v>
      </c>
      <c r="D39" s="49">
        <f>0.8*0.5*D38</f>
        <v>8.4</v>
      </c>
      <c r="E39" s="35"/>
      <c r="F39" s="92"/>
      <c r="G39" s="92"/>
      <c r="H39" s="92"/>
      <c r="I39" s="92"/>
      <c r="J39" s="92"/>
      <c r="K39" s="92"/>
      <c r="L39" s="92"/>
      <c r="M39" s="92"/>
    </row>
    <row r="40" spans="1:13" ht="33" x14ac:dyDescent="0.25">
      <c r="A40" s="88" t="s">
        <v>117</v>
      </c>
      <c r="B40" s="48" t="s">
        <v>66</v>
      </c>
      <c r="C40" s="46" t="s">
        <v>48</v>
      </c>
      <c r="D40" s="49">
        <f>1+1+1</f>
        <v>3</v>
      </c>
      <c r="E40" s="35"/>
      <c r="F40" s="91"/>
      <c r="G40" s="91"/>
      <c r="H40" s="91"/>
      <c r="I40" s="91"/>
      <c r="J40" s="91"/>
      <c r="K40" s="91"/>
      <c r="L40" s="91"/>
      <c r="M40" s="91"/>
    </row>
    <row r="41" spans="1:13" ht="16.5" x14ac:dyDescent="0.25">
      <c r="A41" s="89"/>
      <c r="B41" s="48" t="s">
        <v>67</v>
      </c>
      <c r="C41" s="46" t="s">
        <v>29</v>
      </c>
      <c r="D41" s="49">
        <f>0.8*0.5*D40</f>
        <v>1.2000000000000002</v>
      </c>
      <c r="E41" s="35"/>
      <c r="F41" s="92"/>
      <c r="G41" s="92"/>
      <c r="H41" s="92"/>
      <c r="I41" s="92"/>
      <c r="J41" s="92"/>
      <c r="K41" s="92"/>
      <c r="L41" s="92"/>
      <c r="M41" s="92"/>
    </row>
    <row r="42" spans="1:13" ht="33" x14ac:dyDescent="0.25">
      <c r="A42" s="88" t="s">
        <v>118</v>
      </c>
      <c r="B42" s="48" t="s">
        <v>68</v>
      </c>
      <c r="C42" s="46" t="s">
        <v>48</v>
      </c>
      <c r="D42" s="49">
        <v>7</v>
      </c>
      <c r="E42" s="35"/>
      <c r="F42" s="91"/>
      <c r="G42" s="91"/>
      <c r="H42" s="91"/>
      <c r="I42" s="91"/>
      <c r="J42" s="91"/>
      <c r="K42" s="91"/>
      <c r="L42" s="91"/>
      <c r="M42" s="91"/>
    </row>
    <row r="43" spans="1:13" ht="16.5" x14ac:dyDescent="0.25">
      <c r="A43" s="89"/>
      <c r="B43" s="48" t="s">
        <v>69</v>
      </c>
      <c r="C43" s="46" t="s">
        <v>29</v>
      </c>
      <c r="D43" s="49">
        <f>0.7*0.5*D42</f>
        <v>2.4499999999999997</v>
      </c>
      <c r="E43" s="35"/>
      <c r="F43" s="92"/>
      <c r="G43" s="92"/>
      <c r="H43" s="92"/>
      <c r="I43" s="92"/>
      <c r="J43" s="92"/>
      <c r="K43" s="92"/>
      <c r="L43" s="92"/>
      <c r="M43" s="92"/>
    </row>
    <row r="44" spans="1:13" ht="33" x14ac:dyDescent="0.25">
      <c r="A44" s="88" t="s">
        <v>119</v>
      </c>
      <c r="B44" s="48" t="s">
        <v>70</v>
      </c>
      <c r="C44" s="46" t="s">
        <v>48</v>
      </c>
      <c r="D44" s="49">
        <v>1</v>
      </c>
      <c r="E44" s="35"/>
      <c r="F44" s="91"/>
      <c r="G44" s="91"/>
      <c r="H44" s="91"/>
      <c r="I44" s="91"/>
      <c r="J44" s="91"/>
      <c r="K44" s="91"/>
      <c r="L44" s="91"/>
      <c r="M44" s="91"/>
    </row>
    <row r="45" spans="1:13" ht="16.5" x14ac:dyDescent="0.25">
      <c r="A45" s="89"/>
      <c r="B45" s="48" t="s">
        <v>71</v>
      </c>
      <c r="C45" s="46" t="s">
        <v>29</v>
      </c>
      <c r="D45" s="49">
        <f>0.7*0.3*D44</f>
        <v>0.21</v>
      </c>
      <c r="E45" s="35"/>
      <c r="F45" s="92"/>
      <c r="G45" s="92"/>
      <c r="H45" s="92"/>
      <c r="I45" s="92"/>
      <c r="J45" s="92"/>
      <c r="K45" s="92"/>
      <c r="L45" s="92"/>
      <c r="M45" s="92"/>
    </row>
    <row r="46" spans="1:13" ht="33" x14ac:dyDescent="0.25">
      <c r="A46" s="88" t="s">
        <v>120</v>
      </c>
      <c r="B46" s="48" t="s">
        <v>72</v>
      </c>
      <c r="C46" s="46" t="s">
        <v>48</v>
      </c>
      <c r="D46" s="49">
        <v>8</v>
      </c>
      <c r="E46" s="35"/>
      <c r="F46" s="91"/>
      <c r="G46" s="91"/>
      <c r="H46" s="91"/>
      <c r="I46" s="91"/>
      <c r="J46" s="91"/>
      <c r="K46" s="91"/>
      <c r="L46" s="91"/>
      <c r="M46" s="91"/>
    </row>
    <row r="47" spans="1:13" ht="16.5" x14ac:dyDescent="0.25">
      <c r="A47" s="89"/>
      <c r="B47" s="48" t="s">
        <v>73</v>
      </c>
      <c r="C47" s="46" t="s">
        <v>29</v>
      </c>
      <c r="D47" s="49">
        <f>0.34*0.5*D46</f>
        <v>1.36</v>
      </c>
      <c r="E47" s="35"/>
      <c r="F47" s="92"/>
      <c r="G47" s="92"/>
      <c r="H47" s="92"/>
      <c r="I47" s="92"/>
      <c r="J47" s="92"/>
      <c r="K47" s="92"/>
      <c r="L47" s="92"/>
      <c r="M47" s="92"/>
    </row>
    <row r="48" spans="1:13" ht="33" x14ac:dyDescent="0.25">
      <c r="A48" s="88" t="s">
        <v>121</v>
      </c>
      <c r="B48" s="48" t="s">
        <v>74</v>
      </c>
      <c r="C48" s="46" t="s">
        <v>48</v>
      </c>
      <c r="D48" s="49">
        <f>15+23+16</f>
        <v>54</v>
      </c>
      <c r="E48" s="35"/>
      <c r="F48" s="91"/>
      <c r="G48" s="91"/>
      <c r="H48" s="91"/>
      <c r="I48" s="91"/>
      <c r="J48" s="91"/>
      <c r="K48" s="91"/>
      <c r="L48" s="91"/>
      <c r="M48" s="91"/>
    </row>
    <row r="49" spans="1:13" ht="16.5" x14ac:dyDescent="0.25">
      <c r="A49" s="89"/>
      <c r="B49" s="48" t="s">
        <v>75</v>
      </c>
      <c r="C49" s="46" t="s">
        <v>29</v>
      </c>
      <c r="D49" s="49">
        <f>0.28*0.5*D48</f>
        <v>7.5600000000000005</v>
      </c>
      <c r="E49" s="35"/>
      <c r="F49" s="92"/>
      <c r="G49" s="92"/>
      <c r="H49" s="92"/>
      <c r="I49" s="92"/>
      <c r="J49" s="92"/>
      <c r="K49" s="92"/>
      <c r="L49" s="92"/>
      <c r="M49" s="92"/>
    </row>
    <row r="50" spans="1:13" ht="33" x14ac:dyDescent="0.25">
      <c r="A50" s="88" t="s">
        <v>122</v>
      </c>
      <c r="B50" s="48" t="s">
        <v>76</v>
      </c>
      <c r="C50" s="46" t="s">
        <v>48</v>
      </c>
      <c r="D50" s="49">
        <f>1+1</f>
        <v>2</v>
      </c>
      <c r="E50" s="35"/>
      <c r="F50" s="91"/>
      <c r="G50" s="91"/>
      <c r="H50" s="91"/>
      <c r="I50" s="91"/>
      <c r="J50" s="91"/>
      <c r="K50" s="91"/>
      <c r="L50" s="91"/>
      <c r="M50" s="91"/>
    </row>
    <row r="51" spans="1:13" ht="16.5" x14ac:dyDescent="0.25">
      <c r="A51" s="89"/>
      <c r="B51" s="48" t="s">
        <v>77</v>
      </c>
      <c r="C51" s="46" t="s">
        <v>29</v>
      </c>
      <c r="D51" s="49">
        <f>0.28*0.3*D50</f>
        <v>0.16800000000000001</v>
      </c>
      <c r="E51" s="35"/>
      <c r="F51" s="92"/>
      <c r="G51" s="92"/>
      <c r="H51" s="92"/>
      <c r="I51" s="92"/>
      <c r="J51" s="92"/>
      <c r="K51" s="92"/>
      <c r="L51" s="92"/>
      <c r="M51" s="92"/>
    </row>
    <row r="52" spans="1:13" ht="33" x14ac:dyDescent="0.25">
      <c r="A52" s="88" t="s">
        <v>123</v>
      </c>
      <c r="B52" s="48" t="s">
        <v>78</v>
      </c>
      <c r="C52" s="46" t="s">
        <v>48</v>
      </c>
      <c r="D52" s="49">
        <v>7</v>
      </c>
      <c r="E52" s="35"/>
      <c r="F52" s="91"/>
      <c r="G52" s="91"/>
      <c r="H52" s="91"/>
      <c r="I52" s="91"/>
      <c r="J52" s="91"/>
      <c r="K52" s="91"/>
      <c r="L52" s="91"/>
      <c r="M52" s="91"/>
    </row>
    <row r="53" spans="1:13" ht="16.5" x14ac:dyDescent="0.25">
      <c r="A53" s="89"/>
      <c r="B53" s="48" t="s">
        <v>79</v>
      </c>
      <c r="C53" s="46" t="s">
        <v>29</v>
      </c>
      <c r="D53" s="49">
        <f>0.24*0.5*D52</f>
        <v>0.84</v>
      </c>
      <c r="E53" s="35"/>
      <c r="F53" s="92"/>
      <c r="G53" s="92"/>
      <c r="H53" s="92"/>
      <c r="I53" s="92"/>
      <c r="J53" s="92"/>
      <c r="K53" s="92"/>
      <c r="L53" s="92"/>
      <c r="M53" s="92"/>
    </row>
    <row r="54" spans="1:13" ht="33" x14ac:dyDescent="0.25">
      <c r="A54" s="88" t="s">
        <v>124</v>
      </c>
      <c r="B54" s="48" t="s">
        <v>80</v>
      </c>
      <c r="C54" s="46" t="s">
        <v>48</v>
      </c>
      <c r="D54" s="49">
        <v>1</v>
      </c>
      <c r="E54" s="35"/>
      <c r="F54" s="91"/>
      <c r="G54" s="91"/>
      <c r="H54" s="91"/>
      <c r="I54" s="91"/>
      <c r="J54" s="91"/>
      <c r="K54" s="91"/>
      <c r="L54" s="91"/>
      <c r="M54" s="91"/>
    </row>
    <row r="55" spans="1:13" ht="16.5" x14ac:dyDescent="0.25">
      <c r="A55" s="89"/>
      <c r="B55" s="48" t="s">
        <v>81</v>
      </c>
      <c r="C55" s="46" t="s">
        <v>29</v>
      </c>
      <c r="D55" s="49">
        <f>0.24*0.3*D54</f>
        <v>7.1999999999999995E-2</v>
      </c>
      <c r="E55" s="35"/>
      <c r="F55" s="92"/>
      <c r="G55" s="92"/>
      <c r="H55" s="92"/>
      <c r="I55" s="92"/>
      <c r="J55" s="92"/>
      <c r="K55" s="92"/>
      <c r="L55" s="92"/>
      <c r="M55" s="92"/>
    </row>
    <row r="56" spans="1:13" ht="16.5" x14ac:dyDescent="0.25">
      <c r="A56" s="38" t="s">
        <v>125</v>
      </c>
      <c r="B56" s="50" t="s">
        <v>82</v>
      </c>
      <c r="C56" s="39" t="s">
        <v>48</v>
      </c>
      <c r="D56" s="51">
        <f>12+4+4</f>
        <v>20</v>
      </c>
      <c r="E56" s="35"/>
      <c r="F56" s="13"/>
      <c r="G56" s="13"/>
      <c r="H56" s="14"/>
      <c r="I56" s="12"/>
      <c r="J56" s="13"/>
      <c r="K56" s="13"/>
      <c r="L56" s="14"/>
      <c r="M56" s="15"/>
    </row>
    <row r="57" spans="1:13" ht="16.5" x14ac:dyDescent="0.25">
      <c r="A57" s="38" t="s">
        <v>126</v>
      </c>
      <c r="B57" s="50" t="s">
        <v>83</v>
      </c>
      <c r="C57" s="39" t="s">
        <v>48</v>
      </c>
      <c r="D57" s="51">
        <f>54+36+48</f>
        <v>138</v>
      </c>
      <c r="E57" s="35"/>
      <c r="F57" s="13"/>
      <c r="G57" s="13"/>
      <c r="H57" s="14"/>
      <c r="I57" s="12"/>
      <c r="J57" s="13"/>
      <c r="K57" s="13"/>
      <c r="L57" s="14"/>
      <c r="M57" s="15"/>
    </row>
    <row r="58" spans="1:13" ht="33" x14ac:dyDescent="0.25">
      <c r="A58" s="55" t="s">
        <v>127</v>
      </c>
      <c r="B58" s="37" t="s">
        <v>84</v>
      </c>
      <c r="C58" s="63" t="s">
        <v>30</v>
      </c>
      <c r="D58" s="64">
        <f>D59+D60+D61+D62</f>
        <v>0.60164700000000004</v>
      </c>
      <c r="E58" s="58"/>
      <c r="F58" s="59"/>
      <c r="G58" s="59"/>
      <c r="H58" s="60"/>
      <c r="I58" s="61"/>
      <c r="J58" s="59"/>
      <c r="K58" s="59"/>
      <c r="L58" s="60"/>
      <c r="M58" s="62"/>
    </row>
    <row r="59" spans="1:13" ht="16.5" x14ac:dyDescent="0.25">
      <c r="A59" s="38" t="s">
        <v>128</v>
      </c>
      <c r="B59" s="50" t="s">
        <v>85</v>
      </c>
      <c r="C59" s="46" t="s">
        <v>30</v>
      </c>
      <c r="D59" s="47">
        <f>(153+108+144)*1.13/1000</f>
        <v>0.45765</v>
      </c>
      <c r="E59" s="35"/>
      <c r="F59" s="13"/>
      <c r="G59" s="13"/>
      <c r="H59" s="14"/>
      <c r="I59" s="12"/>
      <c r="J59" s="13"/>
      <c r="K59" s="13"/>
      <c r="L59" s="14"/>
      <c r="M59" s="15"/>
    </row>
    <row r="60" spans="1:13" ht="16.5" x14ac:dyDescent="0.25">
      <c r="A60" s="38" t="s">
        <v>129</v>
      </c>
      <c r="B60" s="52" t="s">
        <v>86</v>
      </c>
      <c r="C60" s="46" t="s">
        <v>30</v>
      </c>
      <c r="D60" s="47">
        <f>(16+12+14)*1.78/1000</f>
        <v>7.4760000000000007E-2</v>
      </c>
      <c r="E60" s="35"/>
      <c r="F60" s="13"/>
      <c r="G60" s="13"/>
      <c r="H60" s="14"/>
      <c r="I60" s="12"/>
      <c r="J60" s="13"/>
      <c r="K60" s="13"/>
      <c r="L60" s="14"/>
      <c r="M60" s="15"/>
    </row>
    <row r="61" spans="1:13" ht="16.5" x14ac:dyDescent="0.25">
      <c r="A61" s="38" t="s">
        <v>130</v>
      </c>
      <c r="B61" s="52" t="s">
        <v>87</v>
      </c>
      <c r="C61" s="46" t="s">
        <v>30</v>
      </c>
      <c r="D61" s="47">
        <f>(0.31+0.24+0.28)*78.5/1000</f>
        <v>6.5155000000000005E-2</v>
      </c>
      <c r="E61" s="35"/>
      <c r="F61" s="13"/>
      <c r="G61" s="13"/>
      <c r="H61" s="14"/>
      <c r="I61" s="12"/>
      <c r="J61" s="13"/>
      <c r="K61" s="13"/>
      <c r="L61" s="14"/>
      <c r="M61" s="15"/>
    </row>
    <row r="62" spans="1:13" ht="16.5" x14ac:dyDescent="0.25">
      <c r="A62" s="38" t="s">
        <v>131</v>
      </c>
      <c r="B62" s="52" t="s">
        <v>88</v>
      </c>
      <c r="C62" s="46" t="s">
        <v>30</v>
      </c>
      <c r="D62" s="47">
        <f>(0.07+0.03+0.03)*31.4/1000</f>
        <v>4.0819999999999997E-3</v>
      </c>
      <c r="E62" s="35"/>
      <c r="F62" s="13"/>
      <c r="G62" s="13"/>
      <c r="H62" s="14"/>
      <c r="I62" s="12"/>
      <c r="J62" s="13"/>
      <c r="K62" s="13"/>
      <c r="L62" s="14"/>
      <c r="M62" s="15"/>
    </row>
    <row r="63" spans="1:13" ht="16.5" x14ac:dyDescent="0.25">
      <c r="A63" s="38" t="s">
        <v>132</v>
      </c>
      <c r="B63" s="50" t="s">
        <v>89</v>
      </c>
      <c r="C63" s="46" t="s">
        <v>48</v>
      </c>
      <c r="D63" s="51">
        <f>81+63+72</f>
        <v>216</v>
      </c>
      <c r="E63" s="35"/>
      <c r="F63" s="13"/>
      <c r="G63" s="13"/>
      <c r="H63" s="14"/>
      <c r="I63" s="12"/>
      <c r="J63" s="13"/>
      <c r="K63" s="13"/>
      <c r="L63" s="14"/>
      <c r="M63" s="15"/>
    </row>
    <row r="64" spans="1:13" ht="16.5" x14ac:dyDescent="0.25">
      <c r="A64" s="38" t="s">
        <v>133</v>
      </c>
      <c r="B64" s="50" t="s">
        <v>90</v>
      </c>
      <c r="C64" s="46" t="s">
        <v>48</v>
      </c>
      <c r="D64" s="51">
        <f>81+63+72</f>
        <v>216</v>
      </c>
      <c r="E64" s="35"/>
      <c r="F64" s="13"/>
      <c r="G64" s="13"/>
      <c r="H64" s="14"/>
      <c r="I64" s="12"/>
      <c r="J64" s="13"/>
      <c r="K64" s="13"/>
      <c r="L64" s="14"/>
      <c r="M64" s="15"/>
    </row>
    <row r="65" spans="1:13" ht="16.5" x14ac:dyDescent="0.25">
      <c r="A65" s="38" t="s">
        <v>134</v>
      </c>
      <c r="B65" s="50" t="s">
        <v>91</v>
      </c>
      <c r="C65" s="46" t="s">
        <v>48</v>
      </c>
      <c r="D65" s="51">
        <f>81+63+72</f>
        <v>216</v>
      </c>
      <c r="E65" s="35"/>
      <c r="F65" s="13"/>
      <c r="G65" s="13"/>
      <c r="H65" s="14"/>
      <c r="I65" s="12"/>
      <c r="J65" s="13"/>
      <c r="K65" s="13"/>
      <c r="L65" s="14"/>
      <c r="M65" s="15"/>
    </row>
    <row r="66" spans="1:13" ht="16.5" x14ac:dyDescent="0.25">
      <c r="A66" s="38" t="s">
        <v>135</v>
      </c>
      <c r="B66" s="50" t="s">
        <v>92</v>
      </c>
      <c r="C66" s="46" t="s">
        <v>48</v>
      </c>
      <c r="D66" s="51">
        <f>2+2+2</f>
        <v>6</v>
      </c>
      <c r="E66" s="35"/>
      <c r="F66" s="13"/>
      <c r="G66" s="13"/>
      <c r="H66" s="14"/>
      <c r="I66" s="12"/>
      <c r="J66" s="13"/>
      <c r="K66" s="13"/>
      <c r="L66" s="14"/>
      <c r="M66" s="15"/>
    </row>
    <row r="67" spans="1:13" ht="33" x14ac:dyDescent="0.25">
      <c r="A67" s="38" t="s">
        <v>136</v>
      </c>
      <c r="B67" s="48" t="s">
        <v>44</v>
      </c>
      <c r="C67" s="53" t="s">
        <v>29</v>
      </c>
      <c r="D67" s="54">
        <f>D59*44+D60*37+D61*25.7+D62*63.9</f>
        <v>24.838043300000002</v>
      </c>
      <c r="E67" s="35"/>
      <c r="F67" s="13"/>
      <c r="G67" s="13"/>
      <c r="H67" s="14"/>
      <c r="I67" s="12"/>
      <c r="J67" s="13"/>
      <c r="K67" s="13"/>
      <c r="L67" s="14"/>
      <c r="M67" s="15"/>
    </row>
    <row r="68" spans="1:13" ht="33" x14ac:dyDescent="0.25">
      <c r="A68" s="38" t="s">
        <v>137</v>
      </c>
      <c r="B68" s="48" t="s">
        <v>45</v>
      </c>
      <c r="C68" s="53" t="s">
        <v>29</v>
      </c>
      <c r="D68" s="54">
        <f>D67</f>
        <v>24.838043300000002</v>
      </c>
      <c r="E68" s="35"/>
      <c r="F68" s="13"/>
      <c r="G68" s="13"/>
      <c r="H68" s="14"/>
      <c r="I68" s="12"/>
      <c r="J68" s="13"/>
      <c r="K68" s="13"/>
      <c r="L68" s="14"/>
      <c r="M68" s="15"/>
    </row>
    <row r="69" spans="1:13" x14ac:dyDescent="0.25">
      <c r="A69" s="19"/>
      <c r="B69" s="20" t="s">
        <v>10</v>
      </c>
      <c r="C69" s="18"/>
      <c r="D69" s="17"/>
      <c r="E69" s="21"/>
      <c r="F69" s="22"/>
      <c r="G69" s="23"/>
      <c r="H69" s="24"/>
      <c r="I69" s="21"/>
      <c r="J69" s="22"/>
      <c r="K69" s="23"/>
      <c r="L69" s="24"/>
      <c r="M69" s="25"/>
    </row>
    <row r="70" spans="1:13" ht="15.75" thickBot="1" x14ac:dyDescent="0.3">
      <c r="A70" s="26"/>
      <c r="B70" s="27" t="s">
        <v>24</v>
      </c>
      <c r="C70" s="28"/>
      <c r="D70" s="29"/>
      <c r="E70" s="30"/>
      <c r="F70" s="28"/>
      <c r="G70" s="28"/>
      <c r="H70" s="31"/>
      <c r="I70" s="30"/>
      <c r="J70" s="28"/>
      <c r="K70" s="28"/>
      <c r="L70" s="31"/>
      <c r="M70" s="32"/>
    </row>
    <row r="73" spans="1:13" x14ac:dyDescent="0.25">
      <c r="I73" s="67"/>
      <c r="J73" s="67"/>
      <c r="K73" s="67"/>
      <c r="L73" s="67"/>
      <c r="M73" s="67"/>
    </row>
    <row r="74" spans="1:13" x14ac:dyDescent="0.25">
      <c r="B74" s="8" t="s">
        <v>23</v>
      </c>
      <c r="H74" s="9" t="s">
        <v>16</v>
      </c>
      <c r="I74" s="9" t="s">
        <v>22</v>
      </c>
      <c r="J74" s="9"/>
      <c r="K74" s="9"/>
      <c r="L74" s="9"/>
      <c r="M74" s="9"/>
    </row>
    <row r="75" spans="1:13" x14ac:dyDescent="0.25">
      <c r="B75" s="6" t="s">
        <v>17</v>
      </c>
      <c r="H75" s="10" t="s">
        <v>17</v>
      </c>
      <c r="I75" s="10" t="s">
        <v>17</v>
      </c>
      <c r="J75" s="10"/>
      <c r="K75" s="10"/>
      <c r="L75" s="10"/>
      <c r="M75" s="10"/>
    </row>
    <row r="76" spans="1:13" x14ac:dyDescent="0.25">
      <c r="B76" s="6"/>
      <c r="I76" s="67"/>
      <c r="J76" s="67" t="s">
        <v>18</v>
      </c>
      <c r="K76" s="67" t="s">
        <v>18</v>
      </c>
      <c r="L76" s="67" t="s">
        <v>18</v>
      </c>
      <c r="M76" s="67" t="s">
        <v>18</v>
      </c>
    </row>
    <row r="77" spans="1:13" ht="9.75" customHeight="1" x14ac:dyDescent="0.25">
      <c r="B77" s="6"/>
      <c r="I77" s="5"/>
      <c r="J77" s="5"/>
      <c r="K77" s="5"/>
      <c r="L77" s="5"/>
      <c r="M77" s="5"/>
    </row>
    <row r="78" spans="1:13" x14ac:dyDescent="0.25">
      <c r="B78" s="6" t="s">
        <v>25</v>
      </c>
      <c r="I78" s="67" t="s">
        <v>26</v>
      </c>
      <c r="J78" s="67" t="s">
        <v>19</v>
      </c>
      <c r="K78" s="67" t="s">
        <v>19</v>
      </c>
      <c r="L78" s="67" t="s">
        <v>19</v>
      </c>
      <c r="M78" s="67" t="s">
        <v>19</v>
      </c>
    </row>
    <row r="79" spans="1:13" x14ac:dyDescent="0.25">
      <c r="B79" s="7" t="s">
        <v>27</v>
      </c>
      <c r="I79" s="90" t="s">
        <v>21</v>
      </c>
      <c r="J79" s="90" t="s">
        <v>20</v>
      </c>
      <c r="K79" s="90" t="s">
        <v>20</v>
      </c>
      <c r="L79" s="90" t="s">
        <v>20</v>
      </c>
      <c r="M79" s="90" t="s">
        <v>20</v>
      </c>
    </row>
    <row r="80" spans="1:13" x14ac:dyDescent="0.25">
      <c r="I80" s="67"/>
      <c r="J80" s="67"/>
      <c r="K80" s="67"/>
      <c r="L80" s="67"/>
      <c r="M80" s="67"/>
    </row>
    <row r="81" spans="9:13" x14ac:dyDescent="0.25">
      <c r="I81" s="67"/>
      <c r="J81" s="67"/>
      <c r="K81" s="67"/>
      <c r="L81" s="67"/>
      <c r="M81" s="67"/>
    </row>
  </sheetData>
  <mergeCells count="172">
    <mergeCell ref="K52:K53"/>
    <mergeCell ref="L52:L53"/>
    <mergeCell ref="M52:M53"/>
    <mergeCell ref="F54:F55"/>
    <mergeCell ref="G54:G55"/>
    <mergeCell ref="H54:H55"/>
    <mergeCell ref="I54:I55"/>
    <mergeCell ref="J54:J55"/>
    <mergeCell ref="K54:K55"/>
    <mergeCell ref="L54:L55"/>
    <mergeCell ref="M54:M55"/>
    <mergeCell ref="F52:F53"/>
    <mergeCell ref="G52:G53"/>
    <mergeCell ref="H52:H53"/>
    <mergeCell ref="I52:I53"/>
    <mergeCell ref="J52:J53"/>
    <mergeCell ref="K48:K49"/>
    <mergeCell ref="L48:L49"/>
    <mergeCell ref="M48:M49"/>
    <mergeCell ref="F50:F51"/>
    <mergeCell ref="G50:G51"/>
    <mergeCell ref="H50:H51"/>
    <mergeCell ref="I50:I51"/>
    <mergeCell ref="J50:J51"/>
    <mergeCell ref="K50:K51"/>
    <mergeCell ref="L50:L51"/>
    <mergeCell ref="M50:M51"/>
    <mergeCell ref="F48:F49"/>
    <mergeCell ref="G48:G49"/>
    <mergeCell ref="H48:H49"/>
    <mergeCell ref="I48:I49"/>
    <mergeCell ref="J48:J49"/>
    <mergeCell ref="K44:K45"/>
    <mergeCell ref="L44:L45"/>
    <mergeCell ref="M44:M45"/>
    <mergeCell ref="F46:F47"/>
    <mergeCell ref="G46:G47"/>
    <mergeCell ref="H46:H47"/>
    <mergeCell ref="I46:I47"/>
    <mergeCell ref="J46:J47"/>
    <mergeCell ref="K46:K47"/>
    <mergeCell ref="L46:L47"/>
    <mergeCell ref="M46:M47"/>
    <mergeCell ref="F44:F45"/>
    <mergeCell ref="G44:G45"/>
    <mergeCell ref="H44:H45"/>
    <mergeCell ref="I44:I45"/>
    <mergeCell ref="J44:J45"/>
    <mergeCell ref="K40:K41"/>
    <mergeCell ref="L40:L41"/>
    <mergeCell ref="M40:M41"/>
    <mergeCell ref="F42:F43"/>
    <mergeCell ref="G42:G43"/>
    <mergeCell ref="H42:H43"/>
    <mergeCell ref="I42:I43"/>
    <mergeCell ref="J42:J43"/>
    <mergeCell ref="K42:K43"/>
    <mergeCell ref="L42:L43"/>
    <mergeCell ref="M42:M43"/>
    <mergeCell ref="F40:F41"/>
    <mergeCell ref="G40:G41"/>
    <mergeCell ref="H40:H41"/>
    <mergeCell ref="I40:I41"/>
    <mergeCell ref="J40:J41"/>
    <mergeCell ref="K36:K37"/>
    <mergeCell ref="L36:L37"/>
    <mergeCell ref="M36:M37"/>
    <mergeCell ref="F38:F39"/>
    <mergeCell ref="G38:G39"/>
    <mergeCell ref="H38:H39"/>
    <mergeCell ref="I38:I39"/>
    <mergeCell ref="J38:J39"/>
    <mergeCell ref="K38:K39"/>
    <mergeCell ref="L38:L39"/>
    <mergeCell ref="M38:M39"/>
    <mergeCell ref="F36:F37"/>
    <mergeCell ref="G36:G37"/>
    <mergeCell ref="H36:H37"/>
    <mergeCell ref="I36:I37"/>
    <mergeCell ref="J36:J37"/>
    <mergeCell ref="I34:I35"/>
    <mergeCell ref="J34:J35"/>
    <mergeCell ref="K34:K35"/>
    <mergeCell ref="L34:L35"/>
    <mergeCell ref="M34:M35"/>
    <mergeCell ref="J30:J31"/>
    <mergeCell ref="K30:K31"/>
    <mergeCell ref="L30:L31"/>
    <mergeCell ref="M30:M31"/>
    <mergeCell ref="F32:F33"/>
    <mergeCell ref="G32:G33"/>
    <mergeCell ref="H32:H33"/>
    <mergeCell ref="I32:I33"/>
    <mergeCell ref="J32:J33"/>
    <mergeCell ref="K32:K33"/>
    <mergeCell ref="L32:L33"/>
    <mergeCell ref="M32:M33"/>
    <mergeCell ref="J26:J27"/>
    <mergeCell ref="K26:K27"/>
    <mergeCell ref="L26:L27"/>
    <mergeCell ref="M26:M27"/>
    <mergeCell ref="F28:F29"/>
    <mergeCell ref="G28:G29"/>
    <mergeCell ref="H28:H29"/>
    <mergeCell ref="I28:I29"/>
    <mergeCell ref="J28:J29"/>
    <mergeCell ref="K28:K29"/>
    <mergeCell ref="L28:L29"/>
    <mergeCell ref="M28:M29"/>
    <mergeCell ref="A22:A23"/>
    <mergeCell ref="A24:A25"/>
    <mergeCell ref="A26:A27"/>
    <mergeCell ref="J22:J23"/>
    <mergeCell ref="K22:K23"/>
    <mergeCell ref="L22:L23"/>
    <mergeCell ref="M22:M23"/>
    <mergeCell ref="F24:F25"/>
    <mergeCell ref="G24:G25"/>
    <mergeCell ref="H24:H25"/>
    <mergeCell ref="I24:I25"/>
    <mergeCell ref="J24:J25"/>
    <mergeCell ref="K24:K25"/>
    <mergeCell ref="L24:L25"/>
    <mergeCell ref="M24:M25"/>
    <mergeCell ref="A40:A41"/>
    <mergeCell ref="I79:M79"/>
    <mergeCell ref="I80:M80"/>
    <mergeCell ref="A52:A53"/>
    <mergeCell ref="A54:A55"/>
    <mergeCell ref="F22:F23"/>
    <mergeCell ref="H22:H23"/>
    <mergeCell ref="I22:I23"/>
    <mergeCell ref="F26:F27"/>
    <mergeCell ref="G26:G27"/>
    <mergeCell ref="H26:H27"/>
    <mergeCell ref="I26:I27"/>
    <mergeCell ref="F30:F31"/>
    <mergeCell ref="G30:G31"/>
    <mergeCell ref="H30:H31"/>
    <mergeCell ref="I30:I31"/>
    <mergeCell ref="F34:F35"/>
    <mergeCell ref="G34:G35"/>
    <mergeCell ref="H34:H35"/>
    <mergeCell ref="A42:A43"/>
    <mergeCell ref="A44:A45"/>
    <mergeCell ref="A46:A47"/>
    <mergeCell ref="A48:A49"/>
    <mergeCell ref="A50:A51"/>
    <mergeCell ref="I81:M81"/>
    <mergeCell ref="I73:M73"/>
    <mergeCell ref="I76:M76"/>
    <mergeCell ref="I78:M78"/>
    <mergeCell ref="A1:M1"/>
    <mergeCell ref="B2:M2"/>
    <mergeCell ref="C4:C6"/>
    <mergeCell ref="M4:M6"/>
    <mergeCell ref="A4:A6"/>
    <mergeCell ref="I5:J5"/>
    <mergeCell ref="K5:L5"/>
    <mergeCell ref="D4:D6"/>
    <mergeCell ref="E4:H4"/>
    <mergeCell ref="I4:L4"/>
    <mergeCell ref="E5:F5"/>
    <mergeCell ref="G5:H5"/>
    <mergeCell ref="B4:B6"/>
    <mergeCell ref="A3:M3"/>
    <mergeCell ref="A28:A29"/>
    <mergeCell ref="A30:A31"/>
    <mergeCell ref="A32:A33"/>
    <mergeCell ref="A34:A35"/>
    <mergeCell ref="A36:A37"/>
    <mergeCell ref="A38:A39"/>
  </mergeCells>
  <phoneticPr fontId="4" type="noConversion"/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user</cp:lastModifiedBy>
  <cp:lastPrinted>2019-10-14T09:56:06Z</cp:lastPrinted>
  <dcterms:created xsi:type="dcterms:W3CDTF">2014-02-24T11:08:40Z</dcterms:created>
  <dcterms:modified xsi:type="dcterms:W3CDTF">2024-02-15T08:39:41Z</dcterms:modified>
</cp:coreProperties>
</file>