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1279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Лист1!$2:$4</definedName>
    <definedName name="_xlnm.Print_Area" localSheetId="0">Лист1!$A$1:$J$36</definedName>
  </definedNames>
  <calcPr calcId="125725" calcMode="manual"/>
</workbook>
</file>

<file path=xl/calcChain.xml><?xml version="1.0" encoding="utf-8"?>
<calcChain xmlns="http://schemas.openxmlformats.org/spreadsheetml/2006/main">
  <c r="E2" i="2"/>
  <c r="M12"/>
  <c r="K4"/>
  <c r="N3"/>
  <c r="G2" l="1"/>
  <c r="B9" s="1"/>
  <c r="E13"/>
  <c r="A29" s="1"/>
  <c r="B29" l="1"/>
  <c r="E29" s="1"/>
  <c r="A28"/>
  <c r="A31"/>
  <c r="A27" l="1"/>
  <c r="B28"/>
  <c r="C31"/>
  <c r="C32" s="1"/>
  <c r="E32" s="1"/>
  <c r="C28" l="1"/>
  <c r="E28" s="1"/>
  <c r="C29"/>
  <c r="E31"/>
  <c r="A12"/>
  <c r="B27"/>
  <c r="A25"/>
  <c r="C27" l="1"/>
  <c r="E30"/>
  <c r="E27"/>
  <c r="A24"/>
  <c r="B25"/>
  <c r="E25" s="1"/>
  <c r="F29"/>
  <c r="D29"/>
  <c r="B24" l="1"/>
  <c r="A23"/>
  <c r="C24" l="1"/>
  <c r="E24" s="1"/>
  <c r="C25"/>
  <c r="B23"/>
  <c r="A21"/>
  <c r="F25" l="1"/>
  <c r="D25"/>
  <c r="E23"/>
  <c r="E26"/>
  <c r="C23"/>
  <c r="B21"/>
  <c r="A20"/>
  <c r="E21" l="1"/>
  <c r="A19"/>
  <c r="B20"/>
  <c r="F26"/>
  <c r="A10" s="1"/>
  <c r="C20" l="1"/>
  <c r="E20" s="1"/>
  <c r="C21"/>
  <c r="A17"/>
  <c r="B19"/>
  <c r="E22" s="1"/>
  <c r="F21" l="1"/>
  <c r="D21"/>
  <c r="F22"/>
  <c r="A16"/>
  <c r="B17"/>
  <c r="E19"/>
  <c r="C19"/>
  <c r="A9" l="1"/>
  <c r="B16"/>
  <c r="A15"/>
  <c r="E17"/>
  <c r="B15" l="1"/>
  <c r="A14"/>
  <c r="C16"/>
  <c r="E16" s="1"/>
  <c r="C17"/>
  <c r="F17" l="1"/>
  <c r="D17"/>
  <c r="E15"/>
  <c r="C15"/>
  <c r="E18"/>
  <c r="F18" l="1"/>
  <c r="A8" s="1"/>
  <c r="F30"/>
  <c r="A11" s="1"/>
  <c r="B6" l="1"/>
  <c r="B5"/>
  <c r="F8" l="1"/>
  <c r="F9" s="1"/>
  <c r="F10" s="1"/>
  <c r="B3" l="1"/>
  <c r="B4"/>
</calcChain>
</file>

<file path=xl/comments1.xml><?xml version="1.0" encoding="utf-8"?>
<comments xmlns="http://schemas.openxmlformats.org/spreadsheetml/2006/main">
  <authors>
    <author>KiselevAI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KiselevAI:</t>
        </r>
        <r>
          <rPr>
            <sz val="8"/>
            <color indexed="81"/>
            <rFont val="Tahoma"/>
            <family val="2"/>
          </rPr>
          <t xml:space="preserve">
НАИМЕНОВАНИЕ КОНТРАГЕНТА, пишется один раз, переносится на весь лист
</t>
        </r>
      </text>
    </comment>
  </commentList>
</comments>
</file>

<file path=xl/comments2.xml><?xml version="1.0" encoding="utf-8"?>
<comments xmlns="http://schemas.openxmlformats.org/spreadsheetml/2006/main">
  <authors>
    <author>Ok</author>
  </authors>
  <commentList>
    <comment ref="E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надо вставить ссылку на первый лист, откуда берётся число для прописи. В данном примере это 'счёт-факт' ячейка I31 - "Итого"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Здесь должна быть ссылка на ячейку с НДС листа "счет-фактура"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Ok:</t>
        </r>
        <r>
          <rPr>
            <sz val="8"/>
            <color indexed="81"/>
            <rFont val="Tahoma"/>
            <family val="2"/>
          </rPr>
          <t xml:space="preserve">
Эта строка будет вставляться для НДС</t>
        </r>
      </text>
    </comment>
  </commentList>
</comments>
</file>

<file path=xl/sharedStrings.xml><?xml version="1.0" encoding="utf-8"?>
<sst xmlns="http://schemas.openxmlformats.org/spreadsheetml/2006/main" count="90" uniqueCount="89">
  <si>
    <t>№ п/п</t>
  </si>
  <si>
    <t>Наименование Товара</t>
  </si>
  <si>
    <t>Стоимость Товара (руб., без НДС)</t>
  </si>
  <si>
    <t>Ставка НДС (%)</t>
  </si>
  <si>
    <t>Сумма НДС (руб.)</t>
  </si>
  <si>
    <t>1. Условия оплаты за поставляемый Товар:</t>
  </si>
  <si>
    <t>2. Условия поставки Товара:</t>
  </si>
  <si>
    <t>3. Документы, поставляемые вместе с Товаром:</t>
  </si>
  <si>
    <t>4. Другие условия договора, требующие дополнительного согласования:</t>
  </si>
  <si>
    <t xml:space="preserve">ИТОГО </t>
  </si>
  <si>
    <t>и</t>
  </si>
  <si>
    <t>В ячейке Е2 должна быть ссылка на исходное число</t>
  </si>
  <si>
    <t>Заглавная без НДС</t>
  </si>
  <si>
    <t xml:space="preserve">Сегодня с утра судя по всему было </t>
  </si>
  <si>
    <t>Заглавная с НДС</t>
  </si>
  <si>
    <t>маленькая без НДС</t>
  </si>
  <si>
    <t>маленькая с НДС</t>
  </si>
  <si>
    <t>Для справки - смотрите примечания к ячейкам E4 B8 B9 этого листа и H2 и C34 предыдущего.</t>
  </si>
  <si>
    <t xml:space="preserve"> (в т.ч. НДС - </t>
  </si>
  <si>
    <t>)</t>
  </si>
  <si>
    <t>рублей</t>
  </si>
  <si>
    <t>коп.</t>
  </si>
  <si>
    <t xml:space="preserve">один </t>
  </si>
  <si>
    <t xml:space="preserve">одна </t>
  </si>
  <si>
    <t xml:space="preserve">десять </t>
  </si>
  <si>
    <t xml:space="preserve">два </t>
  </si>
  <si>
    <t xml:space="preserve">две </t>
  </si>
  <si>
    <t xml:space="preserve">одиннадцать </t>
  </si>
  <si>
    <t xml:space="preserve">двадцать </t>
  </si>
  <si>
    <t xml:space="preserve">двести </t>
  </si>
  <si>
    <t xml:space="preserve">три </t>
  </si>
  <si>
    <t xml:space="preserve">двенадцать </t>
  </si>
  <si>
    <t xml:space="preserve">тридцать </t>
  </si>
  <si>
    <t xml:space="preserve">триста </t>
  </si>
  <si>
    <t xml:space="preserve">четыре </t>
  </si>
  <si>
    <t xml:space="preserve">тринадцать </t>
  </si>
  <si>
    <t xml:space="preserve">сорок </t>
  </si>
  <si>
    <t xml:space="preserve">четыреста </t>
  </si>
  <si>
    <t xml:space="preserve">пять </t>
  </si>
  <si>
    <t xml:space="preserve">четырнадцать </t>
  </si>
  <si>
    <t xml:space="preserve">пятьдесят </t>
  </si>
  <si>
    <t xml:space="preserve">пятьсот </t>
  </si>
  <si>
    <t xml:space="preserve">шесть </t>
  </si>
  <si>
    <t xml:space="preserve">пятнадцать </t>
  </si>
  <si>
    <t xml:space="preserve">шестьдесят </t>
  </si>
  <si>
    <t xml:space="preserve">шестьсот </t>
  </si>
  <si>
    <t xml:space="preserve">семь </t>
  </si>
  <si>
    <t xml:space="preserve">шестнадцать </t>
  </si>
  <si>
    <t xml:space="preserve">семьдесят </t>
  </si>
  <si>
    <t xml:space="preserve">семьсот </t>
  </si>
  <si>
    <t xml:space="preserve">восемь </t>
  </si>
  <si>
    <t xml:space="preserve">семнадцать </t>
  </si>
  <si>
    <t xml:space="preserve">восемьдесят </t>
  </si>
  <si>
    <t xml:space="preserve">восемьсот </t>
  </si>
  <si>
    <t xml:space="preserve">девять </t>
  </si>
  <si>
    <t xml:space="preserve">восемнадцать </t>
  </si>
  <si>
    <t xml:space="preserve">девяносто </t>
  </si>
  <si>
    <t xml:space="preserve">девятьсот </t>
  </si>
  <si>
    <t xml:space="preserve">девятнадцать </t>
  </si>
  <si>
    <t xml:space="preserve">сто </t>
  </si>
  <si>
    <t xml:space="preserve">Автор : Ap0st0l  |  Рихтовал: 0legator     ©2005 </t>
  </si>
  <si>
    <t>http://www.allok.ru/</t>
  </si>
  <si>
    <t>Замечания и пожелания - сюда:</t>
  </si>
  <si>
    <t>olegator@allok.ru</t>
  </si>
  <si>
    <t>Кол-во</t>
  </si>
  <si>
    <t xml:space="preserve">Ед. изм </t>
  </si>
  <si>
    <t xml:space="preserve">ПОКУПАТЕЛЬ: Публичное акционерное общество             «Выборгский судостроительный завод»                                                                                    </t>
  </si>
  <si>
    <t xml:space="preserve">Стоимость поставляемого Товара по настоящей Спецификации составляет            </t>
  </si>
  <si>
    <t>4.1. На весь поставляемый по настоящей Спецификации Товар распространяется гарантия 12 месяцев с даты поставки на склад ПАО "ВСЗ".</t>
  </si>
  <si>
    <t>3.1. Накладная ТОРГ-12 со ссылкой на настоящую Спецификацию, Счет-фактура, Счет.</t>
  </si>
  <si>
    <t>3.2. Сертификат качества/ паспорт производителя.</t>
  </si>
  <si>
    <t>ШТ</t>
  </si>
  <si>
    <t>2.2 Срок поставки Товара по настоящей Спецификации составляет 5 рабочих дней с даты оплаты авансового платежа, которой является дата списания денежных средств с расчетного счета Покупателя.</t>
  </si>
  <si>
    <t xml:space="preserve">Публичное акционерное общество                            «Выборгский судостроительный завод» </t>
  </si>
  <si>
    <t>"       "                                              2024 г.</t>
  </si>
  <si>
    <t>от       "            "                                   2024 г. между</t>
  </si>
  <si>
    <r>
      <t>СПЕЦИФИКАЦИЯ ПОСТАВКИ</t>
    </r>
    <r>
      <rPr>
        <sz val="10"/>
        <rFont val="Times New Roman"/>
        <family val="1"/>
        <charset val="204"/>
      </rPr>
      <t xml:space="preserve"> № 1 от «         »                                     2024г.,</t>
    </r>
  </si>
  <si>
    <t xml:space="preserve">Директор по логистике и МТО                     Исаков  Д.В.             </t>
  </si>
  <si>
    <t>Цена за ед.изм
 (руб., без НДС)</t>
  </si>
  <si>
    <t>4.2.</t>
  </si>
  <si>
    <t>Товар, поставляемый по настоящей Спецификации закупается для производственных нужд по раз.з. №2002 от 04.09.2024 от ТЦ.</t>
  </si>
  <si>
    <t>Всего стоимость 
с НДС (руб.)</t>
  </si>
  <si>
    <t xml:space="preserve">                                                                                                                                            Приложение №1  к Договору №                     /24-ВСЗ  </t>
  </si>
  <si>
    <t>2.1. Поставка производится силами и за счёт Покупателя.</t>
  </si>
  <si>
    <t>Масло моторное М10Г2цс 200л.</t>
  </si>
  <si>
    <t>1.1. Авансовый платёж в размере 50% от стоимости Товара в течении 7 рабочих дней с даты подписания Договора;</t>
  </si>
  <si>
    <t>1.2.Окончательный платёж в размере 50% от стоимости Товара в течении 7 рабочих дней после полной поставки Товара на склад ПАО "ВСЗ", расположенный по адресу : 188800, Ленинградская область,город Выборг,Приморское шоссе 2Б.</t>
  </si>
  <si>
    <t xml:space="preserve">Генеральный директор                                                        .. </t>
  </si>
  <si>
    <t>ПОСТАВЩИК: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</si>
</sst>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_-* #,##0.00[$р.-419]_-;\-* #,##0.00[$р.-419]_-;_-* &quot;-&quot;??[$р.-419]_-;_-@_-"/>
  </numFmts>
  <fonts count="4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28"/>
      <color indexed="13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</font>
    <font>
      <sz val="8"/>
      <color indexed="17"/>
      <name val="Arial Cyr"/>
      <family val="2"/>
      <charset val="204"/>
    </font>
    <font>
      <sz val="10"/>
      <name val="Times New Roman"/>
      <family val="1"/>
    </font>
    <font>
      <b/>
      <sz val="12"/>
      <color indexed="14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color indexed="17"/>
      <name val="Arial Cyr"/>
      <charset val="204"/>
    </font>
    <font>
      <sz val="12"/>
      <color indexed="10"/>
      <name val="Arial Cyr"/>
      <family val="2"/>
      <charset val="204"/>
    </font>
    <font>
      <sz val="10"/>
      <color indexed="15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9"/>
      <color indexed="12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4"/>
      <name val="Arial Cyr"/>
      <family val="2"/>
      <charset val="204"/>
    </font>
    <font>
      <sz val="8"/>
      <color indexed="12"/>
      <name val="Arial Cyr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34" fillId="7" borderId="1" applyNumberFormat="0" applyAlignment="0" applyProtection="0"/>
    <xf numFmtId="0" fontId="37" fillId="20" borderId="8" applyNumberFormat="0" applyAlignment="0" applyProtection="0"/>
    <xf numFmtId="0" fontId="27" fillId="20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28" fillId="21" borderId="2" applyNumberFormat="0" applyAlignment="0" applyProtection="0"/>
    <xf numFmtId="0" fontId="38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26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35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30" fillId="4" borderId="0" applyNumberFormat="0" applyBorder="0" applyAlignment="0" applyProtection="0"/>
  </cellStyleXfs>
  <cellXfs count="88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4" fontId="4" fillId="24" borderId="0" xfId="0" applyNumberFormat="1" applyFont="1" applyFill="1" applyBorder="1" applyAlignment="1">
      <alignment horizontal="right"/>
    </xf>
    <xf numFmtId="2" fontId="5" fillId="24" borderId="0" xfId="0" applyNumberFormat="1" applyFont="1" applyFill="1"/>
    <xf numFmtId="0" fontId="0" fillId="0" borderId="0" xfId="0" applyNumberFormat="1" applyAlignment="1">
      <alignment horizontal="left"/>
    </xf>
    <xf numFmtId="0" fontId="6" fillId="0" borderId="0" xfId="0" applyNumberFormat="1" applyFont="1"/>
    <xf numFmtId="0" fontId="5" fillId="0" borderId="0" xfId="0" applyNumberFormat="1" applyFont="1"/>
    <xf numFmtId="4" fontId="4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9" fillId="0" borderId="0" xfId="0" applyNumberFormat="1" applyFont="1"/>
    <xf numFmtId="164" fontId="10" fillId="0" borderId="0" xfId="0" applyNumberFormat="1" applyFont="1" applyBorder="1" applyAlignment="1">
      <alignment horizontal="left"/>
    </xf>
    <xf numFmtId="0" fontId="11" fillId="0" borderId="0" xfId="0" applyNumberFormat="1" applyFont="1"/>
    <xf numFmtId="0" fontId="0" fillId="0" borderId="0" xfId="0" applyNumberFormat="1" applyAlignment="1">
      <alignment horizontal="right"/>
    </xf>
    <xf numFmtId="0" fontId="9" fillId="0" borderId="0" xfId="0" applyNumberFormat="1" applyFont="1" applyAlignment="1">
      <alignment horizontal="right"/>
    </xf>
    <xf numFmtId="0" fontId="13" fillId="0" borderId="0" xfId="0" applyNumberFormat="1" applyFont="1"/>
    <xf numFmtId="0" fontId="9" fillId="0" borderId="0" xfId="0" applyNumberFormat="1" applyFont="1" applyAlignment="1">
      <alignment horizontal="center"/>
    </xf>
    <xf numFmtId="0" fontId="14" fillId="0" borderId="0" xfId="0" applyNumberFormat="1" applyFont="1"/>
    <xf numFmtId="0" fontId="15" fillId="0" borderId="0" xfId="0" applyNumberFormat="1" applyFont="1"/>
    <xf numFmtId="165" fontId="0" fillId="0" borderId="0" xfId="0" applyNumberFormat="1"/>
    <xf numFmtId="2" fontId="0" fillId="0" borderId="0" xfId="0" applyNumberForma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shrinkToFit="1"/>
    </xf>
    <xf numFmtId="0" fontId="15" fillId="0" borderId="0" xfId="0" applyNumberFormat="1" applyFont="1" applyAlignment="1">
      <alignment horizontal="left"/>
    </xf>
    <xf numFmtId="14" fontId="15" fillId="0" borderId="0" xfId="0" applyNumberFormat="1" applyFont="1"/>
    <xf numFmtId="0" fontId="10" fillId="0" borderId="0" xfId="0" applyNumberFormat="1" applyFont="1"/>
    <xf numFmtId="4" fontId="10" fillId="0" borderId="0" xfId="0" applyNumberFormat="1" applyFont="1" applyAlignment="1">
      <alignment horizontal="right"/>
    </xf>
    <xf numFmtId="22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17" fillId="0" borderId="0" xfId="0" applyNumberFormat="1" applyFont="1"/>
    <xf numFmtId="0" fontId="17" fillId="0" borderId="0" xfId="0" applyNumberFormat="1" applyFont="1" applyAlignment="1">
      <alignment shrinkToFit="1"/>
    </xf>
    <xf numFmtId="0" fontId="18" fillId="0" borderId="0" xfId="0" applyNumberFormat="1" applyFont="1" applyAlignment="1">
      <alignment shrinkToFit="1"/>
    </xf>
    <xf numFmtId="3" fontId="15" fillId="0" borderId="0" xfId="0" applyNumberFormat="1" applyFont="1"/>
    <xf numFmtId="0" fontId="10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9" fillId="0" borderId="0" xfId="0" applyNumberFormat="1" applyFont="1"/>
    <xf numFmtId="0" fontId="19" fillId="0" borderId="0" xfId="0" applyNumberFormat="1" applyFont="1" applyBorder="1"/>
    <xf numFmtId="0" fontId="21" fillId="0" borderId="0" xfId="28" applyNumberFormat="1" applyAlignment="1" applyProtection="1"/>
    <xf numFmtId="0" fontId="41" fillId="28" borderId="10" xfId="0" applyNumberFormat="1" applyFont="1" applyFill="1" applyBorder="1" applyAlignment="1" applyProtection="1">
      <alignment horizontal="left" vertical="center" wrapText="1"/>
    </xf>
    <xf numFmtId="0" fontId="41" fillId="28" borderId="10" xfId="0" applyNumberFormat="1" applyFont="1" applyFill="1" applyBorder="1" applyAlignment="1" applyProtection="1">
      <alignment horizontal="center" vertical="center" wrapText="1"/>
    </xf>
    <xf numFmtId="0" fontId="41" fillId="28" borderId="1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2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2" fontId="41" fillId="0" borderId="11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0" fontId="41" fillId="0" borderId="10" xfId="0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2" fontId="41" fillId="0" borderId="10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2" fontId="41" fillId="0" borderId="11" xfId="0" applyNumberFormat="1" applyFont="1" applyBorder="1" applyAlignment="1">
      <alignment horizontal="center" vertical="center"/>
    </xf>
    <xf numFmtId="2" fontId="41" fillId="0" borderId="12" xfId="0" applyNumberFormat="1" applyFont="1" applyBorder="1" applyAlignment="1">
      <alignment horizontal="center" vertical="center"/>
    </xf>
    <xf numFmtId="2" fontId="41" fillId="0" borderId="13" xfId="0" applyNumberFormat="1" applyFont="1" applyBorder="1" applyAlignment="1">
      <alignment horizontal="center" vertical="center"/>
    </xf>
    <xf numFmtId="0" fontId="20" fillId="24" borderId="0" xfId="0" applyNumberFormat="1" applyFont="1" applyFill="1" applyAlignment="1">
      <alignment horizontal="right" vertical="center" wrapText="1"/>
    </xf>
    <xf numFmtId="0" fontId="21" fillId="0" borderId="0" xfId="28" applyNumberFormat="1" applyAlignment="1" applyProtection="1"/>
    <xf numFmtId="0" fontId="15" fillId="0" borderId="0" xfId="0" applyNumberFormat="1" applyFont="1" applyAlignment="1">
      <alignment horizontal="right"/>
    </xf>
    <xf numFmtId="0" fontId="3" fillId="25" borderId="0" xfId="0" applyNumberFormat="1" applyFont="1" applyFill="1" applyAlignment="1">
      <alignment horizontal="center" vertical="center" wrapText="1"/>
    </xf>
    <xf numFmtId="14" fontId="8" fillId="26" borderId="0" xfId="0" applyNumberFormat="1" applyFont="1" applyFill="1" applyAlignment="1">
      <alignment horizontal="center"/>
    </xf>
    <xf numFmtId="164" fontId="10" fillId="0" borderId="0" xfId="0" applyNumberFormat="1" applyFont="1" applyBorder="1" applyAlignment="1">
      <alignment horizontal="left"/>
    </xf>
    <xf numFmtId="0" fontId="12" fillId="27" borderId="0" xfId="0" applyNumberFormat="1" applyFont="1" applyFill="1" applyAlignment="1">
      <alignment horizontal="center" vertical="center" wrapText="1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Гиперссылка" xfId="28" builtinId="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1" Type="http://schemas.openxmlformats.org/officeDocument/2006/relationships/hyperlink" Target="http://www.allok.ru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BreakPreview" zoomScale="85" zoomScaleNormal="100" zoomScaleSheetLayoutView="85" workbookViewId="0">
      <selection activeCell="C11" sqref="C11"/>
    </sheetView>
  </sheetViews>
  <sheetFormatPr defaultRowHeight="12.75"/>
  <cols>
    <col min="1" max="1" width="3.42578125" style="42" customWidth="1"/>
    <col min="2" max="2" width="50" style="43" customWidth="1"/>
    <col min="3" max="3" width="6.28515625" style="42" customWidth="1"/>
    <col min="4" max="4" width="6.7109375" style="42" customWidth="1"/>
    <col min="5" max="5" width="23.42578125" style="42" customWidth="1"/>
    <col min="6" max="6" width="16.42578125" style="42" customWidth="1"/>
    <col min="7" max="7" width="6" style="42" customWidth="1"/>
    <col min="8" max="8" width="14" style="42" customWidth="1"/>
    <col min="9" max="9" width="19.7109375" style="42" customWidth="1"/>
    <col min="10" max="10" width="9.140625" style="42" hidden="1" customWidth="1"/>
    <col min="11" max="16384" width="9.140625" style="42"/>
  </cols>
  <sheetData>
    <row r="1" spans="1:10" ht="15" customHeight="1">
      <c r="C1" s="43"/>
    </row>
    <row r="2" spans="1:10" ht="15" customHeight="1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" customHeight="1">
      <c r="A3" s="74" t="s">
        <v>75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30" customHeight="1">
      <c r="C4" s="72"/>
      <c r="D4" s="72"/>
      <c r="E4" s="72"/>
      <c r="F4" s="72"/>
      <c r="G4" s="42" t="s">
        <v>10</v>
      </c>
      <c r="H4" s="67" t="s">
        <v>73</v>
      </c>
      <c r="I4" s="67"/>
      <c r="J4" s="67"/>
    </row>
    <row r="5" spans="1:10" ht="15" customHeight="1"/>
    <row r="6" spans="1:10" ht="15" customHeight="1">
      <c r="A6" s="76" t="s">
        <v>76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5" customHeight="1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15" customHeight="1">
      <c r="A8" s="66" t="s">
        <v>0</v>
      </c>
      <c r="B8" s="66" t="s">
        <v>1</v>
      </c>
      <c r="C8" s="66" t="s">
        <v>64</v>
      </c>
      <c r="D8" s="66" t="s">
        <v>65</v>
      </c>
      <c r="E8" s="75" t="s">
        <v>78</v>
      </c>
      <c r="F8" s="66" t="s">
        <v>2</v>
      </c>
      <c r="G8" s="66" t="s">
        <v>3</v>
      </c>
      <c r="H8" s="66" t="s">
        <v>4</v>
      </c>
      <c r="I8" s="66" t="s">
        <v>81</v>
      </c>
      <c r="J8" s="66"/>
    </row>
    <row r="9" spans="1:10" ht="15" customHeight="1">
      <c r="A9" s="66"/>
      <c r="B9" s="66"/>
      <c r="C9" s="66"/>
      <c r="D9" s="66"/>
      <c r="E9" s="75"/>
      <c r="F9" s="66"/>
      <c r="G9" s="66"/>
      <c r="H9" s="66"/>
      <c r="I9" s="66"/>
      <c r="J9" s="66"/>
    </row>
    <row r="10" spans="1:10" ht="15" customHeight="1">
      <c r="A10" s="66"/>
      <c r="B10" s="66"/>
      <c r="C10" s="66"/>
      <c r="D10" s="66"/>
      <c r="E10" s="75"/>
      <c r="F10" s="66"/>
      <c r="G10" s="66"/>
      <c r="H10" s="66"/>
      <c r="I10" s="66"/>
      <c r="J10" s="66"/>
    </row>
    <row r="11" spans="1:10" ht="30" customHeight="1">
      <c r="A11" s="44">
        <v>1</v>
      </c>
      <c r="B11" s="39" t="s">
        <v>84</v>
      </c>
      <c r="C11" s="40">
        <v>7</v>
      </c>
      <c r="D11" s="41" t="s">
        <v>71</v>
      </c>
      <c r="E11" s="58"/>
      <c r="F11" s="45"/>
      <c r="G11" s="44"/>
      <c r="H11" s="45"/>
      <c r="I11" s="61"/>
      <c r="J11" s="60"/>
    </row>
    <row r="12" spans="1:10" ht="15" customHeight="1">
      <c r="A12" s="46"/>
      <c r="B12" s="44" t="s">
        <v>9</v>
      </c>
      <c r="C12" s="45"/>
      <c r="D12" s="45"/>
      <c r="E12" s="58"/>
      <c r="F12" s="47"/>
      <c r="G12" s="45"/>
      <c r="H12" s="45"/>
      <c r="I12" s="68"/>
      <c r="J12" s="68"/>
    </row>
    <row r="13" spans="1:10" ht="30" customHeight="1">
      <c r="A13" s="66" t="s">
        <v>67</v>
      </c>
      <c r="B13" s="66"/>
      <c r="C13" s="66"/>
      <c r="D13" s="66"/>
      <c r="E13" s="78"/>
      <c r="F13" s="79"/>
      <c r="G13" s="79"/>
      <c r="H13" s="80"/>
      <c r="I13" s="63"/>
      <c r="J13" s="60"/>
    </row>
    <row r="14" spans="1:10" ht="15" customHeight="1">
      <c r="A14" s="48"/>
      <c r="B14" s="48"/>
      <c r="C14" s="48"/>
      <c r="D14" s="48"/>
      <c r="E14" s="49"/>
      <c r="F14" s="50"/>
      <c r="G14" s="50"/>
      <c r="H14" s="50"/>
      <c r="I14" s="50"/>
      <c r="J14" s="50"/>
    </row>
    <row r="15" spans="1:10" ht="15" customHeight="1">
      <c r="A15" s="70" t="s">
        <v>5</v>
      </c>
      <c r="B15" s="70"/>
      <c r="C15" s="70"/>
      <c r="D15" s="70"/>
      <c r="E15" s="70"/>
      <c r="F15" s="70"/>
      <c r="G15" s="70"/>
      <c r="H15" s="70"/>
      <c r="I15" s="70"/>
      <c r="J15" s="70"/>
    </row>
    <row r="16" spans="1:10" s="64" customFormat="1" ht="15" customHeight="1">
      <c r="A16" s="67" t="s">
        <v>85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2" ht="38.25" customHeight="1">
      <c r="A17" s="67" t="s">
        <v>86</v>
      </c>
      <c r="B17" s="69"/>
      <c r="C17" s="69"/>
      <c r="D17" s="69"/>
      <c r="E17" s="69"/>
      <c r="F17" s="69"/>
      <c r="G17" s="69"/>
      <c r="H17" s="69"/>
      <c r="I17" s="69"/>
      <c r="J17" s="51"/>
      <c r="L17" s="52"/>
    </row>
    <row r="18" spans="1:12" ht="15" customHeight="1">
      <c r="A18" s="65" t="s">
        <v>6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2" ht="30" customHeight="1">
      <c r="A19" s="67" t="s">
        <v>83</v>
      </c>
      <c r="B19" s="67"/>
      <c r="C19" s="67"/>
      <c r="D19" s="67"/>
      <c r="E19" s="67"/>
      <c r="F19" s="67"/>
      <c r="G19" s="67"/>
      <c r="H19" s="67"/>
      <c r="I19" s="67"/>
      <c r="J19" s="43"/>
    </row>
    <row r="20" spans="1:12" ht="30" customHeight="1">
      <c r="A20" s="67" t="s">
        <v>72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2" ht="15" customHeight="1">
      <c r="A21" s="51" t="s">
        <v>7</v>
      </c>
      <c r="C21" s="43"/>
      <c r="D21" s="43"/>
      <c r="E21" s="43"/>
      <c r="F21" s="43"/>
      <c r="G21" s="43"/>
      <c r="H21" s="43"/>
      <c r="I21" s="43"/>
      <c r="J21" s="43"/>
    </row>
    <row r="22" spans="1:12" s="54" customFormat="1" ht="15" customHeight="1">
      <c r="A22" s="43" t="s">
        <v>69</v>
      </c>
      <c r="B22" s="43"/>
      <c r="C22" s="53"/>
      <c r="D22" s="43"/>
      <c r="E22" s="43"/>
      <c r="F22" s="43"/>
      <c r="G22" s="43"/>
      <c r="H22" s="51"/>
      <c r="I22" s="43"/>
      <c r="J22" s="43"/>
      <c r="K22" s="43"/>
    </row>
    <row r="23" spans="1:12" s="54" customFormat="1" ht="15" customHeight="1">
      <c r="A23" s="71" t="s">
        <v>70</v>
      </c>
      <c r="B23" s="71"/>
      <c r="C23" s="71"/>
      <c r="D23" s="71"/>
      <c r="E23" s="71"/>
      <c r="F23" s="71"/>
      <c r="G23" s="43"/>
      <c r="I23" s="43"/>
      <c r="J23" s="43"/>
      <c r="K23" s="43"/>
    </row>
    <row r="24" spans="1:12" ht="15" customHeight="1">
      <c r="A24" s="51" t="s">
        <v>8</v>
      </c>
      <c r="B24" s="51"/>
      <c r="C24" s="51"/>
      <c r="D24" s="51"/>
      <c r="E24" s="51"/>
      <c r="F24" s="51"/>
      <c r="G24" s="51"/>
      <c r="H24" s="51"/>
      <c r="I24" s="55"/>
      <c r="J24" s="43"/>
    </row>
    <row r="25" spans="1:12" ht="15" customHeight="1">
      <c r="A25" s="67" t="s">
        <v>68</v>
      </c>
      <c r="B25" s="67"/>
      <c r="C25" s="67"/>
      <c r="D25" s="67"/>
      <c r="E25" s="67"/>
      <c r="F25" s="67"/>
      <c r="G25" s="67"/>
      <c r="H25" s="67"/>
      <c r="I25" s="67"/>
      <c r="J25" s="67"/>
    </row>
    <row r="26" spans="1:12" ht="15" customHeight="1">
      <c r="A26" s="62" t="s">
        <v>79</v>
      </c>
      <c r="B26" s="71" t="s">
        <v>80</v>
      </c>
      <c r="C26" s="71"/>
      <c r="D26" s="71"/>
      <c r="E26" s="71"/>
      <c r="F26" s="71"/>
      <c r="G26" s="71"/>
      <c r="H26" s="71"/>
      <c r="I26" s="71"/>
      <c r="J26" s="43"/>
    </row>
    <row r="27" spans="1:12" ht="15" customHeight="1">
      <c r="A27" s="43"/>
      <c r="C27" s="43"/>
      <c r="D27" s="43"/>
      <c r="E27" s="43"/>
      <c r="F27" s="43"/>
      <c r="G27" s="43"/>
      <c r="H27" s="43"/>
      <c r="I27" s="43"/>
      <c r="J27" s="43"/>
    </row>
    <row r="28" spans="1:12" ht="30" customHeight="1">
      <c r="A28" s="67" t="s">
        <v>66</v>
      </c>
      <c r="B28" s="67"/>
      <c r="C28" s="56"/>
      <c r="D28" s="56"/>
      <c r="E28" s="67" t="s">
        <v>88</v>
      </c>
      <c r="F28" s="67"/>
      <c r="G28" s="67"/>
      <c r="H28" s="67"/>
      <c r="I28" s="54"/>
      <c r="J28" s="43"/>
    </row>
    <row r="29" spans="1:12" ht="15" customHeight="1">
      <c r="A29" s="55"/>
      <c r="B29" s="55"/>
      <c r="C29" s="56"/>
      <c r="D29" s="56"/>
      <c r="E29" s="55"/>
      <c r="F29" s="55"/>
      <c r="G29" s="55"/>
      <c r="H29" s="55"/>
      <c r="I29" s="54"/>
      <c r="J29" s="43"/>
    </row>
    <row r="30" spans="1:12" ht="15" customHeight="1">
      <c r="A30" s="67" t="s">
        <v>77</v>
      </c>
      <c r="B30" s="67"/>
      <c r="C30" s="73"/>
      <c r="D30" s="50"/>
      <c r="E30" s="71" t="s">
        <v>87</v>
      </c>
      <c r="F30" s="71"/>
      <c r="G30" s="71"/>
      <c r="H30" s="71"/>
    </row>
    <row r="31" spans="1:12" ht="15" customHeight="1">
      <c r="A31" s="57"/>
      <c r="B31" s="55"/>
      <c r="C31" s="73"/>
      <c r="D31" s="50"/>
      <c r="E31" s="54"/>
      <c r="F31" s="54"/>
      <c r="G31" s="54"/>
      <c r="H31" s="48"/>
    </row>
    <row r="32" spans="1:12" ht="15" customHeight="1">
      <c r="A32" s="57"/>
      <c r="B32" s="59" t="s">
        <v>74</v>
      </c>
      <c r="C32" s="50"/>
      <c r="D32" s="50"/>
      <c r="E32" s="72" t="s">
        <v>74</v>
      </c>
      <c r="F32" s="72"/>
      <c r="G32" s="72"/>
      <c r="H32" s="72"/>
    </row>
    <row r="33" spans="1:2" ht="15" customHeight="1">
      <c r="A33" s="57"/>
      <c r="B33" s="55"/>
    </row>
    <row r="34" spans="1:2" ht="15" customHeight="1"/>
  </sheetData>
  <mergeCells count="32">
    <mergeCell ref="B26:I26"/>
    <mergeCell ref="E13:H13"/>
    <mergeCell ref="E28:H28"/>
    <mergeCell ref="A28:B28"/>
    <mergeCell ref="E30:H30"/>
    <mergeCell ref="A16:J16"/>
    <mergeCell ref="E32:H32"/>
    <mergeCell ref="C30:C31"/>
    <mergeCell ref="A30:B30"/>
    <mergeCell ref="A2:J2"/>
    <mergeCell ref="A8:A10"/>
    <mergeCell ref="E8:E10"/>
    <mergeCell ref="B8:B10"/>
    <mergeCell ref="C8:C10"/>
    <mergeCell ref="A6:J6"/>
    <mergeCell ref="A7:J7"/>
    <mergeCell ref="I8:J10"/>
    <mergeCell ref="A3:J3"/>
    <mergeCell ref="C4:F4"/>
    <mergeCell ref="H4:J4"/>
    <mergeCell ref="F8:F10"/>
    <mergeCell ref="G8:G10"/>
    <mergeCell ref="H8:H10"/>
    <mergeCell ref="D8:D10"/>
    <mergeCell ref="A25:J25"/>
    <mergeCell ref="A13:D13"/>
    <mergeCell ref="I12:J12"/>
    <mergeCell ref="A20:J20"/>
    <mergeCell ref="A17:I17"/>
    <mergeCell ref="A15:J15"/>
    <mergeCell ref="A23:F23"/>
    <mergeCell ref="A19:I19"/>
  </mergeCells>
  <phoneticPr fontId="2" type="noConversion"/>
  <pageMargins left="0.71" right="0.32" top="0.17" bottom="0.23" header="0.21" footer="0.17"/>
  <pageSetup paperSize="9" scale="8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G3" sqref="G3"/>
    </sheetView>
  </sheetViews>
  <sheetFormatPr defaultRowHeight="12.75"/>
  <cols>
    <col min="1" max="1" width="14.85546875" customWidth="1"/>
    <col min="5" max="5" width="16" bestFit="1" customWidth="1"/>
    <col min="7" max="7" width="10.5703125" bestFit="1" customWidth="1"/>
  </cols>
  <sheetData>
    <row r="1" spans="1:15" ht="35.25">
      <c r="A1" s="84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"/>
    </row>
    <row r="2" spans="1:15" ht="15.75">
      <c r="A2" s="1"/>
      <c r="B2" s="2"/>
      <c r="C2" s="2"/>
      <c r="D2" s="2"/>
      <c r="E2" s="3">
        <f>Лист1!E13</f>
        <v>0</v>
      </c>
      <c r="F2" s="1"/>
      <c r="G2" s="4">
        <f>Лист1!H12</f>
        <v>0</v>
      </c>
      <c r="H2" s="5"/>
      <c r="I2" s="1"/>
      <c r="J2" s="1"/>
      <c r="K2" s="1"/>
      <c r="L2" s="1"/>
      <c r="M2" s="1"/>
      <c r="N2" s="1"/>
      <c r="O2" s="1"/>
    </row>
    <row r="3" spans="1:15" ht="15.75">
      <c r="A3" s="6" t="s">
        <v>12</v>
      </c>
      <c r="B3" s="7" t="str">
        <f>SUBSTITUTE(B5,F9,F10,1)</f>
        <v>Ноль рублей 00 коп.</v>
      </c>
      <c r="C3" s="1"/>
      <c r="D3" s="1"/>
      <c r="E3" s="8"/>
      <c r="F3" s="1"/>
      <c r="G3" s="1"/>
      <c r="H3" s="9"/>
      <c r="J3" s="9"/>
      <c r="K3" s="9"/>
      <c r="L3" s="9"/>
      <c r="M3" s="10" t="s">
        <v>13</v>
      </c>
      <c r="N3" s="85">
        <f ca="1">TODAY()</f>
        <v>45615</v>
      </c>
      <c r="O3" s="85"/>
    </row>
    <row r="4" spans="1:15">
      <c r="A4" s="6" t="s">
        <v>14</v>
      </c>
      <c r="B4" s="11" t="str">
        <f>SUBSTITUTE(B6,F9,F10,1)</f>
        <v>Ноль рублей 00 коп. (в т.ч. НДС - 0)</v>
      </c>
      <c r="C4" s="1"/>
      <c r="D4" s="1"/>
      <c r="E4" s="1"/>
      <c r="F4" s="1"/>
      <c r="G4" s="1"/>
      <c r="H4" s="9"/>
      <c r="I4" s="9"/>
      <c r="J4" s="9"/>
      <c r="K4" s="86" t="str">
        <f>CONCATENATE(" «  ",P3,"  »  ",Q3,"  ",R3," г.")</f>
        <v xml:space="preserve"> «    »     г.</v>
      </c>
      <c r="L4" s="86"/>
      <c r="M4" s="86"/>
      <c r="N4" s="12"/>
      <c r="O4" s="12"/>
    </row>
    <row r="5" spans="1:15">
      <c r="A5" s="13" t="s">
        <v>15</v>
      </c>
      <c r="B5" s="11" t="str">
        <f>CONCATENATE(A8,A9,A10,A11,A12)</f>
        <v>ноль рублей 00 коп.</v>
      </c>
      <c r="C5" s="1"/>
      <c r="D5" s="1"/>
      <c r="E5" s="1"/>
      <c r="F5" s="1"/>
      <c r="G5" s="1"/>
      <c r="H5" s="14"/>
      <c r="I5" s="1"/>
      <c r="J5" s="1"/>
      <c r="K5" s="1"/>
      <c r="L5" s="1"/>
      <c r="M5" s="1"/>
      <c r="N5" s="1"/>
      <c r="O5" s="1"/>
    </row>
    <row r="6" spans="1:15">
      <c r="A6" s="13" t="s">
        <v>16</v>
      </c>
      <c r="B6" s="11" t="str">
        <f>CONCATENATE(A8,A9,A10,A11,A12,B8,B9,C9)</f>
        <v>ноль рублей 00 коп. (в т.ч. НДС - 0)</v>
      </c>
      <c r="C6" s="1"/>
      <c r="D6" s="1"/>
      <c r="E6" s="1"/>
      <c r="F6" s="11"/>
      <c r="G6" s="11"/>
      <c r="H6" s="15"/>
      <c r="I6" s="11"/>
      <c r="J6" s="11"/>
      <c r="K6" s="11"/>
      <c r="L6" s="11"/>
      <c r="M6" s="11"/>
      <c r="N6" s="11"/>
      <c r="O6" s="11"/>
    </row>
    <row r="7" spans="1:15">
      <c r="A7" s="1"/>
      <c r="B7" s="1"/>
      <c r="C7" s="1"/>
      <c r="D7" s="14"/>
      <c r="E7" s="1"/>
      <c r="F7" s="1"/>
      <c r="G7" s="1"/>
      <c r="H7" s="87" t="s">
        <v>17</v>
      </c>
      <c r="I7" s="87"/>
      <c r="J7" s="87"/>
      <c r="K7" s="1"/>
      <c r="L7" s="1"/>
      <c r="M7" s="1"/>
      <c r="N7" s="1"/>
      <c r="O7" s="1"/>
    </row>
    <row r="8" spans="1:15">
      <c r="A8" s="16" t="str">
        <f>CONCATENATE(IF(B15=0,"",E15),IF(B16=0,"",IF(C17&lt;20,IF(C17&lt;16,IF(C17&lt;10,E16,D17),F17),E16)),IF(B17=0,"",IF(NOT(B16=1),E17,"")),F18)</f>
        <v/>
      </c>
      <c r="B8" s="1" t="s">
        <v>18</v>
      </c>
      <c r="C8" s="1"/>
      <c r="D8" s="14"/>
      <c r="E8" s="1"/>
      <c r="F8" s="17">
        <f>CODE(B6)</f>
        <v>237</v>
      </c>
      <c r="G8" s="18"/>
      <c r="H8" s="87"/>
      <c r="I8" s="87"/>
      <c r="J8" s="87"/>
      <c r="K8" s="1"/>
      <c r="L8" s="1"/>
      <c r="M8" s="1"/>
      <c r="N8" s="1"/>
      <c r="O8" s="1"/>
    </row>
    <row r="9" spans="1:15">
      <c r="A9" s="19" t="str">
        <f>CONCATENATE(IF(B19=0,"",E19),IF(B20=0,"",IF(C21&lt;20,IF(C21&lt;16,IF(C21&lt;10,E20,D21),F21),E20)),IF(B21=0,"",IF(NOT(B20=1),E21,"")),F22)</f>
        <v/>
      </c>
      <c r="B9" s="20">
        <f>ROUND((G2),2)</f>
        <v>0</v>
      </c>
      <c r="C9" s="1" t="s">
        <v>19</v>
      </c>
      <c r="D9" s="21"/>
      <c r="E9" s="1"/>
      <c r="F9" s="17" t="str">
        <f>CHAR(F8)</f>
        <v>н</v>
      </c>
      <c r="G9" s="18"/>
      <c r="H9" s="87"/>
      <c r="I9" s="87"/>
      <c r="J9" s="87"/>
      <c r="K9" s="1"/>
      <c r="L9" s="1"/>
      <c r="M9" s="1"/>
      <c r="N9" s="1"/>
      <c r="O9" s="1"/>
    </row>
    <row r="10" spans="1:15">
      <c r="A10" s="19" t="str">
        <f>CONCATENATE(IF(B23=0,"",E23),IF(B24=0,"",IF(C25&lt;20,IF(C25&lt;16,IF(C25&lt;10,E24,D25),F25),E24)),IF(B25=0,"",IF(NOT(B24=1),E25,"")),F26)</f>
        <v/>
      </c>
      <c r="B10" s="19"/>
      <c r="C10" s="19"/>
      <c r="D10" s="22"/>
      <c r="E10" s="23"/>
      <c r="F10" s="17" t="str">
        <f>PROPER(F9)</f>
        <v>Н</v>
      </c>
      <c r="G10" s="18"/>
      <c r="H10" s="87"/>
      <c r="I10" s="87"/>
      <c r="J10" s="87"/>
      <c r="K10" s="19"/>
      <c r="L10" s="19"/>
      <c r="M10" s="19"/>
      <c r="N10" s="19"/>
      <c r="O10" s="19"/>
    </row>
    <row r="11" spans="1:15">
      <c r="A11" s="19" t="str">
        <f>CONCATENATE(IF(B27=0,"",E27),IF(B28=0,"",IF(C29&lt;20,IF(C29&lt;16,IF(C29&lt;10,E28,D29),F29),E28)),IF(B29=0,"",IF(NOT(B28=1),E29,"")),F30)</f>
        <v xml:space="preserve">ноль рублей </v>
      </c>
      <c r="B11" s="19"/>
      <c r="C11" s="19"/>
      <c r="D11" s="22"/>
      <c r="E11" s="23"/>
      <c r="F11" s="19"/>
      <c r="G11" s="19"/>
      <c r="H11" s="87"/>
      <c r="I11" s="87"/>
      <c r="J11" s="87"/>
      <c r="K11" s="19"/>
      <c r="L11" s="19"/>
      <c r="M11" s="19"/>
      <c r="N11" s="19"/>
      <c r="O11" s="19"/>
    </row>
    <row r="12" spans="1:15">
      <c r="A12" s="24" t="str">
        <f>CONCATENATE(IF(C31=0,"0",C31),IF(C32=0,"0",C32)," ",F33)</f>
        <v>00 коп.</v>
      </c>
      <c r="B12" s="19"/>
      <c r="C12" s="19"/>
      <c r="D12" s="22"/>
      <c r="E12" s="23"/>
      <c r="F12" s="19"/>
      <c r="G12" s="19"/>
      <c r="H12" s="19"/>
      <c r="I12" s="19"/>
      <c r="J12" s="19"/>
      <c r="K12" s="19"/>
      <c r="L12" s="19"/>
      <c r="M12" s="25">
        <f ca="1">TODAY()</f>
        <v>45615</v>
      </c>
      <c r="N12" s="19"/>
      <c r="O12" s="19"/>
    </row>
    <row r="13" spans="1:15">
      <c r="A13" s="24"/>
      <c r="B13" s="19"/>
      <c r="C13" s="19"/>
      <c r="D13" s="26"/>
      <c r="E13" s="27">
        <f>TRUNC(E2)</f>
        <v>0</v>
      </c>
      <c r="F13" s="26" t="s">
        <v>20</v>
      </c>
      <c r="G13" s="19"/>
      <c r="H13" s="22"/>
      <c r="I13" s="19"/>
      <c r="J13" s="19"/>
      <c r="K13" s="19"/>
      <c r="L13" s="19"/>
      <c r="M13" s="28"/>
      <c r="N13" s="19"/>
      <c r="O13" s="19"/>
    </row>
    <row r="14" spans="1:15">
      <c r="A14" s="29">
        <f>TRUNC(A15/10)</f>
        <v>0</v>
      </c>
      <c r="B14" s="22"/>
      <c r="C14" s="26"/>
      <c r="D14" s="19"/>
      <c r="E14" s="19"/>
      <c r="F14" s="19"/>
      <c r="G14" s="19"/>
      <c r="H14" s="22"/>
      <c r="I14" s="19"/>
      <c r="J14" s="19"/>
      <c r="K14" s="19"/>
      <c r="L14" s="19"/>
      <c r="M14" s="19"/>
      <c r="N14" s="19"/>
      <c r="O14" s="19"/>
    </row>
    <row r="15" spans="1:15">
      <c r="A15" s="29">
        <f>TRUNC(A16/10)</f>
        <v>0</v>
      </c>
      <c r="B15" s="22">
        <f>TRUNC(RIGHT(A15))</f>
        <v>0</v>
      </c>
      <c r="C15" s="26">
        <f>B15</f>
        <v>0</v>
      </c>
      <c r="D15" s="19"/>
      <c r="E15" s="30" t="str">
        <f>IF(B15=1,E43,IF(B15=2,G35,IF(B15=3,G36,IF(B15=4,G37,IF(B15=5,G38,IF(B15=6,G39,IF(B15=7,G40,IF(B15=8,G41,G42))))))))</f>
        <v xml:space="preserve">девятьсот </v>
      </c>
      <c r="F15" s="19"/>
      <c r="G15" s="19"/>
      <c r="H15" s="22"/>
      <c r="I15" s="19"/>
      <c r="J15" s="19"/>
      <c r="K15" s="19"/>
      <c r="L15" s="19"/>
      <c r="M15" s="19"/>
      <c r="N15" s="19"/>
      <c r="O15" s="19"/>
    </row>
    <row r="16" spans="1:15">
      <c r="A16" s="29">
        <f>TRUNC(A17/10)</f>
        <v>0</v>
      </c>
      <c r="B16" s="22">
        <f>TRUNC(RIGHT(A16))</f>
        <v>0</v>
      </c>
      <c r="C16" s="26">
        <f>IF(B16=1,"",B16)</f>
        <v>0</v>
      </c>
      <c r="D16" s="19"/>
      <c r="E16" s="31" t="str">
        <f>IF(OR(C16=0,B16=1),"",IF(B16=2,E35,IF(B16=3,E36,IF(B16=4,E37,IF(B16=5,E38,IF(B16=6,E39,IF(B16=7,E40,IF(B16=8,E41,E42))))))))</f>
        <v/>
      </c>
      <c r="F16" s="19"/>
      <c r="G16" s="19"/>
      <c r="H16" s="22"/>
      <c r="I16" s="19"/>
      <c r="J16" s="19"/>
      <c r="K16" s="19"/>
      <c r="L16" s="19"/>
      <c r="M16" s="19"/>
      <c r="N16" s="19"/>
      <c r="O16" s="19"/>
    </row>
    <row r="17" spans="1:15">
      <c r="A17" s="29">
        <f>TRUNC(A19/10)</f>
        <v>0</v>
      </c>
      <c r="B17" s="22">
        <f>TRUNC(RIGHT(A17))</f>
        <v>0</v>
      </c>
      <c r="C17" s="26">
        <f>IF(B16=1,B17+10,IF(B17=0,0,B17))</f>
        <v>0</v>
      </c>
      <c r="D17" s="19" t="str">
        <f>IF(AND(C17&gt;9,C17&lt;16),IF(C17=10,D34,IF(C17=11,D35,IF(C17=12,D36,IF(C17=13,D37,IF(C17=14,D38,IF(C17=15,D39,)))))),"")</f>
        <v/>
      </c>
      <c r="E17" s="31" t="str">
        <f>IF(B17=1,A34,IF(B17=2,A35,IF(B17=3,A36,IF(B17=4,A37,IF(B17=5,A38,IF(B17=6,A39,IF(B17=7,A40,IF(B17=8,A41,A42))))))))</f>
        <v xml:space="preserve">девять </v>
      </c>
      <c r="F17" s="19" t="str">
        <f>IF(AND(C17&gt;15,C17&lt;20),IF(C17=16,D40,IF(C17=17,D41,IF(C17=18,D42,IF(C17=19,D43,)))),"")</f>
        <v/>
      </c>
      <c r="G17" s="19"/>
      <c r="H17" s="22"/>
      <c r="I17" s="19"/>
      <c r="J17" s="19"/>
      <c r="K17" s="19"/>
      <c r="L17" s="19"/>
      <c r="M17" s="19"/>
      <c r="N17" s="19"/>
      <c r="O17" s="19"/>
    </row>
    <row r="18" spans="1:15">
      <c r="A18" s="29"/>
      <c r="B18" s="22"/>
      <c r="C18" s="19"/>
      <c r="D18" s="22"/>
      <c r="E18" s="19">
        <f>B17+B16*10+B15*100</f>
        <v>0</v>
      </c>
      <c r="F18" s="19" t="str">
        <f>IF(E18=0,"",IF(B16=1,"миллиардов ",IF(B17=1,"милиард ",IF(OR(B17=2,B17=3,B17=4),"миллиарда ","милиардов "))))</f>
        <v/>
      </c>
      <c r="G18" s="19"/>
      <c r="H18" s="22"/>
      <c r="I18" s="19"/>
      <c r="J18" s="19"/>
      <c r="K18" s="19"/>
      <c r="L18" s="19"/>
      <c r="M18" s="19"/>
      <c r="N18" s="19"/>
      <c r="O18" s="19"/>
    </row>
    <row r="19" spans="1:15">
      <c r="A19" s="29">
        <f>TRUNC(A20/10)</f>
        <v>0</v>
      </c>
      <c r="B19" s="22">
        <f>TRUNC(RIGHT(A19))</f>
        <v>0</v>
      </c>
      <c r="C19" s="26">
        <f>B19</f>
        <v>0</v>
      </c>
      <c r="D19" s="19"/>
      <c r="E19" s="30" t="str">
        <f>IF(B19=1,E43,IF(B19=2,G35,IF(B19=3,G36,IF(B19=4,G37,IF(B19=5,G38,IF(B19=6,G39,IF(B19=7,G40,IF(B19=8,G41,G42))))))))</f>
        <v xml:space="preserve">девятьсот </v>
      </c>
      <c r="F19" s="19"/>
      <c r="G19" s="19"/>
      <c r="H19" s="22"/>
      <c r="I19" s="19"/>
      <c r="J19" s="19"/>
      <c r="K19" s="19"/>
      <c r="L19" s="19"/>
      <c r="M19" s="19"/>
      <c r="N19" s="19"/>
      <c r="O19" s="19"/>
    </row>
    <row r="20" spans="1:15">
      <c r="A20" s="29">
        <f>TRUNC(A21/10)</f>
        <v>0</v>
      </c>
      <c r="B20" s="22">
        <f>TRUNC(RIGHT(A20))</f>
        <v>0</v>
      </c>
      <c r="C20" s="26">
        <f>IF(B20=1,"",B20)</f>
        <v>0</v>
      </c>
      <c r="D20" s="19"/>
      <c r="E20" s="31" t="str">
        <f>IF(OR(C20=0,B20=1),"",IF(B20=2,E35,IF(B20=3,E36,IF(B20=4,E37,IF(B20=5,E38,IF(B20=6,E39,IF(B20=7,E40,IF(B20=8,E41,E42))))))))</f>
        <v/>
      </c>
      <c r="F20" s="19"/>
      <c r="G20" s="1"/>
      <c r="H20" s="14"/>
      <c r="I20" s="1"/>
      <c r="J20" s="1"/>
      <c r="K20" s="1"/>
      <c r="L20" s="1"/>
      <c r="M20" s="1"/>
      <c r="N20" s="1"/>
      <c r="O20" s="1"/>
    </row>
    <row r="21" spans="1:15">
      <c r="A21" s="29">
        <f>TRUNC(A23/10)</f>
        <v>0</v>
      </c>
      <c r="B21" s="22">
        <f>TRUNC(RIGHT(A21))</f>
        <v>0</v>
      </c>
      <c r="C21" s="26">
        <f>IF(B20=1,B21+10,IF(B21=0,0,B21))</f>
        <v>0</v>
      </c>
      <c r="D21" s="19" t="str">
        <f>IF(AND(C21&gt;9,C21&lt;16),IF(C21=10,D34,IF(C21=11,D35,IF(C21=12,D36,IF(C21=13,D37,IF(C21=14,D38,IF(C21=15,D39,)))))),"")</f>
        <v/>
      </c>
      <c r="E21" s="31" t="str">
        <f>IF(B21=1,A34,IF(B21=2,A35,IF(B21=3,A36,IF(B21=4,A37,IF(B21=5,A38,IF(B21=6,A39,IF(B21=7,A40,IF(B21=8,A41,A42))))))))</f>
        <v xml:space="preserve">девять </v>
      </c>
      <c r="F21" s="19" t="str">
        <f>IF(AND(C21&gt;15,C21&lt;20),IF(C21=16,D40,IF(C21=17,D41,IF(C21=18,D42,IF(C21=19,D43,)))),"")</f>
        <v/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15">
      <c r="A22" s="29"/>
      <c r="B22" s="22"/>
      <c r="C22" s="26"/>
      <c r="D22" s="19"/>
      <c r="E22" s="19">
        <f>B21+B20*10+B19*100</f>
        <v>0</v>
      </c>
      <c r="F22" s="19" t="str">
        <f>IF(E22=0,"",IF(B20=1,"миллионов ",IF(B21=1,"миллион ",IF(OR(B21=2,B21=3,B21=4),"миллиона ","миллионов "))))</f>
        <v/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>
      <c r="A23" s="29">
        <f>TRUNC(A24/10)</f>
        <v>0</v>
      </c>
      <c r="B23" s="22">
        <f>TRUNC(RIGHT(A23))</f>
        <v>0</v>
      </c>
      <c r="C23" s="26">
        <f>B23</f>
        <v>0</v>
      </c>
      <c r="D23" s="19"/>
      <c r="E23" s="30" t="str">
        <f>IF(B23=1,E43,IF(B23=2,G35,IF(B23=3,G36,IF(B23=4,G37,IF(B23=5,G38,IF(B23=6,G39,IF(B23=7,G40,IF(B23=8,G41,G42))))))))</f>
        <v xml:space="preserve">девятьсот </v>
      </c>
      <c r="F23" s="19"/>
      <c r="G23" s="19"/>
      <c r="H23" s="19"/>
      <c r="I23" s="25"/>
      <c r="J23" s="19"/>
      <c r="K23" s="19"/>
      <c r="L23" s="19"/>
      <c r="M23" s="19"/>
      <c r="N23" s="19"/>
      <c r="O23" s="19"/>
    </row>
    <row r="24" spans="1:15">
      <c r="A24" s="29">
        <f>TRUNC(A25/10)</f>
        <v>0</v>
      </c>
      <c r="B24" s="22">
        <f>TRUNC(RIGHT(A24))</f>
        <v>0</v>
      </c>
      <c r="C24" s="26">
        <f>IF(B24=1,"",B24)</f>
        <v>0</v>
      </c>
      <c r="D24" s="19"/>
      <c r="E24" s="31" t="str">
        <f>IF(OR(C24=0,B24=1),"",IF(B24=2,E35,IF(B24=3,E36,IF(B24=4,E37,IF(B24=5,E38,IF(B24=6,E39,IF(B24=7,E40,IF(B24=8,E41,E42))))))))</f>
        <v/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29">
        <f>TRUNC(A27/10)</f>
        <v>0</v>
      </c>
      <c r="B25" s="22">
        <f>TRUNC(RIGHT(A25))</f>
        <v>0</v>
      </c>
      <c r="C25" s="26">
        <f>IF(B24=1,B25+10,IF(B25=0,0,B25))</f>
        <v>0</v>
      </c>
      <c r="D25" s="19" t="str">
        <f>IF(AND(C25&gt;9,C25&lt;16),IF(C25=10,D34,IF(C25=11,D35,IF(C25=12,D36,IF(C25=13,D37,IF(C25=14,D38,IF(C25=15,D39,)))))),"")</f>
        <v/>
      </c>
      <c r="E25" s="31" t="str">
        <f>IF(B25=1,B34,IF(B25=2,B35,IF(B25=3,A36,IF(B25=4,A37,IF(B25=5,A38,IF(B25=6,A39,IF(B25=7,A40,IF(B25=8,A41,A42))))))))</f>
        <v xml:space="preserve">девять </v>
      </c>
      <c r="F25" s="19" t="str">
        <f>IF(AND(C25&gt;15,C25&lt;20),IF(C25=16,D40,IF(C25=17,D41,IF(C25=18,D42,IF(C25=19,D43,)))),"")</f>
        <v/>
      </c>
      <c r="G25" s="19"/>
      <c r="H25" s="19"/>
      <c r="I25" s="19"/>
      <c r="J25" s="19"/>
      <c r="K25" s="19"/>
      <c r="L25" s="19"/>
      <c r="M25" s="19"/>
      <c r="N25" s="19"/>
      <c r="O25" s="19"/>
    </row>
    <row r="26" spans="1:15">
      <c r="A26" s="29"/>
      <c r="B26" s="22"/>
      <c r="C26" s="26"/>
      <c r="D26" s="19"/>
      <c r="E26" s="32">
        <f>B23*100+B24*10+B25</f>
        <v>0</v>
      </c>
      <c r="F26" s="19" t="str">
        <f>IF(E26=0,"",IF(B24=1,"тысяч ",IF(B25=1,"тысяча ",IF(OR(B25=2,B25=3,B25=4),"тысячи ","тысяч "))))</f>
        <v/>
      </c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29">
        <f>TRUNC(A28/10)</f>
        <v>0</v>
      </c>
      <c r="B27" s="22">
        <f>TRUNC(RIGHT(A27))</f>
        <v>0</v>
      </c>
      <c r="C27" s="26">
        <f>B27</f>
        <v>0</v>
      </c>
      <c r="D27" s="19"/>
      <c r="E27" s="30" t="str">
        <f>IF(B27=1,E43,IF(B27=2,G35,IF(B27=3,G36,IF(B27=4,G37,IF(B27=5,G38,IF(B27=6,G39,IF(B27=7,G40,IF(B27=8,G41,G42))))))))</f>
        <v xml:space="preserve">девятьсот 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29">
        <f>TRUNC(A29/10)</f>
        <v>0</v>
      </c>
      <c r="B28" s="33">
        <f>TRUNC(RIGHT(A28))</f>
        <v>0</v>
      </c>
      <c r="C28" s="26">
        <f>IF(B28=1,"",B28)</f>
        <v>0</v>
      </c>
      <c r="D28" s="19"/>
      <c r="E28" s="31" t="str">
        <f>IF(OR(C28=0,B28=1),"",IF(C28=2,E35,IF(C28=3,E36,IF(C28=4,E37,IF(C28=5,E38,IF(C28=6,E39,IF(C28=7,E40,IF(C28=8,E41,E42))))))))</f>
        <v/>
      </c>
      <c r="F28" s="19"/>
      <c r="G28" s="22"/>
      <c r="H28" s="19"/>
      <c r="I28" s="19"/>
      <c r="J28" s="19"/>
      <c r="K28" s="19"/>
      <c r="L28" s="19"/>
      <c r="M28" s="19"/>
      <c r="N28" s="19"/>
      <c r="O28" s="19"/>
    </row>
    <row r="29" spans="1:15">
      <c r="A29" s="29">
        <f>E13</f>
        <v>0</v>
      </c>
      <c r="B29" s="22">
        <f>TRUNC(RIGHT(A29))</f>
        <v>0</v>
      </c>
      <c r="C29" s="26">
        <f>IF(B28=1,B29+10,IF(B29=0,0,B29))</f>
        <v>0</v>
      </c>
      <c r="D29" s="19" t="str">
        <f>IF(AND(C29&gt;9,C29&lt;16),IF(C29=10,D34,IF(C29=11,D35,IF(C29=12,D36,IF(C29=13,D37,IF(C29=14,D38,IF(C29=15,D39,)))))),"")</f>
        <v/>
      </c>
      <c r="E29" s="31" t="str">
        <f>IF(B29=1,A34,IF(B29=2,A35,IF(B29=3,A36,IF(B29=4,A37,IF(B29=5,A38,IF(B29=6,A39,IF(B29=7,A40,IF(B29=8,A41,A42))))))))</f>
        <v xml:space="preserve">девять </v>
      </c>
      <c r="F29" s="19" t="str">
        <f>IF(AND(C29&gt;15,C29&lt;20),IF(C29=16,D40,IF(C29=17,D41,IF(C29=18,D42,IF(C29=19,D43,)))),"")</f>
        <v/>
      </c>
      <c r="G29" s="22"/>
      <c r="H29" s="19"/>
      <c r="I29" s="19"/>
      <c r="J29" s="19"/>
      <c r="K29" s="19"/>
      <c r="L29" s="19"/>
      <c r="M29" s="19"/>
      <c r="N29" s="19"/>
      <c r="O29" s="19"/>
    </row>
    <row r="30" spans="1:15">
      <c r="A30" s="24"/>
      <c r="B30" s="33"/>
      <c r="C30" s="34"/>
      <c r="D30" s="19"/>
      <c r="E30" s="32">
        <f>B27*100+B28*10+B29</f>
        <v>0</v>
      </c>
      <c r="F30" s="19" t="str">
        <f>IF(E30+E26+E22+E18=0,"ноль рублей ",IF(C29=1,"рубль ",IF(OR(C29=2,C29=3,C29=4),"рубля ","рублей ")))</f>
        <v xml:space="preserve">ноль рублей </v>
      </c>
      <c r="G30" s="22"/>
      <c r="H30" s="19"/>
      <c r="I30" s="19"/>
      <c r="J30" s="19"/>
      <c r="K30" s="19"/>
      <c r="L30" s="19"/>
      <c r="M30" s="19"/>
      <c r="N30" s="19"/>
      <c r="O30" s="19"/>
    </row>
    <row r="31" spans="1:15">
      <c r="A31" s="35">
        <f>ROUND(100*(E2-E13),0)</f>
        <v>0</v>
      </c>
      <c r="B31" s="19"/>
      <c r="C31" s="34">
        <f>TRUNC(A31/10)</f>
        <v>0</v>
      </c>
      <c r="D31" s="19"/>
      <c r="E31" s="31" t="str">
        <f>IF(OR(C31=1,C31=0),"",IF(C31=2,E35,IF(C31=3,E36,IF(C31=4,E37,IF(C31=5,E38,IF(C31=6,E39,IF(C31=7,E40,IF(C31=8,E41,E42))))))))</f>
        <v/>
      </c>
      <c r="F31" s="19"/>
      <c r="G31" s="19"/>
      <c r="H31" s="22"/>
      <c r="I31" s="19"/>
      <c r="J31" s="19"/>
      <c r="K31" s="19"/>
      <c r="L31" s="19"/>
      <c r="M31" s="19"/>
      <c r="N31" s="19"/>
      <c r="O31" s="19"/>
    </row>
    <row r="32" spans="1:15">
      <c r="A32" s="19"/>
      <c r="B32" s="19"/>
      <c r="C32" s="34">
        <f>TRUNC(A31-C31*10)</f>
        <v>0</v>
      </c>
      <c r="D32" s="19"/>
      <c r="E32" s="31" t="str">
        <f>IF(C32=1,B34,IF(C32=2,B35,IF(C32=3,A36,IF(C32=4,A37,IF(C32=5,A38,IF(C32=6,A39,IF(C32=7,A40,IF(C32=8,A41,A42))))))))</f>
        <v xml:space="preserve">девять </v>
      </c>
      <c r="F32" s="19"/>
      <c r="G32" s="19"/>
      <c r="H32" s="22"/>
      <c r="I32" s="19"/>
      <c r="J32" s="19"/>
      <c r="K32" s="19"/>
      <c r="L32" s="19"/>
      <c r="M32" s="19"/>
      <c r="N32" s="19"/>
      <c r="O32" s="19"/>
    </row>
    <row r="33" spans="1:15">
      <c r="A33" s="19"/>
      <c r="B33" s="19"/>
      <c r="C33" s="19"/>
      <c r="D33" s="19"/>
      <c r="E33" s="19"/>
      <c r="F33" s="19" t="s">
        <v>21</v>
      </c>
      <c r="G33" s="19"/>
      <c r="H33" s="22"/>
      <c r="I33" s="19"/>
      <c r="J33" s="19"/>
      <c r="K33" s="19"/>
      <c r="L33" s="19"/>
      <c r="M33" s="19"/>
      <c r="N33" s="19"/>
      <c r="O33" s="19"/>
    </row>
    <row r="34" spans="1:15">
      <c r="A34" s="36" t="s">
        <v>22</v>
      </c>
      <c r="B34" s="36" t="s">
        <v>23</v>
      </c>
      <c r="C34" s="36"/>
      <c r="D34" s="36" t="s">
        <v>24</v>
      </c>
      <c r="E34" s="19"/>
      <c r="F34" s="19"/>
      <c r="G34" s="19"/>
      <c r="H34" s="22"/>
      <c r="I34" s="19"/>
      <c r="J34" s="19"/>
      <c r="K34" s="19"/>
      <c r="L34" s="19"/>
      <c r="M34" s="19"/>
      <c r="N34" s="19"/>
      <c r="O34" s="19"/>
    </row>
    <row r="35" spans="1:15">
      <c r="A35" s="36" t="s">
        <v>25</v>
      </c>
      <c r="B35" s="36" t="s">
        <v>26</v>
      </c>
      <c r="C35" s="36"/>
      <c r="D35" s="36" t="s">
        <v>27</v>
      </c>
      <c r="E35" s="36" t="s">
        <v>28</v>
      </c>
      <c r="F35" s="19"/>
      <c r="G35" s="36" t="s">
        <v>29</v>
      </c>
      <c r="H35" s="19"/>
      <c r="I35" s="19"/>
      <c r="J35" s="19"/>
      <c r="K35" s="19"/>
      <c r="L35" s="19"/>
      <c r="M35" s="19"/>
      <c r="N35" s="19"/>
      <c r="O35" s="19"/>
    </row>
    <row r="36" spans="1:15">
      <c r="A36" s="36" t="s">
        <v>30</v>
      </c>
      <c r="B36" s="36"/>
      <c r="C36" s="36"/>
      <c r="D36" s="36" t="s">
        <v>31</v>
      </c>
      <c r="E36" s="36" t="s">
        <v>32</v>
      </c>
      <c r="F36" s="19"/>
      <c r="G36" s="36" t="s">
        <v>33</v>
      </c>
      <c r="H36" s="19"/>
      <c r="I36" s="19"/>
      <c r="J36" s="19"/>
      <c r="K36" s="19"/>
      <c r="L36" s="19"/>
      <c r="M36" s="19"/>
      <c r="N36" s="19"/>
      <c r="O36" s="19"/>
    </row>
    <row r="37" spans="1:15">
      <c r="A37" s="36" t="s">
        <v>34</v>
      </c>
      <c r="B37" s="36"/>
      <c r="C37" s="36"/>
      <c r="D37" s="36" t="s">
        <v>35</v>
      </c>
      <c r="E37" s="36" t="s">
        <v>36</v>
      </c>
      <c r="F37" s="19"/>
      <c r="G37" s="36" t="s">
        <v>37</v>
      </c>
      <c r="H37" s="19"/>
      <c r="I37" s="19"/>
      <c r="J37" s="19"/>
      <c r="K37" s="19"/>
      <c r="L37" s="19"/>
      <c r="M37" s="19"/>
      <c r="N37" s="19"/>
      <c r="O37" s="19"/>
    </row>
    <row r="38" spans="1:15">
      <c r="A38" s="36" t="s">
        <v>38</v>
      </c>
      <c r="B38" s="36"/>
      <c r="C38" s="36"/>
      <c r="D38" s="36" t="s">
        <v>39</v>
      </c>
      <c r="E38" s="36" t="s">
        <v>40</v>
      </c>
      <c r="F38" s="19"/>
      <c r="G38" s="36" t="s">
        <v>41</v>
      </c>
      <c r="H38" s="19"/>
      <c r="I38" s="19"/>
      <c r="J38" s="19"/>
      <c r="K38" s="19"/>
      <c r="L38" s="19"/>
      <c r="M38" s="19"/>
      <c r="N38" s="19"/>
      <c r="O38" s="19"/>
    </row>
    <row r="39" spans="1:15">
      <c r="A39" s="36" t="s">
        <v>42</v>
      </c>
      <c r="B39" s="36"/>
      <c r="C39" s="36"/>
      <c r="D39" s="36" t="s">
        <v>43</v>
      </c>
      <c r="E39" s="36" t="s">
        <v>44</v>
      </c>
      <c r="F39" s="19"/>
      <c r="G39" s="36" t="s">
        <v>45</v>
      </c>
      <c r="H39" s="19"/>
      <c r="I39" s="19"/>
      <c r="J39" s="19"/>
      <c r="K39" s="19"/>
      <c r="L39" s="19"/>
      <c r="M39" s="19"/>
      <c r="N39" s="19"/>
      <c r="O39" s="19"/>
    </row>
    <row r="40" spans="1:15">
      <c r="A40" s="36" t="s">
        <v>46</v>
      </c>
      <c r="B40" s="36"/>
      <c r="C40" s="36"/>
      <c r="D40" s="36" t="s">
        <v>47</v>
      </c>
      <c r="E40" s="36" t="s">
        <v>48</v>
      </c>
      <c r="F40" s="19"/>
      <c r="G40" s="36" t="s">
        <v>49</v>
      </c>
      <c r="H40" s="19"/>
      <c r="I40" s="19"/>
      <c r="J40" s="19"/>
      <c r="K40" s="19"/>
      <c r="L40" s="19"/>
      <c r="M40" s="19"/>
      <c r="N40" s="19"/>
      <c r="O40" s="19"/>
    </row>
    <row r="41" spans="1:15">
      <c r="A41" s="37" t="s">
        <v>50</v>
      </c>
      <c r="B41" s="36"/>
      <c r="C41" s="36"/>
      <c r="D41" s="36" t="s">
        <v>51</v>
      </c>
      <c r="E41" s="36" t="s">
        <v>52</v>
      </c>
      <c r="F41" s="19"/>
      <c r="G41" s="36" t="s">
        <v>53</v>
      </c>
      <c r="H41" s="19"/>
      <c r="I41" s="19"/>
      <c r="J41" s="19"/>
      <c r="K41" s="19"/>
      <c r="L41" s="19"/>
      <c r="M41" s="19"/>
      <c r="N41" s="19"/>
      <c r="O41" s="19"/>
    </row>
    <row r="42" spans="1:15">
      <c r="A42" s="36" t="s">
        <v>54</v>
      </c>
      <c r="B42" s="36"/>
      <c r="C42" s="36"/>
      <c r="D42" s="36" t="s">
        <v>55</v>
      </c>
      <c r="E42" s="36" t="s">
        <v>56</v>
      </c>
      <c r="F42" s="19"/>
      <c r="G42" s="36" t="s">
        <v>57</v>
      </c>
      <c r="H42" s="19"/>
      <c r="I42" s="19"/>
      <c r="J42" s="19"/>
      <c r="K42" s="19"/>
      <c r="L42" s="19"/>
      <c r="M42" s="19"/>
      <c r="N42" s="19"/>
      <c r="O42" s="19"/>
    </row>
    <row r="43" spans="1:15">
      <c r="A43" s="19"/>
      <c r="B43" s="36"/>
      <c r="C43" s="36"/>
      <c r="D43" s="36" t="s">
        <v>58</v>
      </c>
      <c r="E43" s="36" t="s">
        <v>59</v>
      </c>
      <c r="F43" s="19"/>
      <c r="G43" s="19"/>
      <c r="H43" s="22"/>
      <c r="I43" s="19"/>
      <c r="J43" s="19"/>
      <c r="K43" s="19"/>
      <c r="L43" s="19"/>
      <c r="M43" s="19"/>
      <c r="N43" s="19"/>
      <c r="O43" s="19"/>
    </row>
    <row r="44" spans="1:15">
      <c r="A44" s="81" t="s">
        <v>60</v>
      </c>
      <c r="B44" s="81"/>
      <c r="C44" s="81"/>
      <c r="D44" s="81"/>
      <c r="E44" s="81"/>
      <c r="F44" s="81"/>
      <c r="G44" s="81"/>
      <c r="H44" s="81"/>
      <c r="I44" s="81"/>
      <c r="J44" s="82" t="s">
        <v>61</v>
      </c>
      <c r="K44" s="82"/>
      <c r="L44" s="19"/>
      <c r="M44" s="19"/>
      <c r="N44" s="19"/>
      <c r="O44" s="19"/>
    </row>
    <row r="45" spans="1:15">
      <c r="A45" s="81"/>
      <c r="B45" s="81"/>
      <c r="C45" s="81"/>
      <c r="D45" s="81"/>
      <c r="E45" s="81"/>
      <c r="F45" s="81"/>
      <c r="G45" s="81"/>
      <c r="H45" s="81"/>
      <c r="I45" s="81"/>
      <c r="J45" s="82"/>
      <c r="K45" s="82"/>
      <c r="L45" s="19"/>
      <c r="M45" s="19"/>
      <c r="N45" s="19"/>
      <c r="O45" s="19"/>
    </row>
    <row r="46" spans="1:15">
      <c r="A46" s="19"/>
      <c r="B46" s="36"/>
      <c r="C46" s="36"/>
      <c r="D46" s="19"/>
      <c r="E46" s="19"/>
      <c r="F46" s="19"/>
      <c r="G46" s="83" t="s">
        <v>62</v>
      </c>
      <c r="H46" s="83"/>
      <c r="I46" s="83"/>
      <c r="J46" s="38" t="s">
        <v>63</v>
      </c>
      <c r="K46" s="19"/>
      <c r="L46" s="19"/>
      <c r="M46" s="19"/>
      <c r="N46" s="19"/>
      <c r="O46" s="19"/>
    </row>
    <row r="47" spans="1:15">
      <c r="A47" s="19"/>
      <c r="B47" s="36"/>
      <c r="C47" s="36"/>
      <c r="D47" s="19"/>
      <c r="E47" s="19"/>
      <c r="F47" s="19"/>
      <c r="G47" s="19"/>
      <c r="H47" s="22"/>
      <c r="I47" s="19"/>
      <c r="J47" s="19"/>
      <c r="K47" s="19"/>
      <c r="L47" s="19"/>
      <c r="M47" s="19"/>
      <c r="N47" s="19"/>
      <c r="O47" s="19"/>
    </row>
    <row r="48" spans="1:15">
      <c r="A48" s="19"/>
      <c r="B48" s="36"/>
      <c r="C48" s="36"/>
      <c r="D48" s="19"/>
      <c r="E48" s="19"/>
      <c r="F48" s="19"/>
      <c r="G48" s="19"/>
      <c r="H48" s="22"/>
      <c r="I48" s="19"/>
      <c r="J48" s="19"/>
      <c r="K48" s="19"/>
      <c r="L48" s="19"/>
      <c r="M48" s="19"/>
      <c r="N48" s="19"/>
      <c r="O48" s="19"/>
    </row>
  </sheetData>
  <mergeCells count="7">
    <mergeCell ref="A44:I45"/>
    <mergeCell ref="J44:K45"/>
    <mergeCell ref="G46:I46"/>
    <mergeCell ref="A1:N1"/>
    <mergeCell ref="N3:O3"/>
    <mergeCell ref="K4:M4"/>
    <mergeCell ref="H7:J11"/>
  </mergeCells>
  <phoneticPr fontId="2" type="noConversion"/>
  <hyperlinks>
    <hyperlink ref="J44" r:id="rId1"/>
    <hyperlink ref="J46" r:id="rId2" tooltip="Замечания о программе"/>
  </hyperlinks>
  <pageMargins left="0.75" right="0.75" top="1" bottom="1" header="0.5" footer="0.5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vsz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KiselevAI</dc:creator>
  <cp:lastModifiedBy>Yushkova-LugovetsEV</cp:lastModifiedBy>
  <cp:lastPrinted>2024-10-10T11:51:28Z</cp:lastPrinted>
  <dcterms:created xsi:type="dcterms:W3CDTF">2011-01-17T13:13:49Z</dcterms:created>
  <dcterms:modified xsi:type="dcterms:W3CDTF">2024-11-19T05:51:29Z</dcterms:modified>
</cp:coreProperties>
</file>