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65" windowWidth="27795" windowHeight="117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57" i="1"/>
  <c r="J203"/>
  <c r="J202"/>
  <c r="J201"/>
  <c r="E199"/>
  <c r="E200"/>
  <c r="J198"/>
  <c r="J194"/>
  <c r="J193"/>
  <c r="J192"/>
  <c r="J191"/>
  <c r="J190"/>
  <c r="J189"/>
  <c r="J188"/>
  <c r="E187"/>
  <c r="J187"/>
  <c r="J186"/>
  <c r="J185"/>
  <c r="J183"/>
  <c r="E179"/>
  <c r="J170" l="1"/>
  <c r="J169"/>
  <c r="J168"/>
  <c r="E166"/>
  <c r="J167"/>
  <c r="J166"/>
  <c r="J165"/>
  <c r="J164"/>
  <c r="J163"/>
  <c r="J162"/>
  <c r="J161"/>
  <c r="E159"/>
  <c r="J160"/>
  <c r="J159"/>
  <c r="J158"/>
  <c r="J157"/>
  <c r="J156"/>
  <c r="J155"/>
  <c r="E153"/>
  <c r="J154"/>
  <c r="J153"/>
  <c r="J152"/>
  <c r="E150"/>
  <c r="J151"/>
  <c r="J150"/>
  <c r="J149"/>
  <c r="E147"/>
  <c r="J148"/>
  <c r="J147"/>
  <c r="J146"/>
  <c r="E145"/>
  <c r="J145"/>
  <c r="J144"/>
  <c r="J143"/>
  <c r="J142"/>
  <c r="J141"/>
  <c r="J140"/>
  <c r="E138"/>
  <c r="J139"/>
  <c r="J138"/>
  <c r="J137"/>
  <c r="E136"/>
  <c r="E135"/>
  <c r="J136"/>
  <c r="J135"/>
  <c r="J134"/>
  <c r="E133"/>
  <c r="E132"/>
  <c r="E127"/>
  <c r="E128"/>
  <c r="J133"/>
  <c r="J132"/>
  <c r="J131"/>
  <c r="J130"/>
  <c r="J128"/>
  <c r="J127"/>
  <c r="J126"/>
  <c r="E125"/>
  <c r="E124"/>
  <c r="J129"/>
  <c r="J125"/>
  <c r="J124"/>
  <c r="J123"/>
  <c r="J122"/>
  <c r="J120"/>
  <c r="J113"/>
  <c r="J106"/>
  <c r="J105"/>
  <c r="J107"/>
  <c r="J103"/>
  <c r="J102"/>
  <c r="E96"/>
  <c r="J96"/>
  <c r="J95"/>
  <c r="J94"/>
  <c r="E93"/>
  <c r="E92"/>
  <c r="E91"/>
  <c r="J88" l="1"/>
  <c r="E84"/>
  <c r="E85"/>
  <c r="J85"/>
  <c r="J84"/>
  <c r="J86"/>
  <c r="J82"/>
  <c r="E80"/>
  <c r="J77"/>
  <c r="J65"/>
  <c r="J75"/>
  <c r="E64"/>
  <c r="J64"/>
  <c r="J74"/>
  <c r="J73"/>
  <c r="J72"/>
  <c r="J71"/>
  <c r="J70"/>
  <c r="J69"/>
  <c r="J68"/>
  <c r="J67"/>
  <c r="J63"/>
  <c r="J62"/>
  <c r="J61"/>
  <c r="J60"/>
  <c r="J59"/>
  <c r="J58"/>
  <c r="E51"/>
  <c r="J55"/>
  <c r="J54"/>
  <c r="J56"/>
  <c r="J53"/>
  <c r="J52"/>
  <c r="J51"/>
  <c r="E46"/>
  <c r="E42"/>
  <c r="E38"/>
  <c r="E37"/>
  <c r="J37"/>
  <c r="E36"/>
  <c r="J36"/>
  <c r="E35"/>
  <c r="J28"/>
  <c r="J27"/>
  <c r="J26"/>
  <c r="E24"/>
  <c r="E23"/>
  <c r="J31"/>
  <c r="J30"/>
  <c r="J29"/>
  <c r="J25"/>
  <c r="J24"/>
  <c r="J23"/>
  <c r="J22"/>
  <c r="J21"/>
  <c r="J17"/>
  <c r="H32" l="1"/>
  <c r="J199" l="1"/>
  <c r="J180"/>
  <c r="J200"/>
  <c r="J197"/>
  <c r="J196"/>
  <c r="J195"/>
  <c r="J184"/>
  <c r="J182"/>
  <c r="J181"/>
  <c r="J179"/>
  <c r="J176" l="1"/>
  <c r="J121"/>
  <c r="J117"/>
  <c r="J87"/>
  <c r="J114"/>
  <c r="J35"/>
  <c r="J34"/>
  <c r="J206"/>
  <c r="H207" s="1"/>
  <c r="J18" l="1"/>
  <c r="J81" l="1"/>
  <c r="J112"/>
  <c r="J92"/>
  <c r="J93"/>
  <c r="J173"/>
  <c r="J100"/>
  <c r="J91"/>
  <c r="J80"/>
  <c r="J78"/>
  <c r="J16"/>
  <c r="J15"/>
  <c r="J14"/>
  <c r="J13" l="1"/>
  <c r="J111" l="1"/>
  <c r="J110"/>
  <c r="J12" l="1"/>
  <c r="J10" l="1"/>
  <c r="J11" l="1"/>
  <c r="H19" s="1"/>
</calcChain>
</file>

<file path=xl/sharedStrings.xml><?xml version="1.0" encoding="utf-8"?>
<sst xmlns="http://schemas.openxmlformats.org/spreadsheetml/2006/main" count="388" uniqueCount="226">
  <si>
    <t>№ пп</t>
  </si>
  <si>
    <t>Наименование работ и затрат, характеристика оборудования и его масса</t>
  </si>
  <si>
    <t xml:space="preserve">Единица измеренея </t>
  </si>
  <si>
    <t>Количество</t>
  </si>
  <si>
    <t>На единицу измерения</t>
  </si>
  <si>
    <t>Общее</t>
  </si>
  <si>
    <t>Материал</t>
  </si>
  <si>
    <t>Стоимость за единицу квл. НДС</t>
  </si>
  <si>
    <t>Стоимость за общее кол-во квл. НДС</t>
  </si>
  <si>
    <t>Работа</t>
  </si>
  <si>
    <t>Итого стоимость материала и работ</t>
  </si>
  <si>
    <t>При составлении Коммерческого предложения заполняется участником тендера.</t>
  </si>
  <si>
    <t>т</t>
  </si>
  <si>
    <t>шт.</t>
  </si>
  <si>
    <t>м2</t>
  </si>
  <si>
    <t>м3</t>
  </si>
  <si>
    <t xml:space="preserve">Раздел 6. </t>
  </si>
  <si>
    <t xml:space="preserve">Раздел 7. </t>
  </si>
  <si>
    <t>Погрузка и вывоз строительного мусора</t>
  </si>
  <si>
    <t>м</t>
  </si>
  <si>
    <t>Потолок</t>
  </si>
  <si>
    <t>Полы</t>
  </si>
  <si>
    <t xml:space="preserve">Раздел 3. </t>
  </si>
  <si>
    <t>м.п.</t>
  </si>
  <si>
    <t xml:space="preserve">Установка пост кнопочный </t>
  </si>
  <si>
    <t>Установка розеток неутопленного типа при открытой проводке</t>
  </si>
  <si>
    <t>Установка выключателей неутопленного типа при открытой проводке</t>
  </si>
  <si>
    <t>Демонтаж железобетонного фундамента</t>
  </si>
  <si>
    <t>Демонтаж металлической двери 1500х2500 мм</t>
  </si>
  <si>
    <t>Демонтаж окна ПВХ 1300х1300</t>
  </si>
  <si>
    <t>Демонтаж металлических ворот 1900х2500 мм</t>
  </si>
  <si>
    <t>Устройство проема 1600х2300 мм</t>
  </si>
  <si>
    <t>Пробивка проема в кирпичной стене толщ. 380 мм</t>
  </si>
  <si>
    <t>Пробивка проема в кирпичной стене толщ. 120 мм</t>
  </si>
  <si>
    <t>Демонтаж дверного блоко ПВХ 750х2100 мм</t>
  </si>
  <si>
    <t>Демонтаж мансардного окна 1200х1500 мм</t>
  </si>
  <si>
    <t xml:space="preserve">Демонтаж перегородки П6 из профлиста с заполнением минераловатной плитой </t>
  </si>
  <si>
    <t>Демонтаж перегородки из гипсокартонных листов  по металлическому каркасу</t>
  </si>
  <si>
    <t>Расширение проема в перегородки  из гипсокартонных листов  по металлическому каркасу</t>
  </si>
  <si>
    <t>Демонтаж сантехнических перегородок ЛДСП</t>
  </si>
  <si>
    <t>Демонтаж дверного блоко ПВХ 1000х2050 мм</t>
  </si>
  <si>
    <t>Демонтаж металлических ворот 2000х3000 мм</t>
  </si>
  <si>
    <t>Демонтаж дверного блоко ПВХ 650х2000 мм</t>
  </si>
  <si>
    <t xml:space="preserve">Демонтаж решеток деревянных 1200х1500 мм </t>
  </si>
  <si>
    <t xml:space="preserve">Демонтаж металлического колесоотбойника </t>
  </si>
  <si>
    <t xml:space="preserve">Демонтаж металлического пола (лист металлический, фанера, минераловатная плита, лаги) </t>
  </si>
  <si>
    <t xml:space="preserve">Усиление новых оконных проемов. Вид б-б. (4 шт.) </t>
  </si>
  <si>
    <t>Заделка  существующего проемов в кирпичных стенах. Вид б-б. (1 шт.)</t>
  </si>
  <si>
    <t xml:space="preserve">Усиление нового оконного проема. Вид в-в. (1 шт.) </t>
  </si>
  <si>
    <t xml:space="preserve">Усиление нового оконного проема. Вид г-г. (1 шт.) </t>
  </si>
  <si>
    <t>Перегородки 1 этажа. Устройство перегородок из гипсокартонных листов (ГКЛ) по  металлическим каркасом и двухслойной обшивкой с обеих сторон (С 112) с заполнением минераловатой</t>
  </si>
  <si>
    <t>Заделка проема 1 этажа. Заделка проема гипсокартонными листами (ГКЛ) по  металлическому каркасу с двухслойной обшивкой с обеих сторон (С 112) и заполнением минераловатой</t>
  </si>
  <si>
    <t>Конструкция для ПВХ завесы (козырек) с покрытием панелями  из поликарбоната</t>
  </si>
  <si>
    <t>Установка полосовой ПВХ-завесы</t>
  </si>
  <si>
    <t>Перегородки на отм. +3,200. Устройство перегородок из гипсокартонных листов (ГКЛ) по  металлическим каркасом и двухслойной обшивкой с обеих сторон (С 112) с заполнением минераловатой</t>
  </si>
  <si>
    <t>Перегородки 2 этажа. Устройство перегородок из гипсокартонных листов (ГКЛ) по  металлическим каркасом и двухслойной обшивкой с обеих сторон (С 112) с заполнением минераловатой</t>
  </si>
  <si>
    <t>Заделка проема 2 этажа. Заделка проема гипсокартонными листами (ГКЛ) по  металлическому каркасу с двухслойной обшивкой с обеих сторон (С 112) и заполнением минераловатой</t>
  </si>
  <si>
    <t xml:space="preserve">Обшивака стен 2 этаж. Облицовка стен по металлическому каркасу гипсокартонными листами в 2 слоя (С 626) </t>
  </si>
  <si>
    <t>Установка ограждения в курилке</t>
  </si>
  <si>
    <t xml:space="preserve">Устройство ПВХ подокойника 600х5800 мм в пом. 304 с усилением конструкции металлом </t>
  </si>
  <si>
    <t xml:space="preserve">Раздел 4. </t>
  </si>
  <si>
    <t>Отделочные работы</t>
  </si>
  <si>
    <t>Окна</t>
  </si>
  <si>
    <t>Оклеивание защитной ультрафиолетовой пленкой оконных проемов</t>
  </si>
  <si>
    <t>Установка мансардного окна 1200х1500 мм</t>
  </si>
  <si>
    <t>Установка оконного блока Ок1 1200х1900 мм</t>
  </si>
  <si>
    <t>Установка оконного блока Ок2 1200х1500 мм</t>
  </si>
  <si>
    <t>Установка оконного блока Ок4 1000х1200 мм</t>
  </si>
  <si>
    <t>Установка оконного блока Ок3 800х1200 мм</t>
  </si>
  <si>
    <t xml:space="preserve">Заполнение проемов </t>
  </si>
  <si>
    <t>Установка секционных ворот 1900х2500 (Машдеталь)</t>
  </si>
  <si>
    <t>Установка скоросных рулонных ворот 1200х2100 (SPEEDROLL SDF)</t>
  </si>
  <si>
    <t>Установка двери металлической ДМ-200 Д2 1500х2200 мм</t>
  </si>
  <si>
    <t>Установка двери металлической с остеклением ДМО-100 Д3 1000х2100 мм</t>
  </si>
  <si>
    <t>Установка противопожарной EI30 металлической двери ДПМ-01/30м Д4 1000х2100 мм</t>
  </si>
  <si>
    <t>Установка противопожарной EI30 металлической двери ДПМ-01/30м Д5 500х1800 мм</t>
  </si>
  <si>
    <t>Установка противопожарной EI30 металлической двери ДПМ-01/30м Д6 1200х2100 мм</t>
  </si>
  <si>
    <t>Установка двери Капель Классик Д7 1000х2100 мм</t>
  </si>
  <si>
    <t>Установка откосов для дверей толщ. 100 мм</t>
  </si>
  <si>
    <t>Установка откосов для окон толщ. 450 мм</t>
  </si>
  <si>
    <t xml:space="preserve">Установка реечного подвесного потолка </t>
  </si>
  <si>
    <t>Установка подвесного потолка  Амстронг</t>
  </si>
  <si>
    <t>Стены</t>
  </si>
  <si>
    <t>Окраской стен водоэмульсионной краской с подготовкой поверхности (шпаклевка)</t>
  </si>
  <si>
    <t>Штукатурка стен по сетки</t>
  </si>
  <si>
    <t xml:space="preserve">Облицовка стен керамической плиткой </t>
  </si>
  <si>
    <t>Гидроизоляция напольного покрытия</t>
  </si>
  <si>
    <t>Устройство самовыравниваюзщей стяжки толщиной 10 мм с покрытием керамогранитной плиткой</t>
  </si>
  <si>
    <t xml:space="preserve">Укладка виниловой плитки </t>
  </si>
  <si>
    <t>Установка пластикового плинтуса</t>
  </si>
  <si>
    <t xml:space="preserve">Устройство армированной бетонной стяжки толщиной 100 мм с топовым покрытием </t>
  </si>
  <si>
    <t>Таблица объемов работ по реконструкция кофейного корпуса, расположенного по адресу: Московская область, г. Фрязино, ул. Озерная, д. 1А. Чаеразвесочной фабрики ООО "МАЙ"</t>
  </si>
  <si>
    <t>Итого по разделу Архитектурно-строительные решения:</t>
  </si>
  <si>
    <t xml:space="preserve">Установка колонн (К1, К2) </t>
  </si>
  <si>
    <t>Монтаж балок (Б1, Б2, Б3, Б4)</t>
  </si>
  <si>
    <t>Изготовление и установка ограждений Ог1</t>
  </si>
  <si>
    <t>Устройство монолитное железобетонное перекрытие по несъемной опалубке</t>
  </si>
  <si>
    <t>Антикорозийное покрытие металлоконструкций</t>
  </si>
  <si>
    <t>Изготовление и установка металлических колесоотбойников</t>
  </si>
  <si>
    <t>Установка санитарно-технического оборудования</t>
  </si>
  <si>
    <t>компл.</t>
  </si>
  <si>
    <t>Устройство системы водоподготовки и увлажнения</t>
  </si>
  <si>
    <t>Устройство системы канализации К1, К3, Кн</t>
  </si>
  <si>
    <t>Устройство системы хоз-питьевой В1 и противопожарный В2 водопровод</t>
  </si>
  <si>
    <t xml:space="preserve">Устройство системы водопровода горячей воды Т3 </t>
  </si>
  <si>
    <t>Установка крепление трубопроводов ниже отм. 0.000</t>
  </si>
  <si>
    <t>Демонтаж мойки из нержавеющей стали</t>
  </si>
  <si>
    <t>Демонтаж унитаза керамического</t>
  </si>
  <si>
    <t>Итого по разделу водоснабжение и водоотведение:</t>
  </si>
  <si>
    <t>ТЕХНОЛОГИЧЕСКИЕ РЕШЕНИЯ</t>
  </si>
  <si>
    <t>Устройство трубопроводов Воздуха</t>
  </si>
  <si>
    <t>Устройство трубопроводов Азота</t>
  </si>
  <si>
    <t>Устройство системы Орошения</t>
  </si>
  <si>
    <t>Установка крепление системы Орошения</t>
  </si>
  <si>
    <t>Установка крепление трубопроводов Воздуха и Азота</t>
  </si>
  <si>
    <t>Итого по разделу технологические решения:</t>
  </si>
  <si>
    <t>НАРУЖНАЯ ХОЗ-БЫТОВАЯ КАНАЛИЗАЦИЯ К1</t>
  </si>
  <si>
    <t>Устройство наружного хоз-бытового канализации К1</t>
  </si>
  <si>
    <t>Итого по разделу наружная хоз-бытовая канализация К1:</t>
  </si>
  <si>
    <t>ОТОПЛЕНИЕ, ВЕНТИЛЯЦИЯ, КОНДИЦИОНИРОВАНИЕ</t>
  </si>
  <si>
    <t>Устройство системы отопления</t>
  </si>
  <si>
    <t xml:space="preserve">Устройство узла теплоснаюжения У1 (тепловая завеса). </t>
  </si>
  <si>
    <t>Устройство теплоснабжения приточных установак</t>
  </si>
  <si>
    <t xml:space="preserve">Установка приточной установки П1 </t>
  </si>
  <si>
    <t xml:space="preserve">Прокладка воздуховодов системе П1 с установкой заслонок, теплоизоляция </t>
  </si>
  <si>
    <t>Установка решеток вентиляционных системы П1</t>
  </si>
  <si>
    <t xml:space="preserve">Установка приточной установки П2 </t>
  </si>
  <si>
    <t xml:space="preserve">Прокладка воздуховодов системе П2 с установкой заслонок, клапанов противопожарных,  теплоизоляция </t>
  </si>
  <si>
    <t>Установка решеток вентиляционных системы П2</t>
  </si>
  <si>
    <t>Подключение приточной системы в пом. 305</t>
  </si>
  <si>
    <t>Подключение приточной системы в пом. 317</t>
  </si>
  <si>
    <t xml:space="preserve">Установка приточной установки П4 </t>
  </si>
  <si>
    <t xml:space="preserve">Прокладка воздуховодов системе П3, теплоизоляция </t>
  </si>
  <si>
    <t xml:space="preserve">Прокладка воздуховодов системе П4, теплоизоляция </t>
  </si>
  <si>
    <t>Установка решеток вентиляционных системы П4</t>
  </si>
  <si>
    <t xml:space="preserve">Установка приточной установки П3 </t>
  </si>
  <si>
    <t>Установка решеток вентиляционных системы П3</t>
  </si>
  <si>
    <t xml:space="preserve">Установка вытяжной установки В1, В1.1 </t>
  </si>
  <si>
    <t xml:space="preserve">Прокладка воздуховодов системе В1, В1.1, клапана воздушные, теплоизоляция </t>
  </si>
  <si>
    <t>Установка решеток вентиляционных системы В1, В1.1</t>
  </si>
  <si>
    <t>Установка вытяжной установки В2</t>
  </si>
  <si>
    <t xml:space="preserve">Прокладка воздуховодов системе В2, теплоизоляция </t>
  </si>
  <si>
    <t>Установка решеток вентиляционных системы В2</t>
  </si>
  <si>
    <t>Подключение вытяжной системы в пом. 304</t>
  </si>
  <si>
    <t>Устройство системы выброса от азотной станции</t>
  </si>
  <si>
    <t>Установка решеток вентиляционных системы В4</t>
  </si>
  <si>
    <t>Установка вытяжной установки В3</t>
  </si>
  <si>
    <t xml:space="preserve">Прокладка воздуховодов системе В3, теплоизоляция </t>
  </si>
  <si>
    <t>Установка решеток вентиляционных системы В3</t>
  </si>
  <si>
    <t>Установка вытяжной установки В6</t>
  </si>
  <si>
    <t xml:space="preserve">Прокладка воздуховодов системе В6, заслонка, клапан обратный, теплоизоляция </t>
  </si>
  <si>
    <t>Установка решеток вентиляционных системы В6</t>
  </si>
  <si>
    <t>Установка вытяжной установки В7</t>
  </si>
  <si>
    <t xml:space="preserve">Прокладка воздуховодов системе В7, клапан обратный, теплоизоляция </t>
  </si>
  <si>
    <t>Установка решеток вентиляционных системы В7</t>
  </si>
  <si>
    <t>Установка вытяжной установки В8</t>
  </si>
  <si>
    <t xml:space="preserve">Прокладка воздуховодов системе В8, клапан обратный, теплоизоляция </t>
  </si>
  <si>
    <t>Установка вытяжной установки В9</t>
  </si>
  <si>
    <t>Установка решеток вентиляционных системы В8</t>
  </si>
  <si>
    <t xml:space="preserve">Прокладка воздуховодов системе В9, заслонка, клапан обратный, теплоизоляция </t>
  </si>
  <si>
    <t>Установка решеток вентиляционных системы В9</t>
  </si>
  <si>
    <t>Установка вытяжной установки В11</t>
  </si>
  <si>
    <t xml:space="preserve">Прокладка воздуховодов системе В11, заслонка, клапан обратный, теплоизоляция </t>
  </si>
  <si>
    <t>Подключение вытяжной системы в пом. 307</t>
  </si>
  <si>
    <t>Установка решеток вентиляционных системы В11</t>
  </si>
  <si>
    <t>Установка вытяжной установки В10</t>
  </si>
  <si>
    <t xml:space="preserve">Прокладка воздуховодов системе В10, заслонка, клапан обратный, теплоизоляция </t>
  </si>
  <si>
    <t>Установка решеток вентиляционных системы В10</t>
  </si>
  <si>
    <t>Установка вытяжной установки В5</t>
  </si>
  <si>
    <t xml:space="preserve">Прокладка воздуховодов системе В5, клапан обратный, теплоизоляция, зонтов </t>
  </si>
  <si>
    <t>Установка вытяжной установки ВЕ1</t>
  </si>
  <si>
    <t>Итого по разделу отопление, вентиляция, кондиционирование:</t>
  </si>
  <si>
    <t>компл</t>
  </si>
  <si>
    <t>АВТОМАТИЧЕСКАЯ ПОЖАРНАЯ СИГНАЛИЗАЦИЯ</t>
  </si>
  <si>
    <t xml:space="preserve">Установка системы автоматической пожарной сигнализации </t>
  </si>
  <si>
    <t>Итого по разделу автоматической пожарной сигнализации:</t>
  </si>
  <si>
    <t>СИСТЕМА КОНТРОЛЯ И УПРАВЛЕНИЯ ДОСТУПОМ</t>
  </si>
  <si>
    <t>Установка системы контроля и управления доступом</t>
  </si>
  <si>
    <t>Итого по разделу системы контроля и управления доступом:</t>
  </si>
  <si>
    <t>Наполнение ВРУ автоматическими выключателями</t>
  </si>
  <si>
    <t>Щит ЩР-309 настенный с наполнением</t>
  </si>
  <si>
    <t>Щит ЩР настенный с наполнением</t>
  </si>
  <si>
    <t>Щит ШР  с наполнением</t>
  </si>
  <si>
    <t>Щит ШР-6  с наполнением</t>
  </si>
  <si>
    <t>Щит ЩВ-1  с наполнением</t>
  </si>
  <si>
    <t>Щит ШО-5  с наполнением</t>
  </si>
  <si>
    <t>Щит ЩВ-2  с наполнением</t>
  </si>
  <si>
    <t>Наполнение сущ. ЩР-10 автоматическими выключателями</t>
  </si>
  <si>
    <t>Щит ЩР-1 настенный с наполнением</t>
  </si>
  <si>
    <t>Щит ЩР-2 настенный с наполнением</t>
  </si>
  <si>
    <t>Наполнение сущ. щита автоматическими выключателями</t>
  </si>
  <si>
    <t>Наполнение сущ. ЩР-4 автоматическими выключателями</t>
  </si>
  <si>
    <t>Наполнение сущ. ЩО-4 автоматическими выключателями</t>
  </si>
  <si>
    <t>Щит ШР-1 настенный с наполнением</t>
  </si>
  <si>
    <t>Щит ШР-2 настенный с наполнением</t>
  </si>
  <si>
    <t xml:space="preserve">Установка розетка скрытой установки </t>
  </si>
  <si>
    <t xml:space="preserve">Установка кабельных лотков и коробам с прокладкой кабеля </t>
  </si>
  <si>
    <t xml:space="preserve">Установка светильник </t>
  </si>
  <si>
    <t xml:space="preserve">Пусконаладочные работы </t>
  </si>
  <si>
    <t>Демонтаж щита металлического</t>
  </si>
  <si>
    <t>Демонтаж лотков металлических с кабелем</t>
  </si>
  <si>
    <t>Итого по разделу Силовое электрооборудование и электрическое освещение (внутреннее):</t>
  </si>
  <si>
    <t>ВСЕГО включая НДС 20%</t>
  </si>
  <si>
    <t xml:space="preserve">РАЗДЕЛ 1. АРХИТЕКТУРНО-СТРОИТЕЛЬНЫЕ РЕШЕНИЯ. </t>
  </si>
  <si>
    <t>Демонтажные работы 1-го этажа</t>
  </si>
  <si>
    <t>Итого по демонтажным работам 1-го этажа:</t>
  </si>
  <si>
    <t>Демонтажные работы 2-го этажа</t>
  </si>
  <si>
    <t>Итого по демонтажным работам 2-го этажа:</t>
  </si>
  <si>
    <t xml:space="preserve">Строительные работы </t>
  </si>
  <si>
    <t>Итого по строительным работам:</t>
  </si>
  <si>
    <t>Итого по отделочным работам:</t>
  </si>
  <si>
    <t xml:space="preserve">Металлоконструкция </t>
  </si>
  <si>
    <t>Итого по металлоконструкции:</t>
  </si>
  <si>
    <t>Раздел 2. ВОДОСНАБЖЕНИЕ И ВОДООТВЕДЕНИЕ</t>
  </si>
  <si>
    <t xml:space="preserve">Раздел 5. </t>
  </si>
  <si>
    <t>Раздел 8.  СИЛОВОЕ ЭЛЕКТРООБОРУДОВАНИЕ И ЭЛЕКТРИЧЕСКОЕ ОСВЕЩЕНИЕ (ВНУТРЕННЕЕ)</t>
  </si>
  <si>
    <t>Раздел 9. Погрузка и вывоз строительного мусора</t>
  </si>
  <si>
    <t>Итого по  погрузке и вывозу строительного мусора:</t>
  </si>
  <si>
    <t>Установка подоконник ПД2 100х1500 мм</t>
  </si>
  <si>
    <t>Установка отливов 500х1400 мм</t>
  </si>
  <si>
    <t>Установка подоконник ПД3 100х800 мм</t>
  </si>
  <si>
    <t>Установка подоконник ПД4 100х1000 мм</t>
  </si>
  <si>
    <t>Установка подоконник ПД5, ПД6 100х1200 мм</t>
  </si>
  <si>
    <t>Установка подоконник ПД7 500х1400 мм</t>
  </si>
  <si>
    <t>Установка оконного блока Ок 7 1200х1300 мм</t>
  </si>
  <si>
    <t>Установка подоконник ПД1 100х1900 мм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</si>
</sst>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/>
    <xf numFmtId="2" fontId="0" fillId="0" borderId="1" xfId="0" applyNumberFormat="1" applyBorder="1"/>
    <xf numFmtId="0" fontId="2" fillId="3" borderId="1" xfId="0" applyFont="1" applyFill="1" applyBorder="1"/>
    <xf numFmtId="0" fontId="0" fillId="0" borderId="0" xfId="0" applyFill="1"/>
    <xf numFmtId="0" fontId="1" fillId="3" borderId="6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/>
    <xf numFmtId="0" fontId="0" fillId="4" borderId="0" xfId="0" applyFill="1" applyAlignment="1">
      <alignment wrapText="1"/>
    </xf>
    <xf numFmtId="0" fontId="0" fillId="4" borderId="0" xfId="0" applyFill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/>
    <xf numFmtId="0" fontId="1" fillId="3" borderId="4" xfId="0" applyFont="1" applyFill="1" applyBorder="1" applyAlignment="1">
      <alignment horizontal="left"/>
    </xf>
    <xf numFmtId="0" fontId="0" fillId="5" borderId="1" xfId="0" applyFill="1" applyBorder="1"/>
    <xf numFmtId="0" fontId="1" fillId="6" borderId="4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0" fillId="3" borderId="1" xfId="0" applyFill="1" applyBorder="1"/>
    <xf numFmtId="0" fontId="1" fillId="3" borderId="4" xfId="0" applyFont="1" applyFill="1" applyBorder="1" applyAlignment="1"/>
    <xf numFmtId="0" fontId="1" fillId="3" borderId="6" xfId="0" applyFont="1" applyFill="1" applyBorder="1" applyAlignment="1"/>
    <xf numFmtId="0" fontId="1" fillId="3" borderId="5" xfId="0" applyFont="1" applyFill="1" applyBorder="1" applyAlignment="1"/>
    <xf numFmtId="0" fontId="1" fillId="6" borderId="4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2" fontId="1" fillId="5" borderId="6" xfId="0" applyNumberFormat="1" applyFont="1" applyFill="1" applyBorder="1" applyAlignment="1">
      <alignment horizontal="center"/>
    </xf>
    <xf numFmtId="2" fontId="1" fillId="5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7" borderId="4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left"/>
    </xf>
    <xf numFmtId="0" fontId="2" fillId="7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2" fontId="2" fillId="3" borderId="4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6" borderId="4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8"/>
  <sheetViews>
    <sheetView tabSelected="1" workbookViewId="0">
      <selection activeCell="B179" sqref="B179"/>
    </sheetView>
  </sheetViews>
  <sheetFormatPr defaultRowHeight="15"/>
  <cols>
    <col min="1" max="1" width="10.42578125" customWidth="1"/>
    <col min="2" max="2" width="33.28515625" customWidth="1"/>
    <col min="3" max="3" width="11" customWidth="1"/>
    <col min="4" max="4" width="11.28515625" customWidth="1"/>
    <col min="6" max="6" width="12" customWidth="1"/>
    <col min="7" max="7" width="14.28515625" customWidth="1"/>
    <col min="8" max="8" width="12.5703125" customWidth="1"/>
    <col min="9" max="9" width="12" customWidth="1"/>
    <col min="10" max="10" width="12.5703125" customWidth="1"/>
    <col min="11" max="11" width="20.85546875" customWidth="1"/>
  </cols>
  <sheetData>
    <row r="2" spans="1:11" ht="52.5" customHeight="1">
      <c r="C2" s="67" t="s">
        <v>91</v>
      </c>
      <c r="D2" s="67"/>
      <c r="E2" s="67"/>
      <c r="F2" s="67"/>
      <c r="G2" s="67"/>
      <c r="H2" s="67"/>
      <c r="I2" s="67"/>
    </row>
    <row r="3" spans="1:11" ht="15" customHeight="1">
      <c r="C3" s="3"/>
      <c r="D3" s="3"/>
      <c r="E3" s="3"/>
      <c r="F3" s="3"/>
      <c r="G3" s="3"/>
      <c r="H3" s="3"/>
      <c r="I3" s="3"/>
    </row>
    <row r="4" spans="1:11" ht="36" customHeight="1">
      <c r="F4" s="74" t="s">
        <v>11</v>
      </c>
      <c r="G4" s="75"/>
      <c r="H4" s="75"/>
      <c r="I4" s="75"/>
      <c r="J4" s="76"/>
    </row>
    <row r="5" spans="1:11" ht="25.5" customHeight="1">
      <c r="A5" s="68" t="s">
        <v>0</v>
      </c>
      <c r="B5" s="70" t="s">
        <v>1</v>
      </c>
      <c r="C5" s="70" t="s">
        <v>2</v>
      </c>
      <c r="D5" s="72" t="s">
        <v>3</v>
      </c>
      <c r="E5" s="73"/>
      <c r="F5" s="72" t="s">
        <v>6</v>
      </c>
      <c r="G5" s="73"/>
      <c r="H5" s="72" t="s">
        <v>9</v>
      </c>
      <c r="I5" s="73"/>
      <c r="J5" s="70" t="s">
        <v>10</v>
      </c>
    </row>
    <row r="6" spans="1:11" ht="60">
      <c r="A6" s="69"/>
      <c r="B6" s="71"/>
      <c r="C6" s="71"/>
      <c r="D6" s="4" t="s">
        <v>4</v>
      </c>
      <c r="E6" s="5" t="s">
        <v>5</v>
      </c>
      <c r="F6" s="4" t="s">
        <v>7</v>
      </c>
      <c r="G6" s="4" t="s">
        <v>8</v>
      </c>
      <c r="H6" s="4" t="s">
        <v>7</v>
      </c>
      <c r="I6" s="4" t="s">
        <v>8</v>
      </c>
      <c r="J6" s="71"/>
    </row>
    <row r="7" spans="1:1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</row>
    <row r="8" spans="1:11">
      <c r="A8" s="77" t="s">
        <v>203</v>
      </c>
      <c r="B8" s="78"/>
      <c r="C8" s="78"/>
      <c r="D8" s="78"/>
      <c r="E8" s="78"/>
      <c r="F8" s="78"/>
      <c r="G8" s="78"/>
      <c r="H8" s="78"/>
      <c r="I8" s="78"/>
      <c r="J8" s="79"/>
    </row>
    <row r="9" spans="1:11">
      <c r="A9" s="40" t="s">
        <v>204</v>
      </c>
      <c r="B9" s="41"/>
      <c r="C9" s="41"/>
      <c r="D9" s="41"/>
      <c r="E9" s="41"/>
      <c r="F9" s="41"/>
      <c r="G9" s="41"/>
      <c r="H9" s="41"/>
      <c r="I9" s="41"/>
      <c r="J9" s="48"/>
    </row>
    <row r="10" spans="1:11" s="21" customFormat="1" ht="50.25" customHeight="1">
      <c r="A10" s="16">
        <v>1</v>
      </c>
      <c r="B10" s="17" t="s">
        <v>27</v>
      </c>
      <c r="C10" s="18" t="s">
        <v>15</v>
      </c>
      <c r="D10" s="16"/>
      <c r="E10" s="16">
        <v>0.5</v>
      </c>
      <c r="F10" s="19"/>
      <c r="G10" s="19"/>
      <c r="H10" s="19"/>
      <c r="I10" s="19"/>
      <c r="J10" s="19">
        <f t="shared" ref="J10:J16" si="0">I10+G10</f>
        <v>0</v>
      </c>
      <c r="K10" s="20"/>
    </row>
    <row r="11" spans="1:11" s="21" customFormat="1" ht="35.25" customHeight="1">
      <c r="A11" s="16">
        <v>2</v>
      </c>
      <c r="B11" s="17" t="s">
        <v>28</v>
      </c>
      <c r="C11" s="18" t="s">
        <v>13</v>
      </c>
      <c r="D11" s="16"/>
      <c r="E11" s="16">
        <v>1</v>
      </c>
      <c r="F11" s="19"/>
      <c r="G11" s="19"/>
      <c r="H11" s="19"/>
      <c r="I11" s="19"/>
      <c r="J11" s="19">
        <f t="shared" si="0"/>
        <v>0</v>
      </c>
    </row>
    <row r="12" spans="1:11" s="21" customFormat="1" ht="27" customHeight="1">
      <c r="A12" s="16">
        <v>3</v>
      </c>
      <c r="B12" s="17" t="s">
        <v>29</v>
      </c>
      <c r="C12" s="18" t="s">
        <v>13</v>
      </c>
      <c r="D12" s="16"/>
      <c r="E12" s="16">
        <v>1</v>
      </c>
      <c r="F12" s="19"/>
      <c r="G12" s="19"/>
      <c r="H12" s="19"/>
      <c r="I12" s="19"/>
      <c r="J12" s="19">
        <f t="shared" si="0"/>
        <v>0</v>
      </c>
    </row>
    <row r="13" spans="1:11" s="21" customFormat="1" ht="33.75" customHeight="1">
      <c r="A13" s="16">
        <v>4</v>
      </c>
      <c r="B13" s="17" t="s">
        <v>30</v>
      </c>
      <c r="C13" s="18" t="s">
        <v>13</v>
      </c>
      <c r="D13" s="16"/>
      <c r="E13" s="16">
        <v>1</v>
      </c>
      <c r="F13" s="19"/>
      <c r="G13" s="19"/>
      <c r="H13" s="19"/>
      <c r="I13" s="19"/>
      <c r="J13" s="19">
        <f t="shared" si="0"/>
        <v>0</v>
      </c>
    </row>
    <row r="14" spans="1:11" s="21" customFormat="1" ht="21" customHeight="1">
      <c r="A14" s="16">
        <v>5</v>
      </c>
      <c r="B14" s="17" t="s">
        <v>31</v>
      </c>
      <c r="C14" s="18" t="s">
        <v>14</v>
      </c>
      <c r="D14" s="16"/>
      <c r="E14" s="16">
        <v>3.68</v>
      </c>
      <c r="F14" s="19"/>
      <c r="G14" s="19"/>
      <c r="H14" s="19"/>
      <c r="I14" s="19"/>
      <c r="J14" s="19">
        <f t="shared" si="0"/>
        <v>0</v>
      </c>
    </row>
    <row r="15" spans="1:11" s="21" customFormat="1" ht="36.75" customHeight="1">
      <c r="A15" s="16">
        <v>6</v>
      </c>
      <c r="B15" s="17" t="s">
        <v>32</v>
      </c>
      <c r="C15" s="18" t="s">
        <v>15</v>
      </c>
      <c r="D15" s="16"/>
      <c r="E15" s="16">
        <v>0.67</v>
      </c>
      <c r="F15" s="19"/>
      <c r="G15" s="19"/>
      <c r="H15" s="19"/>
      <c r="I15" s="19"/>
      <c r="J15" s="19">
        <f t="shared" si="0"/>
        <v>0</v>
      </c>
    </row>
    <row r="16" spans="1:11" s="21" customFormat="1" ht="35.25" customHeight="1">
      <c r="A16" s="16">
        <v>7</v>
      </c>
      <c r="B16" s="17" t="s">
        <v>32</v>
      </c>
      <c r="C16" s="18" t="s">
        <v>15</v>
      </c>
      <c r="D16" s="16"/>
      <c r="E16" s="16">
        <v>7.11</v>
      </c>
      <c r="F16" s="19"/>
      <c r="G16" s="19"/>
      <c r="H16" s="19"/>
      <c r="I16" s="19"/>
      <c r="J16" s="19">
        <f t="shared" si="0"/>
        <v>0</v>
      </c>
    </row>
    <row r="17" spans="1:11" s="21" customFormat="1" ht="35.25" customHeight="1">
      <c r="A17" s="16">
        <v>8</v>
      </c>
      <c r="B17" s="17" t="s">
        <v>33</v>
      </c>
      <c r="C17" s="18" t="s">
        <v>15</v>
      </c>
      <c r="D17" s="16"/>
      <c r="E17" s="16">
        <v>0.3</v>
      </c>
      <c r="F17" s="19"/>
      <c r="G17" s="19"/>
      <c r="H17" s="19"/>
      <c r="I17" s="19"/>
      <c r="J17" s="19">
        <f t="shared" ref="J17" si="1">I17+G17</f>
        <v>0</v>
      </c>
    </row>
    <row r="18" spans="1:11" s="21" customFormat="1" ht="36.75" customHeight="1">
      <c r="A18" s="16">
        <v>9</v>
      </c>
      <c r="B18" s="17" t="s">
        <v>34</v>
      </c>
      <c r="C18" s="18" t="s">
        <v>13</v>
      </c>
      <c r="D18" s="16"/>
      <c r="E18" s="16">
        <v>1</v>
      </c>
      <c r="F18" s="19"/>
      <c r="G18" s="19"/>
      <c r="H18" s="19"/>
      <c r="I18" s="19"/>
      <c r="J18" s="19">
        <f t="shared" ref="J18" si="2">I18+G18</f>
        <v>0</v>
      </c>
    </row>
    <row r="19" spans="1:11">
      <c r="A19" s="37" t="s">
        <v>205</v>
      </c>
      <c r="B19" s="38"/>
      <c r="C19" s="38"/>
      <c r="D19" s="38"/>
      <c r="E19" s="39"/>
      <c r="F19" s="8"/>
      <c r="G19" s="8"/>
      <c r="H19" s="49">
        <f>SUM(J10:J18)</f>
        <v>0</v>
      </c>
      <c r="I19" s="50"/>
      <c r="J19" s="51"/>
    </row>
    <row r="20" spans="1:11">
      <c r="A20" s="40" t="s">
        <v>206</v>
      </c>
      <c r="B20" s="41"/>
      <c r="C20" s="41"/>
      <c r="D20" s="41"/>
      <c r="E20" s="41"/>
      <c r="F20" s="41"/>
      <c r="G20" s="41"/>
      <c r="H20" s="41"/>
      <c r="I20" s="41"/>
      <c r="J20" s="48"/>
    </row>
    <row r="21" spans="1:11" s="21" customFormat="1" ht="30" customHeight="1">
      <c r="A21" s="16">
        <v>10</v>
      </c>
      <c r="B21" s="17" t="s">
        <v>35</v>
      </c>
      <c r="C21" s="18" t="s">
        <v>13</v>
      </c>
      <c r="D21" s="16"/>
      <c r="E21" s="16">
        <v>1</v>
      </c>
      <c r="F21" s="19"/>
      <c r="G21" s="19"/>
      <c r="H21" s="19"/>
      <c r="I21" s="19"/>
      <c r="J21" s="19">
        <f t="shared" ref="J21:J31" si="3">I21+G21</f>
        <v>0</v>
      </c>
      <c r="K21" s="20"/>
    </row>
    <row r="22" spans="1:11" s="21" customFormat="1" ht="48" customHeight="1">
      <c r="A22" s="16">
        <v>11</v>
      </c>
      <c r="B22" s="17" t="s">
        <v>36</v>
      </c>
      <c r="C22" s="18" t="s">
        <v>14</v>
      </c>
      <c r="D22" s="16"/>
      <c r="E22" s="16">
        <v>29</v>
      </c>
      <c r="F22" s="19"/>
      <c r="G22" s="19"/>
      <c r="H22" s="19"/>
      <c r="I22" s="19"/>
      <c r="J22" s="19">
        <f t="shared" si="3"/>
        <v>0</v>
      </c>
    </row>
    <row r="23" spans="1:11" s="21" customFormat="1" ht="46.5" customHeight="1">
      <c r="A23" s="16">
        <v>12</v>
      </c>
      <c r="B23" s="17" t="s">
        <v>37</v>
      </c>
      <c r="C23" s="18" t="s">
        <v>14</v>
      </c>
      <c r="D23" s="16"/>
      <c r="E23" s="16">
        <f>13.84+42.88</f>
        <v>56.72</v>
      </c>
      <c r="F23" s="19"/>
      <c r="G23" s="19"/>
      <c r="H23" s="19"/>
      <c r="I23" s="19"/>
      <c r="J23" s="19">
        <f t="shared" si="3"/>
        <v>0</v>
      </c>
    </row>
    <row r="24" spans="1:11" s="21" customFormat="1" ht="48.75" customHeight="1">
      <c r="A24" s="16">
        <v>13</v>
      </c>
      <c r="B24" s="17" t="s">
        <v>38</v>
      </c>
      <c r="C24" s="18" t="s">
        <v>14</v>
      </c>
      <c r="D24" s="16"/>
      <c r="E24" s="16">
        <f>1.26+2.42</f>
        <v>3.6799999999999997</v>
      </c>
      <c r="F24" s="19"/>
      <c r="G24" s="19"/>
      <c r="H24" s="19"/>
      <c r="I24" s="19"/>
      <c r="J24" s="19">
        <f t="shared" si="3"/>
        <v>0</v>
      </c>
    </row>
    <row r="25" spans="1:11" s="21" customFormat="1" ht="36.75" customHeight="1">
      <c r="A25" s="16">
        <v>14</v>
      </c>
      <c r="B25" s="17" t="s">
        <v>39</v>
      </c>
      <c r="C25" s="18" t="s">
        <v>14</v>
      </c>
      <c r="D25" s="16"/>
      <c r="E25" s="16">
        <v>15.55</v>
      </c>
      <c r="F25" s="19"/>
      <c r="G25" s="19"/>
      <c r="H25" s="19"/>
      <c r="I25" s="19"/>
      <c r="J25" s="19">
        <f t="shared" si="3"/>
        <v>0</v>
      </c>
    </row>
    <row r="26" spans="1:11" s="21" customFormat="1" ht="36.75" customHeight="1">
      <c r="A26" s="16">
        <v>15</v>
      </c>
      <c r="B26" s="17" t="s">
        <v>40</v>
      </c>
      <c r="C26" s="18" t="s">
        <v>13</v>
      </c>
      <c r="D26" s="16"/>
      <c r="E26" s="16">
        <v>1</v>
      </c>
      <c r="F26" s="19"/>
      <c r="G26" s="19"/>
      <c r="H26" s="19"/>
      <c r="I26" s="19"/>
      <c r="J26" s="19">
        <f t="shared" ref="J26:J28" si="4">I26+G26</f>
        <v>0</v>
      </c>
    </row>
    <row r="27" spans="1:11" s="21" customFormat="1" ht="33.75" customHeight="1">
      <c r="A27" s="16">
        <v>16</v>
      </c>
      <c r="B27" s="17" t="s">
        <v>41</v>
      </c>
      <c r="C27" s="18" t="s">
        <v>13</v>
      </c>
      <c r="D27" s="16"/>
      <c r="E27" s="16">
        <v>2</v>
      </c>
      <c r="F27" s="19"/>
      <c r="G27" s="19"/>
      <c r="H27" s="19"/>
      <c r="I27" s="19"/>
      <c r="J27" s="19">
        <f t="shared" si="4"/>
        <v>0</v>
      </c>
    </row>
    <row r="28" spans="1:11" s="21" customFormat="1" ht="36.75" customHeight="1">
      <c r="A28" s="16">
        <v>17</v>
      </c>
      <c r="B28" s="17" t="s">
        <v>42</v>
      </c>
      <c r="C28" s="18" t="s">
        <v>13</v>
      </c>
      <c r="D28" s="16"/>
      <c r="E28" s="16">
        <v>1</v>
      </c>
      <c r="F28" s="19"/>
      <c r="G28" s="19"/>
      <c r="H28" s="19"/>
      <c r="I28" s="19"/>
      <c r="J28" s="19">
        <f t="shared" si="4"/>
        <v>0</v>
      </c>
    </row>
    <row r="29" spans="1:11" s="21" customFormat="1" ht="36.75" customHeight="1">
      <c r="A29" s="16">
        <v>18</v>
      </c>
      <c r="B29" s="17" t="s">
        <v>43</v>
      </c>
      <c r="C29" s="18" t="s">
        <v>13</v>
      </c>
      <c r="D29" s="16"/>
      <c r="E29" s="16">
        <v>3</v>
      </c>
      <c r="F29" s="19"/>
      <c r="G29" s="19"/>
      <c r="H29" s="19"/>
      <c r="I29" s="19"/>
      <c r="J29" s="19">
        <f t="shared" si="3"/>
        <v>0</v>
      </c>
    </row>
    <row r="30" spans="1:11" s="21" customFormat="1" ht="35.25" customHeight="1">
      <c r="A30" s="16">
        <v>19</v>
      </c>
      <c r="B30" s="17" t="s">
        <v>44</v>
      </c>
      <c r="C30" s="18" t="s">
        <v>23</v>
      </c>
      <c r="D30" s="16"/>
      <c r="E30" s="16">
        <v>28</v>
      </c>
      <c r="F30" s="19"/>
      <c r="G30" s="19"/>
      <c r="H30" s="19"/>
      <c r="I30" s="19"/>
      <c r="J30" s="19">
        <f t="shared" si="3"/>
        <v>0</v>
      </c>
    </row>
    <row r="31" spans="1:11" s="21" customFormat="1" ht="51.75" customHeight="1">
      <c r="A31" s="16">
        <v>20</v>
      </c>
      <c r="B31" s="17" t="s">
        <v>45</v>
      </c>
      <c r="C31" s="18" t="s">
        <v>14</v>
      </c>
      <c r="D31" s="16"/>
      <c r="E31" s="16">
        <v>59.4</v>
      </c>
      <c r="F31" s="19"/>
      <c r="G31" s="19"/>
      <c r="H31" s="19"/>
      <c r="I31" s="19"/>
      <c r="J31" s="19">
        <f t="shared" si="3"/>
        <v>0</v>
      </c>
    </row>
    <row r="32" spans="1:11">
      <c r="A32" s="37" t="s">
        <v>207</v>
      </c>
      <c r="B32" s="38"/>
      <c r="C32" s="38"/>
      <c r="D32" s="38"/>
      <c r="E32" s="39"/>
      <c r="F32" s="8"/>
      <c r="G32" s="8"/>
      <c r="H32" s="49">
        <f>SUM(J21:J31)</f>
        <v>0</v>
      </c>
      <c r="I32" s="50"/>
      <c r="J32" s="51"/>
    </row>
    <row r="33" spans="1:10">
      <c r="A33" s="26" t="s">
        <v>208</v>
      </c>
      <c r="B33" s="14"/>
      <c r="C33" s="14"/>
      <c r="D33" s="14"/>
      <c r="E33" s="14"/>
      <c r="F33" s="14"/>
      <c r="G33" s="14"/>
      <c r="H33" s="14"/>
      <c r="I33" s="14"/>
      <c r="J33" s="15"/>
    </row>
    <row r="34" spans="1:10" s="21" customFormat="1" ht="46.5" customHeight="1">
      <c r="A34" s="16">
        <v>21</v>
      </c>
      <c r="B34" s="17" t="s">
        <v>47</v>
      </c>
      <c r="C34" s="18" t="s">
        <v>15</v>
      </c>
      <c r="D34" s="16"/>
      <c r="E34" s="16">
        <v>2.5</v>
      </c>
      <c r="F34" s="19"/>
      <c r="G34" s="19"/>
      <c r="H34" s="19"/>
      <c r="I34" s="19"/>
      <c r="J34" s="19">
        <f t="shared" ref="J34" si="5">I34+G34</f>
        <v>0</v>
      </c>
    </row>
    <row r="35" spans="1:10" s="21" customFormat="1" ht="37.5" customHeight="1">
      <c r="A35" s="16">
        <v>22</v>
      </c>
      <c r="B35" s="17" t="s">
        <v>46</v>
      </c>
      <c r="C35" s="18" t="s">
        <v>12</v>
      </c>
      <c r="D35" s="16"/>
      <c r="E35" s="16">
        <f>(167.28+35.88+10.44+7.8)/1000</f>
        <v>0.22140000000000001</v>
      </c>
      <c r="F35" s="19"/>
      <c r="G35" s="19"/>
      <c r="H35" s="19"/>
      <c r="I35" s="19"/>
      <c r="J35" s="19">
        <f>I35+G35</f>
        <v>0</v>
      </c>
    </row>
    <row r="36" spans="1:10" s="21" customFormat="1" ht="37.5" customHeight="1">
      <c r="A36" s="16">
        <v>23</v>
      </c>
      <c r="B36" s="17" t="s">
        <v>48</v>
      </c>
      <c r="C36" s="18" t="s">
        <v>12</v>
      </c>
      <c r="D36" s="16"/>
      <c r="E36" s="16">
        <f>(27.84+2.37+0.66+1.2)/1000</f>
        <v>3.2070000000000001E-2</v>
      </c>
      <c r="F36" s="19"/>
      <c r="G36" s="19"/>
      <c r="H36" s="19"/>
      <c r="I36" s="19"/>
      <c r="J36" s="19">
        <f>I36+G36</f>
        <v>0</v>
      </c>
    </row>
    <row r="37" spans="1:10" s="21" customFormat="1" ht="37.5" customHeight="1">
      <c r="A37" s="16">
        <v>26</v>
      </c>
      <c r="B37" s="17" t="s">
        <v>49</v>
      </c>
      <c r="C37" s="18" t="s">
        <v>12</v>
      </c>
      <c r="D37" s="16"/>
      <c r="E37" s="16">
        <f>(39.36+12+3.36+2.4)/1000</f>
        <v>5.7119999999999997E-2</v>
      </c>
      <c r="F37" s="19"/>
      <c r="G37" s="19"/>
      <c r="H37" s="19"/>
      <c r="I37" s="19"/>
      <c r="J37" s="19">
        <f>I37+G37</f>
        <v>0</v>
      </c>
    </row>
    <row r="38" spans="1:10" s="21" customFormat="1" ht="95.25" customHeight="1">
      <c r="A38" s="16">
        <v>25</v>
      </c>
      <c r="B38" s="17" t="s">
        <v>50</v>
      </c>
      <c r="C38" s="18" t="s">
        <v>14</v>
      </c>
      <c r="D38" s="16"/>
      <c r="E38" s="16">
        <f>62+23</f>
        <v>85</v>
      </c>
      <c r="F38" s="19"/>
      <c r="G38" s="19"/>
      <c r="H38" s="19"/>
      <c r="I38" s="19"/>
      <c r="J38" s="19"/>
    </row>
    <row r="39" spans="1:10" s="21" customFormat="1" ht="95.25" customHeight="1">
      <c r="A39" s="16">
        <v>26</v>
      </c>
      <c r="B39" s="17" t="s">
        <v>51</v>
      </c>
      <c r="C39" s="18" t="s">
        <v>14</v>
      </c>
      <c r="D39" s="16"/>
      <c r="E39" s="16">
        <v>5</v>
      </c>
      <c r="F39" s="19"/>
      <c r="G39" s="19"/>
      <c r="H39" s="19"/>
      <c r="I39" s="19"/>
      <c r="J39" s="19"/>
    </row>
    <row r="40" spans="1:10" s="21" customFormat="1" ht="48.75" customHeight="1">
      <c r="A40" s="16">
        <v>27</v>
      </c>
      <c r="B40" s="17" t="s">
        <v>52</v>
      </c>
      <c r="C40" s="18" t="s">
        <v>14</v>
      </c>
      <c r="D40" s="16"/>
      <c r="E40" s="16">
        <v>15.5</v>
      </c>
      <c r="F40" s="19"/>
      <c r="G40" s="19"/>
      <c r="H40" s="19"/>
      <c r="I40" s="19"/>
      <c r="J40" s="19"/>
    </row>
    <row r="41" spans="1:10" s="21" customFormat="1" ht="24" customHeight="1">
      <c r="A41" s="16">
        <v>28</v>
      </c>
      <c r="B41" s="17" t="s">
        <v>53</v>
      </c>
      <c r="C41" s="18" t="s">
        <v>14</v>
      </c>
      <c r="D41" s="16"/>
      <c r="E41" s="16">
        <v>29</v>
      </c>
      <c r="F41" s="19"/>
      <c r="G41" s="19"/>
      <c r="H41" s="19"/>
      <c r="I41" s="19"/>
      <c r="J41" s="19"/>
    </row>
    <row r="42" spans="1:10" s="21" customFormat="1" ht="106.5" customHeight="1">
      <c r="A42" s="16">
        <v>29</v>
      </c>
      <c r="B42" s="17" t="s">
        <v>54</v>
      </c>
      <c r="C42" s="18" t="s">
        <v>14</v>
      </c>
      <c r="D42" s="16"/>
      <c r="E42" s="16">
        <f>21+31</f>
        <v>52</v>
      </c>
      <c r="F42" s="19"/>
      <c r="G42" s="19"/>
      <c r="H42" s="19"/>
      <c r="I42" s="19"/>
      <c r="J42" s="19"/>
    </row>
    <row r="43" spans="1:10" s="21" customFormat="1" ht="95.25" customHeight="1">
      <c r="A43" s="16">
        <v>30</v>
      </c>
      <c r="B43" s="17" t="s">
        <v>55</v>
      </c>
      <c r="C43" s="18" t="s">
        <v>14</v>
      </c>
      <c r="D43" s="16"/>
      <c r="E43" s="16">
        <v>176</v>
      </c>
      <c r="F43" s="19"/>
      <c r="G43" s="19"/>
      <c r="H43" s="19"/>
      <c r="I43" s="19"/>
      <c r="J43" s="19"/>
    </row>
    <row r="44" spans="1:10" s="21" customFormat="1" ht="95.25" customHeight="1">
      <c r="A44" s="16">
        <v>31</v>
      </c>
      <c r="B44" s="17" t="s">
        <v>56</v>
      </c>
      <c r="C44" s="18" t="s">
        <v>14</v>
      </c>
      <c r="D44" s="16"/>
      <c r="E44" s="16">
        <v>10</v>
      </c>
      <c r="F44" s="19"/>
      <c r="G44" s="19"/>
      <c r="H44" s="19"/>
      <c r="I44" s="19"/>
      <c r="J44" s="19"/>
    </row>
    <row r="45" spans="1:10" s="21" customFormat="1" ht="68.25" customHeight="1">
      <c r="A45" s="16">
        <v>32</v>
      </c>
      <c r="B45" s="17" t="s">
        <v>57</v>
      </c>
      <c r="C45" s="18" t="s">
        <v>14</v>
      </c>
      <c r="D45" s="16"/>
      <c r="E45" s="16">
        <v>21</v>
      </c>
      <c r="F45" s="19"/>
      <c r="G45" s="19"/>
      <c r="H45" s="19"/>
      <c r="I45" s="19"/>
      <c r="J45" s="19"/>
    </row>
    <row r="46" spans="1:10" s="21" customFormat="1" ht="29.25" customHeight="1">
      <c r="A46" s="16">
        <v>33</v>
      </c>
      <c r="B46" s="17" t="s">
        <v>58</v>
      </c>
      <c r="C46" s="18" t="s">
        <v>23</v>
      </c>
      <c r="D46" s="16"/>
      <c r="E46" s="16">
        <f>10.2+2.8</f>
        <v>13</v>
      </c>
      <c r="F46" s="19"/>
      <c r="G46" s="19"/>
      <c r="H46" s="19"/>
      <c r="I46" s="19"/>
      <c r="J46" s="19"/>
    </row>
    <row r="47" spans="1:10" s="21" customFormat="1" ht="46.5" customHeight="1">
      <c r="A47" s="16">
        <v>34</v>
      </c>
      <c r="B47" s="17" t="s">
        <v>59</v>
      </c>
      <c r="C47" s="18" t="s">
        <v>14</v>
      </c>
      <c r="D47" s="16"/>
      <c r="E47" s="16">
        <v>3.5</v>
      </c>
      <c r="F47" s="19"/>
      <c r="G47" s="19"/>
      <c r="H47" s="19"/>
      <c r="I47" s="19"/>
      <c r="J47" s="19"/>
    </row>
    <row r="48" spans="1:10">
      <c r="A48" s="37" t="s">
        <v>209</v>
      </c>
      <c r="B48" s="38"/>
      <c r="C48" s="38"/>
      <c r="D48" s="39"/>
      <c r="E48" s="8"/>
      <c r="F48" s="8"/>
      <c r="G48" s="8"/>
      <c r="H48" s="49">
        <v>0</v>
      </c>
      <c r="I48" s="50"/>
      <c r="J48" s="51"/>
    </row>
    <row r="49" spans="1:10">
      <c r="A49" s="40" t="s">
        <v>61</v>
      </c>
      <c r="B49" s="41"/>
      <c r="C49" s="12"/>
      <c r="D49" s="12"/>
      <c r="E49" s="12"/>
      <c r="F49" s="12"/>
      <c r="G49" s="12"/>
      <c r="H49" s="12"/>
      <c r="I49" s="12"/>
      <c r="J49" s="13"/>
    </row>
    <row r="50" spans="1:10">
      <c r="A50" s="52" t="s">
        <v>62</v>
      </c>
      <c r="B50" s="53"/>
      <c r="C50" s="53"/>
      <c r="D50" s="53"/>
      <c r="E50" s="53"/>
      <c r="F50" s="53"/>
      <c r="G50" s="53"/>
      <c r="H50" s="53"/>
      <c r="I50" s="53"/>
      <c r="J50" s="54"/>
    </row>
    <row r="51" spans="1:10" s="21" customFormat="1" ht="49.5" customHeight="1">
      <c r="A51" s="16">
        <v>35</v>
      </c>
      <c r="B51" s="17" t="s">
        <v>63</v>
      </c>
      <c r="C51" s="18" t="s">
        <v>14</v>
      </c>
      <c r="D51" s="16"/>
      <c r="E51" s="16">
        <f>(4.2*1.5)*9+(1.2*1.3)*2</f>
        <v>59.82</v>
      </c>
      <c r="F51" s="19"/>
      <c r="G51" s="19"/>
      <c r="H51" s="19"/>
      <c r="I51" s="19"/>
      <c r="J51" s="19">
        <f t="shared" ref="J51:J65" si="6">I51+G51</f>
        <v>0</v>
      </c>
    </row>
    <row r="52" spans="1:10" s="21" customFormat="1" ht="33" customHeight="1">
      <c r="A52" s="16">
        <v>36</v>
      </c>
      <c r="B52" s="17" t="s">
        <v>64</v>
      </c>
      <c r="C52" s="18" t="s">
        <v>13</v>
      </c>
      <c r="D52" s="16"/>
      <c r="E52" s="16">
        <v>4</v>
      </c>
      <c r="F52" s="19"/>
      <c r="G52" s="19"/>
      <c r="H52" s="19"/>
      <c r="I52" s="19"/>
      <c r="J52" s="19">
        <f t="shared" si="6"/>
        <v>0</v>
      </c>
    </row>
    <row r="53" spans="1:10" s="21" customFormat="1" ht="32.25" customHeight="1">
      <c r="A53" s="16">
        <v>37</v>
      </c>
      <c r="B53" s="17" t="s">
        <v>65</v>
      </c>
      <c r="C53" s="18" t="s">
        <v>13</v>
      </c>
      <c r="D53" s="16"/>
      <c r="E53" s="16">
        <v>5</v>
      </c>
      <c r="F53" s="19"/>
      <c r="G53" s="19"/>
      <c r="H53" s="19"/>
      <c r="I53" s="19"/>
      <c r="J53" s="19">
        <f t="shared" si="6"/>
        <v>0</v>
      </c>
    </row>
    <row r="54" spans="1:10" s="21" customFormat="1" ht="32.25" customHeight="1">
      <c r="A54" s="16">
        <v>38</v>
      </c>
      <c r="B54" s="17" t="s">
        <v>66</v>
      </c>
      <c r="C54" s="18" t="s">
        <v>13</v>
      </c>
      <c r="D54" s="16"/>
      <c r="E54" s="16">
        <v>1</v>
      </c>
      <c r="F54" s="19"/>
      <c r="G54" s="19"/>
      <c r="H54" s="19"/>
      <c r="I54" s="19"/>
      <c r="J54" s="19">
        <f t="shared" si="6"/>
        <v>0</v>
      </c>
    </row>
    <row r="55" spans="1:10" s="21" customFormat="1" ht="32.25" customHeight="1">
      <c r="A55" s="16">
        <v>39</v>
      </c>
      <c r="B55" s="17" t="s">
        <v>68</v>
      </c>
      <c r="C55" s="18" t="s">
        <v>13</v>
      </c>
      <c r="D55" s="16"/>
      <c r="E55" s="16">
        <v>2</v>
      </c>
      <c r="F55" s="19"/>
      <c r="G55" s="19"/>
      <c r="H55" s="19"/>
      <c r="I55" s="19"/>
      <c r="J55" s="19">
        <f t="shared" si="6"/>
        <v>0</v>
      </c>
    </row>
    <row r="56" spans="1:10" s="21" customFormat="1" ht="31.5" customHeight="1">
      <c r="A56" s="16">
        <v>40</v>
      </c>
      <c r="B56" s="17" t="s">
        <v>67</v>
      </c>
      <c r="C56" s="18" t="s">
        <v>13</v>
      </c>
      <c r="D56" s="16"/>
      <c r="E56" s="16">
        <v>6</v>
      </c>
      <c r="F56" s="19"/>
      <c r="G56" s="19"/>
      <c r="H56" s="19"/>
      <c r="I56" s="19"/>
      <c r="J56" s="19">
        <f t="shared" si="6"/>
        <v>0</v>
      </c>
    </row>
    <row r="57" spans="1:10" s="21" customFormat="1" ht="31.5" customHeight="1">
      <c r="A57" s="16">
        <v>41</v>
      </c>
      <c r="B57" s="17" t="s">
        <v>224</v>
      </c>
      <c r="C57" s="18" t="s">
        <v>13</v>
      </c>
      <c r="D57" s="16"/>
      <c r="E57" s="16">
        <v>3</v>
      </c>
      <c r="F57" s="19"/>
      <c r="G57" s="19"/>
      <c r="H57" s="19"/>
      <c r="I57" s="19"/>
      <c r="J57" s="19">
        <f t="shared" ref="J57" si="7">I57+G57</f>
        <v>0</v>
      </c>
    </row>
    <row r="58" spans="1:10" s="21" customFormat="1" ht="31.5" customHeight="1">
      <c r="A58" s="16">
        <v>42</v>
      </c>
      <c r="B58" s="17" t="s">
        <v>225</v>
      </c>
      <c r="C58" s="18" t="s">
        <v>13</v>
      </c>
      <c r="D58" s="16"/>
      <c r="E58" s="16">
        <v>2</v>
      </c>
      <c r="F58" s="19"/>
      <c r="G58" s="19"/>
      <c r="H58" s="19"/>
      <c r="I58" s="19"/>
      <c r="J58" s="19">
        <f t="shared" si="6"/>
        <v>0</v>
      </c>
    </row>
    <row r="59" spans="1:10" s="21" customFormat="1" ht="31.5" customHeight="1">
      <c r="A59" s="16">
        <v>43</v>
      </c>
      <c r="B59" s="17" t="s">
        <v>218</v>
      </c>
      <c r="C59" s="18" t="s">
        <v>13</v>
      </c>
      <c r="D59" s="16"/>
      <c r="E59" s="16">
        <v>1</v>
      </c>
      <c r="F59" s="19"/>
      <c r="G59" s="19"/>
      <c r="H59" s="19"/>
      <c r="I59" s="19"/>
      <c r="J59" s="19">
        <f t="shared" si="6"/>
        <v>0</v>
      </c>
    </row>
    <row r="60" spans="1:10" s="21" customFormat="1" ht="31.5" customHeight="1">
      <c r="A60" s="16">
        <v>44</v>
      </c>
      <c r="B60" s="17" t="s">
        <v>220</v>
      </c>
      <c r="C60" s="18" t="s">
        <v>13</v>
      </c>
      <c r="D60" s="16"/>
      <c r="E60" s="16">
        <v>2</v>
      </c>
      <c r="F60" s="19"/>
      <c r="G60" s="19"/>
      <c r="H60" s="19"/>
      <c r="I60" s="19"/>
      <c r="J60" s="19">
        <f t="shared" si="6"/>
        <v>0</v>
      </c>
    </row>
    <row r="61" spans="1:10" s="21" customFormat="1" ht="31.5" customHeight="1">
      <c r="A61" s="16">
        <v>45</v>
      </c>
      <c r="B61" s="17" t="s">
        <v>221</v>
      </c>
      <c r="C61" s="18" t="s">
        <v>13</v>
      </c>
      <c r="D61" s="16"/>
      <c r="E61" s="16">
        <v>6</v>
      </c>
      <c r="F61" s="19"/>
      <c r="G61" s="19"/>
      <c r="H61" s="19"/>
      <c r="I61" s="19"/>
      <c r="J61" s="19">
        <f t="shared" si="6"/>
        <v>0</v>
      </c>
    </row>
    <row r="62" spans="1:10" s="21" customFormat="1" ht="31.5" customHeight="1">
      <c r="A62" s="16">
        <v>46</v>
      </c>
      <c r="B62" s="17" t="s">
        <v>222</v>
      </c>
      <c r="C62" s="18" t="s">
        <v>13</v>
      </c>
      <c r="D62" s="16"/>
      <c r="E62" s="16">
        <v>4</v>
      </c>
      <c r="F62" s="19"/>
      <c r="G62" s="19"/>
      <c r="H62" s="19"/>
      <c r="I62" s="19"/>
      <c r="J62" s="19">
        <f t="shared" si="6"/>
        <v>0</v>
      </c>
    </row>
    <row r="63" spans="1:10" s="21" customFormat="1" ht="31.5" customHeight="1">
      <c r="A63" s="16">
        <v>47</v>
      </c>
      <c r="B63" s="17" t="s">
        <v>223</v>
      </c>
      <c r="C63" s="18" t="s">
        <v>13</v>
      </c>
      <c r="D63" s="16"/>
      <c r="E63" s="16">
        <v>2</v>
      </c>
      <c r="F63" s="19"/>
      <c r="G63" s="19"/>
      <c r="H63" s="19"/>
      <c r="I63" s="19"/>
      <c r="J63" s="19">
        <f t="shared" si="6"/>
        <v>0</v>
      </c>
    </row>
    <row r="64" spans="1:10" s="21" customFormat="1" ht="31.5" customHeight="1">
      <c r="A64" s="16">
        <v>48</v>
      </c>
      <c r="B64" s="17" t="s">
        <v>219</v>
      </c>
      <c r="C64" s="18" t="s">
        <v>13</v>
      </c>
      <c r="D64" s="16"/>
      <c r="E64" s="16">
        <f>1+3+4+9</f>
        <v>17</v>
      </c>
      <c r="F64" s="19"/>
      <c r="G64" s="19"/>
      <c r="H64" s="19"/>
      <c r="I64" s="19"/>
      <c r="J64" s="19">
        <f t="shared" si="6"/>
        <v>0</v>
      </c>
    </row>
    <row r="65" spans="1:10" s="21" customFormat="1" ht="32.25" customHeight="1">
      <c r="A65" s="16">
        <v>49</v>
      </c>
      <c r="B65" s="17" t="s">
        <v>79</v>
      </c>
      <c r="C65" s="18" t="s">
        <v>23</v>
      </c>
      <c r="D65" s="16"/>
      <c r="E65" s="16">
        <v>162.19999999999999</v>
      </c>
      <c r="F65" s="19"/>
      <c r="G65" s="19"/>
      <c r="H65" s="19"/>
      <c r="I65" s="19"/>
      <c r="J65" s="19">
        <f t="shared" si="6"/>
        <v>0</v>
      </c>
    </row>
    <row r="66" spans="1:10">
      <c r="A66" s="52" t="s">
        <v>69</v>
      </c>
      <c r="B66" s="53"/>
      <c r="C66" s="53"/>
      <c r="D66" s="53"/>
      <c r="E66" s="53"/>
      <c r="F66" s="53"/>
      <c r="G66" s="53"/>
      <c r="H66" s="53"/>
      <c r="I66" s="53"/>
      <c r="J66" s="54"/>
    </row>
    <row r="67" spans="1:10" s="21" customFormat="1" ht="36" customHeight="1">
      <c r="A67" s="16">
        <v>50</v>
      </c>
      <c r="B67" s="17" t="s">
        <v>70</v>
      </c>
      <c r="C67" s="18" t="s">
        <v>13</v>
      </c>
      <c r="D67" s="16"/>
      <c r="E67" s="16">
        <v>1</v>
      </c>
      <c r="F67" s="19"/>
      <c r="G67" s="19"/>
      <c r="H67" s="19"/>
      <c r="I67" s="19"/>
      <c r="J67" s="19">
        <f t="shared" ref="J67:J75" si="8">I67+G67</f>
        <v>0</v>
      </c>
    </row>
    <row r="68" spans="1:10" s="21" customFormat="1" ht="36" customHeight="1">
      <c r="A68" s="16">
        <v>51</v>
      </c>
      <c r="B68" s="17" t="s">
        <v>71</v>
      </c>
      <c r="C68" s="18" t="s">
        <v>13</v>
      </c>
      <c r="D68" s="16"/>
      <c r="E68" s="16">
        <v>1</v>
      </c>
      <c r="F68" s="19"/>
      <c r="G68" s="19"/>
      <c r="H68" s="19"/>
      <c r="I68" s="19"/>
      <c r="J68" s="19">
        <f t="shared" si="8"/>
        <v>0</v>
      </c>
    </row>
    <row r="69" spans="1:10" s="21" customFormat="1" ht="36" customHeight="1">
      <c r="A69" s="16">
        <v>52</v>
      </c>
      <c r="B69" s="17" t="s">
        <v>72</v>
      </c>
      <c r="C69" s="18" t="s">
        <v>13</v>
      </c>
      <c r="D69" s="16"/>
      <c r="E69" s="16">
        <v>1</v>
      </c>
      <c r="F69" s="19"/>
      <c r="G69" s="19"/>
      <c r="H69" s="19"/>
      <c r="I69" s="19"/>
      <c r="J69" s="19">
        <f t="shared" si="8"/>
        <v>0</v>
      </c>
    </row>
    <row r="70" spans="1:10" s="21" customFormat="1" ht="46.5" customHeight="1">
      <c r="A70" s="16">
        <v>53</v>
      </c>
      <c r="B70" s="17" t="s">
        <v>73</v>
      </c>
      <c r="C70" s="18" t="s">
        <v>13</v>
      </c>
      <c r="D70" s="16"/>
      <c r="E70" s="16">
        <v>2</v>
      </c>
      <c r="F70" s="19"/>
      <c r="G70" s="19"/>
      <c r="H70" s="19"/>
      <c r="I70" s="19"/>
      <c r="J70" s="19">
        <f t="shared" si="8"/>
        <v>0</v>
      </c>
    </row>
    <row r="71" spans="1:10" s="21" customFormat="1" ht="49.5" customHeight="1">
      <c r="A71" s="16">
        <v>54</v>
      </c>
      <c r="B71" s="17" t="s">
        <v>74</v>
      </c>
      <c r="C71" s="18" t="s">
        <v>13</v>
      </c>
      <c r="D71" s="16"/>
      <c r="E71" s="16">
        <v>7</v>
      </c>
      <c r="F71" s="19"/>
      <c r="G71" s="19"/>
      <c r="H71" s="19"/>
      <c r="I71" s="19"/>
      <c r="J71" s="19">
        <f t="shared" si="8"/>
        <v>0</v>
      </c>
    </row>
    <row r="72" spans="1:10" s="21" customFormat="1" ht="46.5" customHeight="1">
      <c r="A72" s="16">
        <v>55</v>
      </c>
      <c r="B72" s="17" t="s">
        <v>75</v>
      </c>
      <c r="C72" s="18" t="s">
        <v>13</v>
      </c>
      <c r="D72" s="16"/>
      <c r="E72" s="16">
        <v>1</v>
      </c>
      <c r="F72" s="19"/>
      <c r="G72" s="19"/>
      <c r="H72" s="19"/>
      <c r="I72" s="19"/>
      <c r="J72" s="19">
        <f t="shared" si="8"/>
        <v>0</v>
      </c>
    </row>
    <row r="73" spans="1:10" s="21" customFormat="1" ht="49.5" customHeight="1">
      <c r="A73" s="16">
        <v>56</v>
      </c>
      <c r="B73" s="17" t="s">
        <v>76</v>
      </c>
      <c r="C73" s="18" t="s">
        <v>13</v>
      </c>
      <c r="D73" s="16"/>
      <c r="E73" s="16">
        <v>2</v>
      </c>
      <c r="F73" s="19"/>
      <c r="G73" s="19"/>
      <c r="H73" s="19"/>
      <c r="I73" s="19"/>
      <c r="J73" s="19">
        <f t="shared" si="8"/>
        <v>0</v>
      </c>
    </row>
    <row r="74" spans="1:10" s="21" customFormat="1" ht="46.5" customHeight="1">
      <c r="A74" s="16">
        <v>57</v>
      </c>
      <c r="B74" s="17" t="s">
        <v>77</v>
      </c>
      <c r="C74" s="18" t="s">
        <v>13</v>
      </c>
      <c r="D74" s="16"/>
      <c r="E74" s="16">
        <v>1</v>
      </c>
      <c r="F74" s="19"/>
      <c r="G74" s="19"/>
      <c r="H74" s="19"/>
      <c r="I74" s="19"/>
      <c r="J74" s="19">
        <f t="shared" si="8"/>
        <v>0</v>
      </c>
    </row>
    <row r="75" spans="1:10" s="21" customFormat="1" ht="32.25" customHeight="1">
      <c r="A75" s="16">
        <v>58</v>
      </c>
      <c r="B75" s="17" t="s">
        <v>78</v>
      </c>
      <c r="C75" s="18" t="s">
        <v>23</v>
      </c>
      <c r="D75" s="16"/>
      <c r="E75" s="16">
        <v>6.1</v>
      </c>
      <c r="F75" s="19"/>
      <c r="G75" s="19"/>
      <c r="H75" s="19"/>
      <c r="I75" s="19"/>
      <c r="J75" s="19">
        <f t="shared" si="8"/>
        <v>0</v>
      </c>
    </row>
    <row r="76" spans="1:10">
      <c r="A76" s="52" t="s">
        <v>20</v>
      </c>
      <c r="B76" s="53"/>
      <c r="C76" s="53"/>
      <c r="D76" s="53"/>
      <c r="E76" s="53"/>
      <c r="F76" s="53"/>
      <c r="G76" s="53"/>
      <c r="H76" s="53"/>
      <c r="I76" s="53"/>
      <c r="J76" s="54"/>
    </row>
    <row r="77" spans="1:10" s="21" customFormat="1" ht="36" customHeight="1">
      <c r="A77" s="16">
        <v>59</v>
      </c>
      <c r="B77" s="17" t="s">
        <v>80</v>
      </c>
      <c r="C77" s="18" t="s">
        <v>14</v>
      </c>
      <c r="D77" s="16"/>
      <c r="E77" s="16">
        <v>45.17</v>
      </c>
      <c r="F77" s="19"/>
      <c r="G77" s="19"/>
      <c r="H77" s="19"/>
      <c r="I77" s="19"/>
      <c r="J77" s="19">
        <f>I77+G77</f>
        <v>0</v>
      </c>
    </row>
    <row r="78" spans="1:10" s="21" customFormat="1" ht="36" customHeight="1">
      <c r="A78" s="16">
        <v>60</v>
      </c>
      <c r="B78" s="17" t="s">
        <v>81</v>
      </c>
      <c r="C78" s="18" t="s">
        <v>14</v>
      </c>
      <c r="D78" s="16"/>
      <c r="E78" s="16">
        <v>66.569999999999993</v>
      </c>
      <c r="F78" s="19"/>
      <c r="G78" s="19"/>
      <c r="H78" s="19"/>
      <c r="I78" s="19"/>
      <c r="J78" s="19">
        <f>I78+G78</f>
        <v>0</v>
      </c>
    </row>
    <row r="79" spans="1:10">
      <c r="A79" s="52" t="s">
        <v>82</v>
      </c>
      <c r="B79" s="53"/>
      <c r="C79" s="53"/>
      <c r="D79" s="53"/>
      <c r="E79" s="53"/>
      <c r="F79" s="53"/>
      <c r="G79" s="53"/>
      <c r="H79" s="53"/>
      <c r="I79" s="53"/>
      <c r="J79" s="54"/>
    </row>
    <row r="80" spans="1:10" s="21" customFormat="1" ht="31.5" customHeight="1">
      <c r="A80" s="16">
        <v>61</v>
      </c>
      <c r="B80" s="17" t="s">
        <v>84</v>
      </c>
      <c r="C80" s="18" t="s">
        <v>14</v>
      </c>
      <c r="D80" s="16"/>
      <c r="E80" s="16">
        <f>2305.52+204.7</f>
        <v>2510.2199999999998</v>
      </c>
      <c r="F80" s="19"/>
      <c r="G80" s="19"/>
      <c r="H80" s="19"/>
      <c r="I80" s="19"/>
      <c r="J80" s="19">
        <f>I80+G80</f>
        <v>0</v>
      </c>
    </row>
    <row r="81" spans="1:11" s="21" customFormat="1" ht="47.25" customHeight="1">
      <c r="A81" s="16">
        <v>62</v>
      </c>
      <c r="B81" s="17" t="s">
        <v>83</v>
      </c>
      <c r="C81" s="18" t="s">
        <v>14</v>
      </c>
      <c r="D81" s="16"/>
      <c r="E81" s="16">
        <v>2305.52</v>
      </c>
      <c r="F81" s="19"/>
      <c r="G81" s="19"/>
      <c r="H81" s="19"/>
      <c r="I81" s="19"/>
      <c r="J81" s="19">
        <f>I81+G81</f>
        <v>0</v>
      </c>
    </row>
    <row r="82" spans="1:11" s="21" customFormat="1" ht="47.25" customHeight="1">
      <c r="A82" s="16">
        <v>63</v>
      </c>
      <c r="B82" s="17" t="s">
        <v>85</v>
      </c>
      <c r="C82" s="18" t="s">
        <v>14</v>
      </c>
      <c r="D82" s="16"/>
      <c r="E82" s="16">
        <v>204.7</v>
      </c>
      <c r="F82" s="19"/>
      <c r="G82" s="19"/>
      <c r="H82" s="19"/>
      <c r="I82" s="19"/>
      <c r="J82" s="19">
        <f>I82+G82</f>
        <v>0</v>
      </c>
    </row>
    <row r="83" spans="1:11" s="11" customFormat="1">
      <c r="A83" s="58" t="s">
        <v>21</v>
      </c>
      <c r="B83" s="59"/>
      <c r="C83" s="59"/>
      <c r="D83" s="59"/>
      <c r="E83" s="59"/>
      <c r="F83" s="59"/>
      <c r="G83" s="59"/>
      <c r="H83" s="59"/>
      <c r="I83" s="59"/>
      <c r="J83" s="60"/>
    </row>
    <row r="84" spans="1:11" s="21" customFormat="1" ht="38.25" customHeight="1">
      <c r="A84" s="16">
        <v>64</v>
      </c>
      <c r="B84" s="17" t="s">
        <v>86</v>
      </c>
      <c r="C84" s="18" t="s">
        <v>14</v>
      </c>
      <c r="D84" s="16"/>
      <c r="E84" s="16">
        <f>18.97+3.6+56.42</f>
        <v>78.990000000000009</v>
      </c>
      <c r="F84" s="19"/>
      <c r="G84" s="19"/>
      <c r="H84" s="19"/>
      <c r="I84" s="19"/>
      <c r="J84" s="19">
        <f>I84+G84</f>
        <v>0</v>
      </c>
      <c r="K84" s="20"/>
    </row>
    <row r="85" spans="1:11" s="21" customFormat="1" ht="61.5" customHeight="1">
      <c r="A85" s="16">
        <v>65</v>
      </c>
      <c r="B85" s="17" t="s">
        <v>87</v>
      </c>
      <c r="C85" s="18" t="s">
        <v>14</v>
      </c>
      <c r="D85" s="16"/>
      <c r="E85" s="16">
        <f>66.3</f>
        <v>66.3</v>
      </c>
      <c r="F85" s="19"/>
      <c r="G85" s="19"/>
      <c r="H85" s="19"/>
      <c r="I85" s="19"/>
      <c r="J85" s="19">
        <f>I85+G85</f>
        <v>0</v>
      </c>
      <c r="K85" s="20"/>
    </row>
    <row r="86" spans="1:11" s="21" customFormat="1" ht="27" customHeight="1">
      <c r="A86" s="16">
        <v>66</v>
      </c>
      <c r="B86" s="17" t="s">
        <v>88</v>
      </c>
      <c r="C86" s="18" t="s">
        <v>14</v>
      </c>
      <c r="D86" s="16"/>
      <c r="E86" s="16">
        <v>29.4</v>
      </c>
      <c r="F86" s="19"/>
      <c r="G86" s="19"/>
      <c r="H86" s="19"/>
      <c r="I86" s="19"/>
      <c r="J86" s="19">
        <f>I86+G86</f>
        <v>0</v>
      </c>
      <c r="K86" s="20"/>
    </row>
    <row r="87" spans="1:11" s="21" customFormat="1" ht="47.25" customHeight="1">
      <c r="A87" s="16">
        <v>67</v>
      </c>
      <c r="B87" s="17" t="s">
        <v>90</v>
      </c>
      <c r="C87" s="18" t="s">
        <v>14</v>
      </c>
      <c r="D87" s="16"/>
      <c r="E87" s="16">
        <v>56.42</v>
      </c>
      <c r="F87" s="19"/>
      <c r="G87" s="19"/>
      <c r="H87" s="19"/>
      <c r="I87" s="19"/>
      <c r="J87" s="19">
        <f>I87+G87</f>
        <v>0</v>
      </c>
      <c r="K87" s="20"/>
    </row>
    <row r="88" spans="1:11" s="21" customFormat="1" ht="27" customHeight="1">
      <c r="A88" s="16">
        <v>68</v>
      </c>
      <c r="B88" s="17" t="s">
        <v>89</v>
      </c>
      <c r="C88" s="18" t="s">
        <v>23</v>
      </c>
      <c r="D88" s="16"/>
      <c r="E88" s="16">
        <v>22</v>
      </c>
      <c r="F88" s="19"/>
      <c r="G88" s="19"/>
      <c r="H88" s="19"/>
      <c r="I88" s="19"/>
      <c r="J88" s="19">
        <f>I88+G88</f>
        <v>0</v>
      </c>
      <c r="K88" s="20"/>
    </row>
    <row r="89" spans="1:11">
      <c r="A89" s="37" t="s">
        <v>210</v>
      </c>
      <c r="B89" s="38"/>
      <c r="C89" s="38"/>
      <c r="D89" s="38"/>
      <c r="E89" s="39"/>
      <c r="F89" s="8"/>
      <c r="G89" s="8"/>
      <c r="H89" s="49">
        <v>0</v>
      </c>
      <c r="I89" s="50"/>
      <c r="J89" s="51"/>
    </row>
    <row r="90" spans="1:11">
      <c r="A90" s="40" t="s">
        <v>211</v>
      </c>
      <c r="B90" s="41"/>
      <c r="C90" s="41"/>
      <c r="D90" s="41"/>
      <c r="E90" s="41"/>
      <c r="F90" s="41"/>
      <c r="G90" s="41"/>
      <c r="H90" s="41"/>
      <c r="I90" s="41"/>
      <c r="J90" s="48"/>
    </row>
    <row r="91" spans="1:11" s="21" customFormat="1" ht="24" customHeight="1">
      <c r="A91" s="16">
        <v>69</v>
      </c>
      <c r="B91" s="17" t="s">
        <v>93</v>
      </c>
      <c r="C91" s="18" t="s">
        <v>12</v>
      </c>
      <c r="D91" s="16"/>
      <c r="E91" s="16">
        <f>(178.32+18.08+18.8+2.72+81.46+9.04+9.4+1.36)/1000</f>
        <v>0.31918000000000002</v>
      </c>
      <c r="F91" s="19"/>
      <c r="G91" s="19"/>
      <c r="H91" s="19"/>
      <c r="I91" s="19"/>
      <c r="J91" s="19">
        <f t="shared" ref="J91:J96" si="9">I91+G91</f>
        <v>0</v>
      </c>
      <c r="K91" s="20"/>
    </row>
    <row r="92" spans="1:11" s="21" customFormat="1" ht="22.5" customHeight="1">
      <c r="A92" s="16">
        <v>70</v>
      </c>
      <c r="B92" s="17" t="s">
        <v>94</v>
      </c>
      <c r="C92" s="18" t="s">
        <v>12</v>
      </c>
      <c r="D92" s="16"/>
      <c r="E92" s="16">
        <f>(303.41+4+236.16+10.4+13.64+67.66+10.4+25.52)/100</f>
        <v>6.7118999999999991</v>
      </c>
      <c r="F92" s="19"/>
      <c r="G92" s="19"/>
      <c r="H92" s="19"/>
      <c r="I92" s="19"/>
      <c r="J92" s="19">
        <f t="shared" si="9"/>
        <v>0</v>
      </c>
      <c r="K92" s="20"/>
    </row>
    <row r="93" spans="1:11" s="21" customFormat="1" ht="33.75" customHeight="1">
      <c r="A93" s="16">
        <v>71</v>
      </c>
      <c r="B93" s="17" t="s">
        <v>95</v>
      </c>
      <c r="C93" s="18" t="s">
        <v>12</v>
      </c>
      <c r="D93" s="16"/>
      <c r="E93" s="16">
        <f>(11.02+23.3+4.2)/1000</f>
        <v>3.8520000000000006E-2</v>
      </c>
      <c r="F93" s="19"/>
      <c r="G93" s="19"/>
      <c r="H93" s="19"/>
      <c r="I93" s="19"/>
      <c r="J93" s="19">
        <f t="shared" si="9"/>
        <v>0</v>
      </c>
      <c r="K93" s="20"/>
    </row>
    <row r="94" spans="1:11" s="21" customFormat="1" ht="47.25" customHeight="1">
      <c r="A94" s="16">
        <v>72</v>
      </c>
      <c r="B94" s="17" t="s">
        <v>96</v>
      </c>
      <c r="C94" s="18" t="s">
        <v>15</v>
      </c>
      <c r="D94" s="16"/>
      <c r="E94" s="16">
        <v>3.1</v>
      </c>
      <c r="F94" s="19"/>
      <c r="G94" s="19"/>
      <c r="H94" s="19"/>
      <c r="I94" s="19"/>
      <c r="J94" s="19">
        <f t="shared" si="9"/>
        <v>0</v>
      </c>
      <c r="K94" s="20"/>
    </row>
    <row r="95" spans="1:11" s="21" customFormat="1" ht="36" customHeight="1">
      <c r="A95" s="16">
        <v>73</v>
      </c>
      <c r="B95" s="17" t="s">
        <v>97</v>
      </c>
      <c r="C95" s="18" t="s">
        <v>14</v>
      </c>
      <c r="D95" s="16"/>
      <c r="E95" s="16">
        <v>156.6</v>
      </c>
      <c r="F95" s="19"/>
      <c r="G95" s="19"/>
      <c r="H95" s="19"/>
      <c r="I95" s="19"/>
      <c r="J95" s="19">
        <f t="shared" si="9"/>
        <v>0</v>
      </c>
      <c r="K95" s="20"/>
    </row>
    <row r="96" spans="1:11" s="21" customFormat="1" ht="33.75" customHeight="1">
      <c r="A96" s="16">
        <v>74</v>
      </c>
      <c r="B96" s="17" t="s">
        <v>98</v>
      </c>
      <c r="C96" s="18" t="s">
        <v>12</v>
      </c>
      <c r="D96" s="16"/>
      <c r="E96" s="16">
        <f>(3012+239.4)/1000</f>
        <v>3.2514000000000003</v>
      </c>
      <c r="F96" s="19"/>
      <c r="G96" s="19"/>
      <c r="H96" s="19"/>
      <c r="I96" s="19"/>
      <c r="J96" s="19">
        <f t="shared" si="9"/>
        <v>0</v>
      </c>
      <c r="K96" s="20"/>
    </row>
    <row r="97" spans="1:10">
      <c r="A97" s="37" t="s">
        <v>212</v>
      </c>
      <c r="B97" s="38"/>
      <c r="C97" s="38"/>
      <c r="D97" s="38"/>
      <c r="E97" s="39"/>
      <c r="F97" s="8"/>
      <c r="G97" s="8"/>
      <c r="H97" s="49">
        <v>0</v>
      </c>
      <c r="I97" s="50"/>
      <c r="J97" s="51"/>
    </row>
    <row r="98" spans="1:10">
      <c r="A98" s="27"/>
      <c r="B98" s="42" t="s">
        <v>92</v>
      </c>
      <c r="C98" s="43"/>
      <c r="D98" s="43"/>
      <c r="E98" s="43"/>
      <c r="F98" s="44"/>
      <c r="G98" s="27"/>
      <c r="H98" s="45">
        <v>0</v>
      </c>
      <c r="I98" s="46"/>
      <c r="J98" s="47"/>
    </row>
    <row r="99" spans="1:10">
      <c r="A99" s="35" t="s">
        <v>213</v>
      </c>
      <c r="B99" s="36"/>
      <c r="C99" s="36"/>
      <c r="D99" s="36"/>
      <c r="E99" s="36"/>
      <c r="F99" s="36"/>
      <c r="G99" s="36"/>
      <c r="H99" s="36"/>
      <c r="I99" s="36"/>
      <c r="J99" s="66"/>
    </row>
    <row r="100" spans="1:10" s="21" customFormat="1" ht="39" customHeight="1">
      <c r="A100" s="16">
        <v>75</v>
      </c>
      <c r="B100" s="17" t="s">
        <v>99</v>
      </c>
      <c r="C100" s="18" t="s">
        <v>100</v>
      </c>
      <c r="D100" s="16"/>
      <c r="E100" s="16">
        <v>1</v>
      </c>
      <c r="F100" s="19"/>
      <c r="G100" s="19"/>
      <c r="H100" s="19"/>
      <c r="I100" s="19"/>
      <c r="J100" s="19">
        <f>I100+G100</f>
        <v>0</v>
      </c>
    </row>
    <row r="101" spans="1:10" s="21" customFormat="1" ht="39" customHeight="1">
      <c r="A101" s="16">
        <v>76</v>
      </c>
      <c r="B101" s="17" t="s">
        <v>101</v>
      </c>
      <c r="C101" s="18" t="s">
        <v>100</v>
      </c>
      <c r="D101" s="16"/>
      <c r="E101" s="16">
        <v>1</v>
      </c>
      <c r="F101" s="19"/>
      <c r="G101" s="19"/>
      <c r="H101" s="19"/>
      <c r="I101" s="19"/>
      <c r="J101" s="19"/>
    </row>
    <row r="102" spans="1:10" s="21" customFormat="1" ht="39" customHeight="1">
      <c r="A102" s="16">
        <v>77</v>
      </c>
      <c r="B102" s="17" t="s">
        <v>102</v>
      </c>
      <c r="C102" s="18" t="s">
        <v>100</v>
      </c>
      <c r="D102" s="16"/>
      <c r="E102" s="16">
        <v>1</v>
      </c>
      <c r="F102" s="19"/>
      <c r="G102" s="19"/>
      <c r="H102" s="19"/>
      <c r="I102" s="19"/>
      <c r="J102" s="19">
        <f>I102+G102</f>
        <v>0</v>
      </c>
    </row>
    <row r="103" spans="1:10" s="21" customFormat="1" ht="49.5" customHeight="1">
      <c r="A103" s="16">
        <v>78</v>
      </c>
      <c r="B103" s="17" t="s">
        <v>103</v>
      </c>
      <c r="C103" s="18" t="s">
        <v>100</v>
      </c>
      <c r="D103" s="16"/>
      <c r="E103" s="16">
        <v>1</v>
      </c>
      <c r="F103" s="19"/>
      <c r="G103" s="19"/>
      <c r="H103" s="19"/>
      <c r="I103" s="19"/>
      <c r="J103" s="19">
        <f>I103+G103</f>
        <v>0</v>
      </c>
    </row>
    <row r="104" spans="1:10" s="21" customFormat="1" ht="39" customHeight="1">
      <c r="A104" s="16">
        <v>79</v>
      </c>
      <c r="B104" s="17" t="s">
        <v>104</v>
      </c>
      <c r="C104" s="18" t="s">
        <v>100</v>
      </c>
      <c r="D104" s="16"/>
      <c r="E104" s="16">
        <v>1</v>
      </c>
      <c r="F104" s="19"/>
      <c r="G104" s="19"/>
      <c r="H104" s="19"/>
      <c r="I104" s="19"/>
      <c r="J104" s="19"/>
    </row>
    <row r="105" spans="1:10" s="21" customFormat="1" ht="39" customHeight="1">
      <c r="A105" s="16">
        <v>80</v>
      </c>
      <c r="B105" s="17" t="s">
        <v>105</v>
      </c>
      <c r="C105" s="18" t="s">
        <v>100</v>
      </c>
      <c r="D105" s="16"/>
      <c r="E105" s="16">
        <v>1</v>
      </c>
      <c r="F105" s="19"/>
      <c r="G105" s="19"/>
      <c r="H105" s="19"/>
      <c r="I105" s="19"/>
      <c r="J105" s="19">
        <f>I105+G105</f>
        <v>0</v>
      </c>
    </row>
    <row r="106" spans="1:10" s="21" customFormat="1" ht="39" customHeight="1">
      <c r="A106" s="16">
        <v>81</v>
      </c>
      <c r="B106" s="17" t="s">
        <v>106</v>
      </c>
      <c r="C106" s="18" t="s">
        <v>13</v>
      </c>
      <c r="D106" s="16"/>
      <c r="E106" s="16">
        <v>2</v>
      </c>
      <c r="F106" s="19"/>
      <c r="G106" s="19"/>
      <c r="H106" s="19"/>
      <c r="I106" s="19"/>
      <c r="J106" s="19">
        <f>I106+G106</f>
        <v>0</v>
      </c>
    </row>
    <row r="107" spans="1:10" s="21" customFormat="1" ht="27.75" customHeight="1">
      <c r="A107" s="16">
        <v>82</v>
      </c>
      <c r="B107" s="17" t="s">
        <v>107</v>
      </c>
      <c r="C107" s="18" t="s">
        <v>13</v>
      </c>
      <c r="D107" s="16"/>
      <c r="E107" s="16">
        <v>2</v>
      </c>
      <c r="F107" s="19"/>
      <c r="G107" s="19"/>
      <c r="H107" s="19"/>
      <c r="I107" s="19"/>
      <c r="J107" s="19">
        <f>I107+G107</f>
        <v>0</v>
      </c>
    </row>
    <row r="108" spans="1:10">
      <c r="A108" s="27"/>
      <c r="B108" s="42" t="s">
        <v>108</v>
      </c>
      <c r="C108" s="43"/>
      <c r="D108" s="43"/>
      <c r="E108" s="43"/>
      <c r="F108" s="44"/>
      <c r="G108" s="27"/>
      <c r="H108" s="45">
        <v>0</v>
      </c>
      <c r="I108" s="46"/>
      <c r="J108" s="47"/>
    </row>
    <row r="109" spans="1:10">
      <c r="A109" s="28" t="s">
        <v>22</v>
      </c>
      <c r="B109" s="29" t="s">
        <v>109</v>
      </c>
      <c r="C109" s="29"/>
      <c r="D109" s="29"/>
      <c r="E109" s="29"/>
      <c r="F109" s="29"/>
      <c r="G109" s="29"/>
      <c r="H109" s="29"/>
      <c r="I109" s="29"/>
      <c r="J109" s="30"/>
    </row>
    <row r="110" spans="1:10" s="21" customFormat="1" ht="33.75" customHeight="1">
      <c r="A110" s="16">
        <v>83</v>
      </c>
      <c r="B110" s="17" t="s">
        <v>110</v>
      </c>
      <c r="C110" s="18" t="s">
        <v>100</v>
      </c>
      <c r="D110" s="16"/>
      <c r="E110" s="16">
        <v>1</v>
      </c>
      <c r="F110" s="19"/>
      <c r="G110" s="19"/>
      <c r="H110" s="19"/>
      <c r="I110" s="19"/>
      <c r="J110" s="19">
        <f t="shared" ref="J110:J111" si="10">I110+G110</f>
        <v>0</v>
      </c>
    </row>
    <row r="111" spans="1:10" s="21" customFormat="1" ht="30" customHeight="1">
      <c r="A111" s="16">
        <v>84</v>
      </c>
      <c r="B111" s="17" t="s">
        <v>111</v>
      </c>
      <c r="C111" s="18" t="s">
        <v>100</v>
      </c>
      <c r="D111" s="16"/>
      <c r="E111" s="16">
        <v>1</v>
      </c>
      <c r="F111" s="19"/>
      <c r="G111" s="19"/>
      <c r="H111" s="19"/>
      <c r="I111" s="19"/>
      <c r="J111" s="19">
        <f t="shared" si="10"/>
        <v>0</v>
      </c>
    </row>
    <row r="112" spans="1:10" s="21" customFormat="1" ht="30.75" customHeight="1">
      <c r="A112" s="16">
        <v>85</v>
      </c>
      <c r="B112" s="17" t="s">
        <v>112</v>
      </c>
      <c r="C112" s="18" t="s">
        <v>100</v>
      </c>
      <c r="D112" s="16"/>
      <c r="E112" s="16">
        <v>1</v>
      </c>
      <c r="F112" s="19"/>
      <c r="G112" s="19"/>
      <c r="H112" s="19"/>
      <c r="I112" s="19"/>
      <c r="J112" s="19">
        <f t="shared" ref="J112:J113" si="11">I112+G112</f>
        <v>0</v>
      </c>
    </row>
    <row r="113" spans="1:10" s="21" customFormat="1" ht="30.75" customHeight="1">
      <c r="A113" s="16">
        <v>86</v>
      </c>
      <c r="B113" s="17" t="s">
        <v>113</v>
      </c>
      <c r="C113" s="18" t="s">
        <v>100</v>
      </c>
      <c r="D113" s="16"/>
      <c r="E113" s="16">
        <v>1</v>
      </c>
      <c r="F113" s="19"/>
      <c r="G113" s="19"/>
      <c r="H113" s="19"/>
      <c r="I113" s="19"/>
      <c r="J113" s="19">
        <f t="shared" si="11"/>
        <v>0</v>
      </c>
    </row>
    <row r="114" spans="1:10" s="21" customFormat="1" ht="30.75" customHeight="1">
      <c r="A114" s="16">
        <v>87</v>
      </c>
      <c r="B114" s="17" t="s">
        <v>114</v>
      </c>
      <c r="C114" s="18" t="s">
        <v>100</v>
      </c>
      <c r="D114" s="16"/>
      <c r="E114" s="16">
        <v>1</v>
      </c>
      <c r="F114" s="19"/>
      <c r="G114" s="19"/>
      <c r="H114" s="19"/>
      <c r="I114" s="19"/>
      <c r="J114" s="19">
        <f t="shared" ref="J114" si="12">I114+G114</f>
        <v>0</v>
      </c>
    </row>
    <row r="115" spans="1:10">
      <c r="A115" s="27"/>
      <c r="B115" s="42" t="s">
        <v>115</v>
      </c>
      <c r="C115" s="43"/>
      <c r="D115" s="43"/>
      <c r="E115" s="43"/>
      <c r="F115" s="44"/>
      <c r="G115" s="27"/>
      <c r="H115" s="45">
        <v>0</v>
      </c>
      <c r="I115" s="46"/>
      <c r="J115" s="47"/>
    </row>
    <row r="116" spans="1:10">
      <c r="A116" s="28" t="s">
        <v>60</v>
      </c>
      <c r="B116" s="29" t="s">
        <v>116</v>
      </c>
      <c r="C116" s="29"/>
      <c r="D116" s="29"/>
      <c r="E116" s="29"/>
      <c r="F116" s="29"/>
      <c r="G116" s="29"/>
      <c r="H116" s="29"/>
      <c r="I116" s="29"/>
      <c r="J116" s="30"/>
    </row>
    <row r="117" spans="1:10" s="21" customFormat="1" ht="33" customHeight="1">
      <c r="A117" s="16">
        <v>88</v>
      </c>
      <c r="B117" s="17" t="s">
        <v>117</v>
      </c>
      <c r="C117" s="18" t="s">
        <v>100</v>
      </c>
      <c r="D117" s="16"/>
      <c r="E117" s="16">
        <v>1</v>
      </c>
      <c r="F117" s="19"/>
      <c r="G117" s="19"/>
      <c r="H117" s="19"/>
      <c r="I117" s="19"/>
      <c r="J117" s="19">
        <f t="shared" ref="J117" si="13">I117+G117</f>
        <v>0</v>
      </c>
    </row>
    <row r="118" spans="1:10">
      <c r="A118" s="27"/>
      <c r="B118" s="42" t="s">
        <v>118</v>
      </c>
      <c r="C118" s="43"/>
      <c r="D118" s="43"/>
      <c r="E118" s="43"/>
      <c r="F118" s="44"/>
      <c r="G118" s="27"/>
      <c r="H118" s="45">
        <v>0</v>
      </c>
      <c r="I118" s="46"/>
      <c r="J118" s="47"/>
    </row>
    <row r="119" spans="1:10">
      <c r="A119" s="28" t="s">
        <v>214</v>
      </c>
      <c r="B119" s="29" t="s">
        <v>119</v>
      </c>
      <c r="C119" s="29"/>
      <c r="D119" s="29"/>
      <c r="E119" s="29"/>
      <c r="F119" s="29"/>
      <c r="G119" s="29"/>
      <c r="H119" s="29"/>
      <c r="I119" s="29"/>
      <c r="J119" s="30"/>
    </row>
    <row r="120" spans="1:10" s="21" customFormat="1" ht="34.5" customHeight="1">
      <c r="A120" s="16">
        <v>89</v>
      </c>
      <c r="B120" s="17" t="s">
        <v>120</v>
      </c>
      <c r="C120" s="18" t="s">
        <v>100</v>
      </c>
      <c r="D120" s="16"/>
      <c r="E120" s="16">
        <v>1</v>
      </c>
      <c r="F120" s="19"/>
      <c r="G120" s="19"/>
      <c r="H120" s="19"/>
      <c r="I120" s="19"/>
      <c r="J120" s="19">
        <f t="shared" ref="J120" si="14">I120+G120</f>
        <v>0</v>
      </c>
    </row>
    <row r="121" spans="1:10" s="21" customFormat="1" ht="34.5" customHeight="1">
      <c r="A121" s="16">
        <v>90</v>
      </c>
      <c r="B121" s="17" t="s">
        <v>121</v>
      </c>
      <c r="C121" s="18" t="s">
        <v>100</v>
      </c>
      <c r="D121" s="16"/>
      <c r="E121" s="16">
        <v>1</v>
      </c>
      <c r="F121" s="19"/>
      <c r="G121" s="19"/>
      <c r="H121" s="19"/>
      <c r="I121" s="19"/>
      <c r="J121" s="19">
        <f t="shared" ref="J121:J122" si="15">I121+G121</f>
        <v>0</v>
      </c>
    </row>
    <row r="122" spans="1:10" s="21" customFormat="1" ht="34.5" customHeight="1">
      <c r="A122" s="16">
        <v>91</v>
      </c>
      <c r="B122" s="17" t="s">
        <v>122</v>
      </c>
      <c r="C122" s="18" t="s">
        <v>100</v>
      </c>
      <c r="D122" s="16"/>
      <c r="E122" s="16">
        <v>1</v>
      </c>
      <c r="F122" s="19"/>
      <c r="G122" s="19"/>
      <c r="H122" s="19"/>
      <c r="I122" s="19"/>
      <c r="J122" s="19">
        <f t="shared" si="15"/>
        <v>0</v>
      </c>
    </row>
    <row r="123" spans="1:10" s="21" customFormat="1" ht="22.5" customHeight="1">
      <c r="A123" s="16">
        <v>92</v>
      </c>
      <c r="B123" s="17" t="s">
        <v>123</v>
      </c>
      <c r="C123" s="18" t="s">
        <v>100</v>
      </c>
      <c r="D123" s="16"/>
      <c r="E123" s="16">
        <v>1</v>
      </c>
      <c r="F123" s="19"/>
      <c r="G123" s="19"/>
      <c r="H123" s="19"/>
      <c r="I123" s="19"/>
      <c r="J123" s="19">
        <f t="shared" ref="J123:J129" si="16">I123+G123</f>
        <v>0</v>
      </c>
    </row>
    <row r="124" spans="1:10" s="21" customFormat="1" ht="48" customHeight="1">
      <c r="A124" s="16">
        <v>93</v>
      </c>
      <c r="B124" s="17" t="s">
        <v>124</v>
      </c>
      <c r="C124" s="18" t="s">
        <v>19</v>
      </c>
      <c r="D124" s="16"/>
      <c r="E124" s="16">
        <f>5+30+11+24+35+10+9+2+4+3+0.5+0.5</f>
        <v>134</v>
      </c>
      <c r="F124" s="19"/>
      <c r="G124" s="19"/>
      <c r="H124" s="19"/>
      <c r="I124" s="19"/>
      <c r="J124" s="19">
        <f t="shared" si="16"/>
        <v>0</v>
      </c>
    </row>
    <row r="125" spans="1:10" s="21" customFormat="1" ht="34.5" customHeight="1">
      <c r="A125" s="16">
        <v>94</v>
      </c>
      <c r="B125" s="17" t="s">
        <v>125</v>
      </c>
      <c r="C125" s="18" t="s">
        <v>13</v>
      </c>
      <c r="D125" s="16"/>
      <c r="E125" s="16">
        <f>1+2+2+8+6+4</f>
        <v>23</v>
      </c>
      <c r="F125" s="19"/>
      <c r="G125" s="19"/>
      <c r="H125" s="19"/>
      <c r="I125" s="19"/>
      <c r="J125" s="19">
        <f t="shared" si="16"/>
        <v>0</v>
      </c>
    </row>
    <row r="126" spans="1:10" s="21" customFormat="1" ht="21" customHeight="1">
      <c r="A126" s="16">
        <v>95</v>
      </c>
      <c r="B126" s="17" t="s">
        <v>126</v>
      </c>
      <c r="C126" s="18" t="s">
        <v>100</v>
      </c>
      <c r="D126" s="16"/>
      <c r="E126" s="16">
        <v>1</v>
      </c>
      <c r="F126" s="19"/>
      <c r="G126" s="19"/>
      <c r="H126" s="19"/>
      <c r="I126" s="19"/>
      <c r="J126" s="19">
        <f t="shared" ref="J126:J128" si="17">I126+G126</f>
        <v>0</v>
      </c>
    </row>
    <row r="127" spans="1:10" s="21" customFormat="1" ht="48" customHeight="1">
      <c r="A127" s="16">
        <v>96</v>
      </c>
      <c r="B127" s="17" t="s">
        <v>127</v>
      </c>
      <c r="C127" s="18" t="s">
        <v>19</v>
      </c>
      <c r="D127" s="16"/>
      <c r="E127" s="16">
        <f>7+6+43+14+0.5+6+1</f>
        <v>77.5</v>
      </c>
      <c r="F127" s="19"/>
      <c r="G127" s="19"/>
      <c r="H127" s="19"/>
      <c r="I127" s="19"/>
      <c r="J127" s="19">
        <f t="shared" si="17"/>
        <v>0</v>
      </c>
    </row>
    <row r="128" spans="1:10" s="21" customFormat="1" ht="34.5" customHeight="1">
      <c r="A128" s="16">
        <v>97</v>
      </c>
      <c r="B128" s="17" t="s">
        <v>128</v>
      </c>
      <c r="C128" s="18" t="s">
        <v>13</v>
      </c>
      <c r="D128" s="16"/>
      <c r="E128" s="16">
        <f>10+3+4+1</f>
        <v>18</v>
      </c>
      <c r="F128" s="19"/>
      <c r="G128" s="19"/>
      <c r="H128" s="19"/>
      <c r="I128" s="19"/>
      <c r="J128" s="19">
        <f t="shared" si="17"/>
        <v>0</v>
      </c>
    </row>
    <row r="129" spans="1:10" s="21" customFormat="1" ht="34.5" customHeight="1">
      <c r="A129" s="16">
        <v>98</v>
      </c>
      <c r="B129" s="17" t="s">
        <v>129</v>
      </c>
      <c r="C129" s="18" t="s">
        <v>100</v>
      </c>
      <c r="D129" s="16"/>
      <c r="E129" s="16">
        <v>1</v>
      </c>
      <c r="F129" s="19"/>
      <c r="G129" s="19"/>
      <c r="H129" s="19"/>
      <c r="I129" s="19"/>
      <c r="J129" s="19">
        <f t="shared" si="16"/>
        <v>0</v>
      </c>
    </row>
    <row r="130" spans="1:10" s="21" customFormat="1" ht="34.5" customHeight="1">
      <c r="A130" s="16">
        <v>99</v>
      </c>
      <c r="B130" s="17" t="s">
        <v>130</v>
      </c>
      <c r="C130" s="18" t="s">
        <v>100</v>
      </c>
      <c r="D130" s="16"/>
      <c r="E130" s="16">
        <v>1</v>
      </c>
      <c r="F130" s="19"/>
      <c r="G130" s="19"/>
      <c r="H130" s="19"/>
      <c r="I130" s="19"/>
      <c r="J130" s="19">
        <f t="shared" ref="J130:J133" si="18">I130+G130</f>
        <v>0</v>
      </c>
    </row>
    <row r="131" spans="1:10" s="21" customFormat="1" ht="21" customHeight="1">
      <c r="A131" s="16">
        <v>100</v>
      </c>
      <c r="B131" s="17" t="s">
        <v>131</v>
      </c>
      <c r="C131" s="18" t="s">
        <v>100</v>
      </c>
      <c r="D131" s="16"/>
      <c r="E131" s="16">
        <v>1</v>
      </c>
      <c r="F131" s="19"/>
      <c r="G131" s="19"/>
      <c r="H131" s="19"/>
      <c r="I131" s="19"/>
      <c r="J131" s="19">
        <f t="shared" si="18"/>
        <v>0</v>
      </c>
    </row>
    <row r="132" spans="1:10" s="21" customFormat="1" ht="38.25" customHeight="1">
      <c r="A132" s="16">
        <v>101</v>
      </c>
      <c r="B132" s="17" t="s">
        <v>133</v>
      </c>
      <c r="C132" s="18" t="s">
        <v>19</v>
      </c>
      <c r="D132" s="16"/>
      <c r="E132" s="16">
        <f>10+2</f>
        <v>12</v>
      </c>
      <c r="F132" s="19"/>
      <c r="G132" s="19"/>
      <c r="H132" s="19"/>
      <c r="I132" s="19"/>
      <c r="J132" s="19">
        <f t="shared" si="18"/>
        <v>0</v>
      </c>
    </row>
    <row r="133" spans="1:10" s="21" customFormat="1" ht="34.5" customHeight="1">
      <c r="A133" s="16">
        <v>102</v>
      </c>
      <c r="B133" s="17" t="s">
        <v>134</v>
      </c>
      <c r="C133" s="18" t="s">
        <v>13</v>
      </c>
      <c r="D133" s="16"/>
      <c r="E133" s="16">
        <f>1+2</f>
        <v>3</v>
      </c>
      <c r="F133" s="19"/>
      <c r="G133" s="19"/>
      <c r="H133" s="19"/>
      <c r="I133" s="19"/>
      <c r="J133" s="19">
        <f t="shared" si="18"/>
        <v>0</v>
      </c>
    </row>
    <row r="134" spans="1:10" s="21" customFormat="1" ht="21" customHeight="1">
      <c r="A134" s="16">
        <v>103</v>
      </c>
      <c r="B134" s="17" t="s">
        <v>135</v>
      </c>
      <c r="C134" s="18" t="s">
        <v>100</v>
      </c>
      <c r="D134" s="16"/>
      <c r="E134" s="16">
        <v>1</v>
      </c>
      <c r="F134" s="19"/>
      <c r="G134" s="19"/>
      <c r="H134" s="19"/>
      <c r="I134" s="19"/>
      <c r="J134" s="19">
        <f t="shared" ref="J134:J139" si="19">I134+G134</f>
        <v>0</v>
      </c>
    </row>
    <row r="135" spans="1:10" s="21" customFormat="1" ht="38.25" customHeight="1">
      <c r="A135" s="16">
        <v>104</v>
      </c>
      <c r="B135" s="17" t="s">
        <v>132</v>
      </c>
      <c r="C135" s="18" t="s">
        <v>19</v>
      </c>
      <c r="D135" s="16"/>
      <c r="E135" s="16">
        <f>7+1+0.6</f>
        <v>8.6</v>
      </c>
      <c r="F135" s="19"/>
      <c r="G135" s="19"/>
      <c r="H135" s="19"/>
      <c r="I135" s="19"/>
      <c r="J135" s="19">
        <f t="shared" si="19"/>
        <v>0</v>
      </c>
    </row>
    <row r="136" spans="1:10" s="21" customFormat="1" ht="34.5" customHeight="1">
      <c r="A136" s="16">
        <v>105</v>
      </c>
      <c r="B136" s="17" t="s">
        <v>136</v>
      </c>
      <c r="C136" s="18" t="s">
        <v>13</v>
      </c>
      <c r="D136" s="16"/>
      <c r="E136" s="16">
        <f>1+3</f>
        <v>4</v>
      </c>
      <c r="F136" s="19"/>
      <c r="G136" s="19"/>
      <c r="H136" s="19"/>
      <c r="I136" s="19"/>
      <c r="J136" s="19">
        <f t="shared" si="19"/>
        <v>0</v>
      </c>
    </row>
    <row r="137" spans="1:10" s="21" customFormat="1" ht="32.25" customHeight="1">
      <c r="A137" s="16">
        <v>106</v>
      </c>
      <c r="B137" s="17" t="s">
        <v>137</v>
      </c>
      <c r="C137" s="18" t="s">
        <v>100</v>
      </c>
      <c r="D137" s="16"/>
      <c r="E137" s="16">
        <v>2</v>
      </c>
      <c r="F137" s="19"/>
      <c r="G137" s="19"/>
      <c r="H137" s="19"/>
      <c r="I137" s="19"/>
      <c r="J137" s="19">
        <f t="shared" si="19"/>
        <v>0</v>
      </c>
    </row>
    <row r="138" spans="1:10" s="21" customFormat="1" ht="45" customHeight="1">
      <c r="A138" s="16">
        <v>107</v>
      </c>
      <c r="B138" s="17" t="s">
        <v>138</v>
      </c>
      <c r="C138" s="18" t="s">
        <v>19</v>
      </c>
      <c r="D138" s="16"/>
      <c r="E138" s="16">
        <f>6+22+16+8</f>
        <v>52</v>
      </c>
      <c r="F138" s="19"/>
      <c r="G138" s="19"/>
      <c r="H138" s="19"/>
      <c r="I138" s="19"/>
      <c r="J138" s="19">
        <f t="shared" si="19"/>
        <v>0</v>
      </c>
    </row>
    <row r="139" spans="1:10" s="21" customFormat="1" ht="34.5" customHeight="1">
      <c r="A139" s="16">
        <v>108</v>
      </c>
      <c r="B139" s="17" t="s">
        <v>139</v>
      </c>
      <c r="C139" s="18" t="s">
        <v>13</v>
      </c>
      <c r="D139" s="16"/>
      <c r="E139" s="16">
        <v>2</v>
      </c>
      <c r="F139" s="19"/>
      <c r="G139" s="19"/>
      <c r="H139" s="19"/>
      <c r="I139" s="19"/>
      <c r="J139" s="19">
        <f t="shared" si="19"/>
        <v>0</v>
      </c>
    </row>
    <row r="140" spans="1:10" s="21" customFormat="1" ht="32.25" customHeight="1">
      <c r="A140" s="16">
        <v>109</v>
      </c>
      <c r="B140" s="17" t="s">
        <v>140</v>
      </c>
      <c r="C140" s="18" t="s">
        <v>100</v>
      </c>
      <c r="D140" s="16"/>
      <c r="E140" s="16">
        <v>1</v>
      </c>
      <c r="F140" s="19"/>
      <c r="G140" s="19"/>
      <c r="H140" s="19"/>
      <c r="I140" s="19"/>
      <c r="J140" s="19">
        <f t="shared" ref="J140:J144" si="20">I140+G140</f>
        <v>0</v>
      </c>
    </row>
    <row r="141" spans="1:10" s="21" customFormat="1" ht="36" customHeight="1">
      <c r="A141" s="16">
        <v>110</v>
      </c>
      <c r="B141" s="17" t="s">
        <v>141</v>
      </c>
      <c r="C141" s="18" t="s">
        <v>19</v>
      </c>
      <c r="D141" s="16"/>
      <c r="E141" s="16">
        <v>5</v>
      </c>
      <c r="F141" s="19"/>
      <c r="G141" s="19"/>
      <c r="H141" s="19"/>
      <c r="I141" s="19"/>
      <c r="J141" s="19">
        <f t="shared" si="20"/>
        <v>0</v>
      </c>
    </row>
    <row r="142" spans="1:10" s="21" customFormat="1" ht="34.5" customHeight="1">
      <c r="A142" s="16">
        <v>111</v>
      </c>
      <c r="B142" s="17" t="s">
        <v>142</v>
      </c>
      <c r="C142" s="18" t="s">
        <v>13</v>
      </c>
      <c r="D142" s="16"/>
      <c r="E142" s="16">
        <v>2</v>
      </c>
      <c r="F142" s="19"/>
      <c r="G142" s="19"/>
      <c r="H142" s="19"/>
      <c r="I142" s="19"/>
      <c r="J142" s="19">
        <f t="shared" si="20"/>
        <v>0</v>
      </c>
    </row>
    <row r="143" spans="1:10" s="21" customFormat="1" ht="34.5" customHeight="1">
      <c r="A143" s="16">
        <v>112</v>
      </c>
      <c r="B143" s="17" t="s">
        <v>143</v>
      </c>
      <c r="C143" s="18" t="s">
        <v>100</v>
      </c>
      <c r="D143" s="16"/>
      <c r="E143" s="16">
        <v>1</v>
      </c>
      <c r="F143" s="19"/>
      <c r="G143" s="19"/>
      <c r="H143" s="19"/>
      <c r="I143" s="19"/>
      <c r="J143" s="19">
        <f t="shared" si="20"/>
        <v>0</v>
      </c>
    </row>
    <row r="144" spans="1:10" s="21" customFormat="1" ht="34.5" customHeight="1">
      <c r="A144" s="16">
        <v>113</v>
      </c>
      <c r="B144" s="17" t="s">
        <v>144</v>
      </c>
      <c r="C144" s="18" t="s">
        <v>100</v>
      </c>
      <c r="D144" s="16"/>
      <c r="E144" s="16">
        <v>1</v>
      </c>
      <c r="F144" s="19"/>
      <c r="G144" s="19"/>
      <c r="H144" s="19"/>
      <c r="I144" s="19"/>
      <c r="J144" s="19">
        <f t="shared" si="20"/>
        <v>0</v>
      </c>
    </row>
    <row r="145" spans="1:10" s="21" customFormat="1" ht="34.5" customHeight="1">
      <c r="A145" s="16">
        <v>114</v>
      </c>
      <c r="B145" s="17" t="s">
        <v>145</v>
      </c>
      <c r="C145" s="18" t="s">
        <v>13</v>
      </c>
      <c r="D145" s="16"/>
      <c r="E145" s="16">
        <f>1+3+3</f>
        <v>7</v>
      </c>
      <c r="F145" s="19"/>
      <c r="G145" s="19"/>
      <c r="H145" s="19"/>
      <c r="I145" s="19"/>
      <c r="J145" s="19">
        <f t="shared" ref="J145:J148" si="21">I145+G145</f>
        <v>0</v>
      </c>
    </row>
    <row r="146" spans="1:10" s="21" customFormat="1" ht="32.25" customHeight="1">
      <c r="A146" s="16">
        <v>115</v>
      </c>
      <c r="B146" s="17" t="s">
        <v>146</v>
      </c>
      <c r="C146" s="18" t="s">
        <v>100</v>
      </c>
      <c r="D146" s="16"/>
      <c r="E146" s="16">
        <v>1</v>
      </c>
      <c r="F146" s="19"/>
      <c r="G146" s="19"/>
      <c r="H146" s="19"/>
      <c r="I146" s="19"/>
      <c r="J146" s="19">
        <f t="shared" si="21"/>
        <v>0</v>
      </c>
    </row>
    <row r="147" spans="1:10" s="21" customFormat="1" ht="36" customHeight="1">
      <c r="A147" s="16">
        <v>116</v>
      </c>
      <c r="B147" s="17" t="s">
        <v>147</v>
      </c>
      <c r="C147" s="18" t="s">
        <v>19</v>
      </c>
      <c r="D147" s="16"/>
      <c r="E147" s="16">
        <f>3+8+6</f>
        <v>17</v>
      </c>
      <c r="F147" s="19"/>
      <c r="G147" s="19"/>
      <c r="H147" s="19"/>
      <c r="I147" s="19"/>
      <c r="J147" s="19">
        <f t="shared" si="21"/>
        <v>0</v>
      </c>
    </row>
    <row r="148" spans="1:10" s="21" customFormat="1" ht="34.5" customHeight="1">
      <c r="A148" s="16">
        <v>117</v>
      </c>
      <c r="B148" s="17" t="s">
        <v>148</v>
      </c>
      <c r="C148" s="18" t="s">
        <v>13</v>
      </c>
      <c r="D148" s="16"/>
      <c r="E148" s="16">
        <v>4</v>
      </c>
      <c r="F148" s="19"/>
      <c r="G148" s="19"/>
      <c r="H148" s="19"/>
      <c r="I148" s="19"/>
      <c r="J148" s="19">
        <f t="shared" si="21"/>
        <v>0</v>
      </c>
    </row>
    <row r="149" spans="1:10" s="21" customFormat="1" ht="32.25" customHeight="1">
      <c r="A149" s="16">
        <v>118</v>
      </c>
      <c r="B149" s="17" t="s">
        <v>149</v>
      </c>
      <c r="C149" s="18" t="s">
        <v>100</v>
      </c>
      <c r="D149" s="16"/>
      <c r="E149" s="16">
        <v>1</v>
      </c>
      <c r="F149" s="19"/>
      <c r="G149" s="19"/>
      <c r="H149" s="19"/>
      <c r="I149" s="19"/>
      <c r="J149" s="19">
        <f t="shared" ref="J149:J151" si="22">I149+G149</f>
        <v>0</v>
      </c>
    </row>
    <row r="150" spans="1:10" s="21" customFormat="1" ht="48" customHeight="1">
      <c r="A150" s="16">
        <v>119</v>
      </c>
      <c r="B150" s="17" t="s">
        <v>150</v>
      </c>
      <c r="C150" s="18" t="s">
        <v>19</v>
      </c>
      <c r="D150" s="16"/>
      <c r="E150" s="16">
        <f>10+10+3+14</f>
        <v>37</v>
      </c>
      <c r="F150" s="19"/>
      <c r="G150" s="19"/>
      <c r="H150" s="19"/>
      <c r="I150" s="19"/>
      <c r="J150" s="19">
        <f t="shared" si="22"/>
        <v>0</v>
      </c>
    </row>
    <row r="151" spans="1:10" s="21" customFormat="1" ht="34.5" customHeight="1">
      <c r="A151" s="16">
        <v>120</v>
      </c>
      <c r="B151" s="17" t="s">
        <v>151</v>
      </c>
      <c r="C151" s="18" t="s">
        <v>13</v>
      </c>
      <c r="D151" s="16"/>
      <c r="E151" s="16">
        <v>6</v>
      </c>
      <c r="F151" s="19"/>
      <c r="G151" s="19"/>
      <c r="H151" s="19"/>
      <c r="I151" s="19"/>
      <c r="J151" s="19">
        <f t="shared" si="22"/>
        <v>0</v>
      </c>
    </row>
    <row r="152" spans="1:10" s="21" customFormat="1" ht="32.25" customHeight="1">
      <c r="A152" s="16">
        <v>121</v>
      </c>
      <c r="B152" s="17" t="s">
        <v>152</v>
      </c>
      <c r="C152" s="18" t="s">
        <v>100</v>
      </c>
      <c r="D152" s="16"/>
      <c r="E152" s="16">
        <v>1</v>
      </c>
      <c r="F152" s="19"/>
      <c r="G152" s="19"/>
      <c r="H152" s="19"/>
      <c r="I152" s="19"/>
      <c r="J152" s="19">
        <f t="shared" ref="J152:J154" si="23">I152+G152</f>
        <v>0</v>
      </c>
    </row>
    <row r="153" spans="1:10" s="21" customFormat="1" ht="48" customHeight="1">
      <c r="A153" s="16">
        <v>122</v>
      </c>
      <c r="B153" s="17" t="s">
        <v>153</v>
      </c>
      <c r="C153" s="18" t="s">
        <v>19</v>
      </c>
      <c r="D153" s="16"/>
      <c r="E153" s="16">
        <f>10</f>
        <v>10</v>
      </c>
      <c r="F153" s="19"/>
      <c r="G153" s="19"/>
      <c r="H153" s="19"/>
      <c r="I153" s="19"/>
      <c r="J153" s="19">
        <f t="shared" si="23"/>
        <v>0</v>
      </c>
    </row>
    <row r="154" spans="1:10" s="21" customFormat="1" ht="34.5" customHeight="1">
      <c r="A154" s="16">
        <v>123</v>
      </c>
      <c r="B154" s="17" t="s">
        <v>154</v>
      </c>
      <c r="C154" s="18" t="s">
        <v>13</v>
      </c>
      <c r="D154" s="16"/>
      <c r="E154" s="16">
        <v>3</v>
      </c>
      <c r="F154" s="19"/>
      <c r="G154" s="19"/>
      <c r="H154" s="19"/>
      <c r="I154" s="19"/>
      <c r="J154" s="19">
        <f t="shared" si="23"/>
        <v>0</v>
      </c>
    </row>
    <row r="155" spans="1:10" s="21" customFormat="1" ht="32.25" customHeight="1">
      <c r="A155" s="16">
        <v>124</v>
      </c>
      <c r="B155" s="17" t="s">
        <v>155</v>
      </c>
      <c r="C155" s="18" t="s">
        <v>100</v>
      </c>
      <c r="D155" s="16"/>
      <c r="E155" s="16">
        <v>1</v>
      </c>
      <c r="F155" s="19"/>
      <c r="G155" s="19"/>
      <c r="H155" s="19"/>
      <c r="I155" s="19"/>
      <c r="J155" s="19">
        <f t="shared" ref="J155:J160" si="24">I155+G155</f>
        <v>0</v>
      </c>
    </row>
    <row r="156" spans="1:10" s="21" customFormat="1" ht="48" customHeight="1">
      <c r="A156" s="16">
        <v>125</v>
      </c>
      <c r="B156" s="17" t="s">
        <v>156</v>
      </c>
      <c r="C156" s="18" t="s">
        <v>19</v>
      </c>
      <c r="D156" s="16"/>
      <c r="E156" s="16">
        <v>5</v>
      </c>
      <c r="F156" s="19"/>
      <c r="G156" s="19"/>
      <c r="H156" s="19"/>
      <c r="I156" s="19"/>
      <c r="J156" s="19">
        <f t="shared" si="24"/>
        <v>0</v>
      </c>
    </row>
    <row r="157" spans="1:10" s="21" customFormat="1" ht="34.5" customHeight="1">
      <c r="A157" s="16">
        <v>126</v>
      </c>
      <c r="B157" s="17" t="s">
        <v>158</v>
      </c>
      <c r="C157" s="18" t="s">
        <v>13</v>
      </c>
      <c r="D157" s="16"/>
      <c r="E157" s="16">
        <v>2</v>
      </c>
      <c r="F157" s="19"/>
      <c r="G157" s="19"/>
      <c r="H157" s="19"/>
      <c r="I157" s="19"/>
      <c r="J157" s="19">
        <f t="shared" si="24"/>
        <v>0</v>
      </c>
    </row>
    <row r="158" spans="1:10" s="21" customFormat="1" ht="32.25" customHeight="1">
      <c r="A158" s="16">
        <v>127</v>
      </c>
      <c r="B158" s="17" t="s">
        <v>157</v>
      </c>
      <c r="C158" s="18" t="s">
        <v>100</v>
      </c>
      <c r="D158" s="16"/>
      <c r="E158" s="16">
        <v>1</v>
      </c>
      <c r="F158" s="19"/>
      <c r="G158" s="19"/>
      <c r="H158" s="19"/>
      <c r="I158" s="19"/>
      <c r="J158" s="19">
        <f t="shared" si="24"/>
        <v>0</v>
      </c>
    </row>
    <row r="159" spans="1:10" s="21" customFormat="1" ht="48" customHeight="1">
      <c r="A159" s="16">
        <v>128</v>
      </c>
      <c r="B159" s="17" t="s">
        <v>159</v>
      </c>
      <c r="C159" s="18" t="s">
        <v>19</v>
      </c>
      <c r="D159" s="16"/>
      <c r="E159" s="16">
        <f>9+18+3+10</f>
        <v>40</v>
      </c>
      <c r="F159" s="19"/>
      <c r="G159" s="19"/>
      <c r="H159" s="19"/>
      <c r="I159" s="19"/>
      <c r="J159" s="19">
        <f t="shared" si="24"/>
        <v>0</v>
      </c>
    </row>
    <row r="160" spans="1:10" s="21" customFormat="1" ht="34.5" customHeight="1">
      <c r="A160" s="16">
        <v>129</v>
      </c>
      <c r="B160" s="17" t="s">
        <v>160</v>
      </c>
      <c r="C160" s="18" t="s">
        <v>13</v>
      </c>
      <c r="D160" s="16"/>
      <c r="E160" s="16">
        <v>6</v>
      </c>
      <c r="F160" s="19"/>
      <c r="G160" s="19"/>
      <c r="H160" s="19"/>
      <c r="I160" s="19"/>
      <c r="J160" s="19">
        <f t="shared" si="24"/>
        <v>0</v>
      </c>
    </row>
    <row r="161" spans="1:10" s="21" customFormat="1" ht="32.25" customHeight="1">
      <c r="A161" s="16">
        <v>130</v>
      </c>
      <c r="B161" s="17" t="s">
        <v>161</v>
      </c>
      <c r="C161" s="18" t="s">
        <v>100</v>
      </c>
      <c r="D161" s="16"/>
      <c r="E161" s="16">
        <v>1</v>
      </c>
      <c r="F161" s="19"/>
      <c r="G161" s="19"/>
      <c r="H161" s="19"/>
      <c r="I161" s="19"/>
      <c r="J161" s="19">
        <f t="shared" ref="J161:J164" si="25">I161+G161</f>
        <v>0</v>
      </c>
    </row>
    <row r="162" spans="1:10" s="21" customFormat="1" ht="48" customHeight="1">
      <c r="A162" s="16">
        <v>131</v>
      </c>
      <c r="B162" s="17" t="s">
        <v>162</v>
      </c>
      <c r="C162" s="18" t="s">
        <v>19</v>
      </c>
      <c r="D162" s="16"/>
      <c r="E162" s="16">
        <v>4</v>
      </c>
      <c r="F162" s="19"/>
      <c r="G162" s="19"/>
      <c r="H162" s="19"/>
      <c r="I162" s="19"/>
      <c r="J162" s="19">
        <f t="shared" si="25"/>
        <v>0</v>
      </c>
    </row>
    <row r="163" spans="1:10" s="21" customFormat="1" ht="34.5" customHeight="1">
      <c r="A163" s="16">
        <v>132</v>
      </c>
      <c r="B163" s="17" t="s">
        <v>164</v>
      </c>
      <c r="C163" s="18" t="s">
        <v>13</v>
      </c>
      <c r="D163" s="16"/>
      <c r="E163" s="16">
        <v>4</v>
      </c>
      <c r="F163" s="19"/>
      <c r="G163" s="19"/>
      <c r="H163" s="19"/>
      <c r="I163" s="19"/>
      <c r="J163" s="19">
        <f t="shared" si="25"/>
        <v>0</v>
      </c>
    </row>
    <row r="164" spans="1:10" s="21" customFormat="1" ht="34.5" customHeight="1">
      <c r="A164" s="16">
        <v>133</v>
      </c>
      <c r="B164" s="17" t="s">
        <v>163</v>
      </c>
      <c r="C164" s="18" t="s">
        <v>100</v>
      </c>
      <c r="D164" s="16"/>
      <c r="E164" s="16">
        <v>1</v>
      </c>
      <c r="F164" s="19"/>
      <c r="G164" s="19"/>
      <c r="H164" s="19"/>
      <c r="I164" s="19"/>
      <c r="J164" s="19">
        <f t="shared" si="25"/>
        <v>0</v>
      </c>
    </row>
    <row r="165" spans="1:10" s="21" customFormat="1" ht="32.25" customHeight="1">
      <c r="A165" s="16">
        <v>134</v>
      </c>
      <c r="B165" s="17" t="s">
        <v>165</v>
      </c>
      <c r="C165" s="18" t="s">
        <v>100</v>
      </c>
      <c r="D165" s="16"/>
      <c r="E165" s="16">
        <v>1</v>
      </c>
      <c r="F165" s="19"/>
      <c r="G165" s="19"/>
      <c r="H165" s="19"/>
      <c r="I165" s="19"/>
      <c r="J165" s="19">
        <f t="shared" ref="J165:J167" si="26">I165+G165</f>
        <v>0</v>
      </c>
    </row>
    <row r="166" spans="1:10" s="21" customFormat="1" ht="48" customHeight="1">
      <c r="A166" s="16">
        <v>135</v>
      </c>
      <c r="B166" s="17" t="s">
        <v>166</v>
      </c>
      <c r="C166" s="18" t="s">
        <v>19</v>
      </c>
      <c r="D166" s="16"/>
      <c r="E166" s="16">
        <f>6+2</f>
        <v>8</v>
      </c>
      <c r="F166" s="19"/>
      <c r="G166" s="19"/>
      <c r="H166" s="19"/>
      <c r="I166" s="19"/>
      <c r="J166" s="19">
        <f t="shared" si="26"/>
        <v>0</v>
      </c>
    </row>
    <row r="167" spans="1:10" s="21" customFormat="1" ht="34.5" customHeight="1">
      <c r="A167" s="16">
        <v>136</v>
      </c>
      <c r="B167" s="17" t="s">
        <v>167</v>
      </c>
      <c r="C167" s="18" t="s">
        <v>13</v>
      </c>
      <c r="D167" s="16"/>
      <c r="E167" s="16">
        <v>2</v>
      </c>
      <c r="F167" s="19"/>
      <c r="G167" s="19"/>
      <c r="H167" s="19"/>
      <c r="I167" s="19"/>
      <c r="J167" s="19">
        <f t="shared" si="26"/>
        <v>0</v>
      </c>
    </row>
    <row r="168" spans="1:10" s="21" customFormat="1" ht="32.25" customHeight="1">
      <c r="A168" s="16">
        <v>137</v>
      </c>
      <c r="B168" s="17" t="s">
        <v>168</v>
      </c>
      <c r="C168" s="18" t="s">
        <v>100</v>
      </c>
      <c r="D168" s="16"/>
      <c r="E168" s="16">
        <v>1</v>
      </c>
      <c r="F168" s="19"/>
      <c r="G168" s="19"/>
      <c r="H168" s="19"/>
      <c r="I168" s="19"/>
      <c r="J168" s="19">
        <f t="shared" ref="J168:J170" si="27">I168+G168</f>
        <v>0</v>
      </c>
    </row>
    <row r="169" spans="1:10" s="21" customFormat="1" ht="48" customHeight="1">
      <c r="A169" s="16">
        <v>138</v>
      </c>
      <c r="B169" s="17" t="s">
        <v>169</v>
      </c>
      <c r="C169" s="18" t="s">
        <v>19</v>
      </c>
      <c r="D169" s="16"/>
      <c r="E169" s="16">
        <v>11</v>
      </c>
      <c r="F169" s="19"/>
      <c r="G169" s="19"/>
      <c r="H169" s="19"/>
      <c r="I169" s="19"/>
      <c r="J169" s="19">
        <f t="shared" si="27"/>
        <v>0</v>
      </c>
    </row>
    <row r="170" spans="1:10" s="21" customFormat="1" ht="34.5" customHeight="1">
      <c r="A170" s="16">
        <v>139</v>
      </c>
      <c r="B170" s="17" t="s">
        <v>170</v>
      </c>
      <c r="C170" s="18" t="s">
        <v>100</v>
      </c>
      <c r="D170" s="16"/>
      <c r="E170" s="16">
        <v>1</v>
      </c>
      <c r="F170" s="19"/>
      <c r="G170" s="19"/>
      <c r="H170" s="19"/>
      <c r="I170" s="19"/>
      <c r="J170" s="19">
        <f t="shared" si="27"/>
        <v>0</v>
      </c>
    </row>
    <row r="171" spans="1:10">
      <c r="A171" s="27"/>
      <c r="B171" s="42" t="s">
        <v>171</v>
      </c>
      <c r="C171" s="43"/>
      <c r="D171" s="43"/>
      <c r="E171" s="43"/>
      <c r="F171" s="44"/>
      <c r="G171" s="27"/>
      <c r="H171" s="45">
        <v>0</v>
      </c>
      <c r="I171" s="46"/>
      <c r="J171" s="47"/>
    </row>
    <row r="172" spans="1:10">
      <c r="A172" s="28" t="s">
        <v>16</v>
      </c>
      <c r="B172" s="29" t="s">
        <v>173</v>
      </c>
      <c r="C172" s="29"/>
      <c r="D172" s="29"/>
      <c r="E172" s="29"/>
      <c r="F172" s="29"/>
      <c r="G172" s="29"/>
      <c r="H172" s="29"/>
      <c r="I172" s="29"/>
      <c r="J172" s="30"/>
    </row>
    <row r="173" spans="1:10" s="21" customFormat="1" ht="33.75" customHeight="1">
      <c r="A173" s="16">
        <v>140</v>
      </c>
      <c r="B173" s="17" t="s">
        <v>174</v>
      </c>
      <c r="C173" s="18" t="s">
        <v>172</v>
      </c>
      <c r="D173" s="16"/>
      <c r="E173" s="16">
        <v>1</v>
      </c>
      <c r="F173" s="19"/>
      <c r="G173" s="19"/>
      <c r="H173" s="19"/>
      <c r="I173" s="19"/>
      <c r="J173" s="19">
        <f t="shared" ref="J173" si="28">I173+G173</f>
        <v>0</v>
      </c>
    </row>
    <row r="174" spans="1:10">
      <c r="A174" s="27"/>
      <c r="B174" s="42" t="s">
        <v>175</v>
      </c>
      <c r="C174" s="43"/>
      <c r="D174" s="43"/>
      <c r="E174" s="43"/>
      <c r="F174" s="44"/>
      <c r="G174" s="27"/>
      <c r="H174" s="45">
        <v>0</v>
      </c>
      <c r="I174" s="46"/>
      <c r="J174" s="47"/>
    </row>
    <row r="175" spans="1:10">
      <c r="A175" s="28" t="s">
        <v>17</v>
      </c>
      <c r="B175" s="29" t="s">
        <v>176</v>
      </c>
      <c r="C175" s="29"/>
      <c r="D175" s="29"/>
      <c r="E175" s="29"/>
      <c r="F175" s="29"/>
      <c r="G175" s="29"/>
      <c r="H175" s="29"/>
      <c r="I175" s="29"/>
      <c r="J175" s="30"/>
    </row>
    <row r="176" spans="1:10" s="21" customFormat="1" ht="37.5" customHeight="1">
      <c r="A176" s="16">
        <v>141</v>
      </c>
      <c r="B176" s="17" t="s">
        <v>177</v>
      </c>
      <c r="C176" s="18" t="s">
        <v>100</v>
      </c>
      <c r="D176" s="16"/>
      <c r="E176" s="16">
        <v>1</v>
      </c>
      <c r="F176" s="19"/>
      <c r="G176" s="19"/>
      <c r="H176" s="19"/>
      <c r="I176" s="19"/>
      <c r="J176" s="19">
        <f t="shared" ref="J176" si="29">I176+G176</f>
        <v>0</v>
      </c>
    </row>
    <row r="177" spans="1:10">
      <c r="A177" s="27"/>
      <c r="B177" s="42" t="s">
        <v>178</v>
      </c>
      <c r="C177" s="43"/>
      <c r="D177" s="43"/>
      <c r="E177" s="43"/>
      <c r="F177" s="44"/>
      <c r="G177" s="27"/>
      <c r="H177" s="45">
        <v>0</v>
      </c>
      <c r="I177" s="46"/>
      <c r="J177" s="47"/>
    </row>
    <row r="178" spans="1:10">
      <c r="A178" s="35" t="s">
        <v>215</v>
      </c>
      <c r="B178" s="36"/>
      <c r="C178" s="36"/>
      <c r="D178" s="36"/>
      <c r="E178" s="36"/>
      <c r="F178" s="36"/>
      <c r="G178" s="36"/>
      <c r="H178" s="29"/>
      <c r="I178" s="29"/>
      <c r="J178" s="30"/>
    </row>
    <row r="179" spans="1:10" s="11" customFormat="1" ht="34.5" customHeight="1">
      <c r="A179" s="22">
        <v>142</v>
      </c>
      <c r="B179" s="23" t="s">
        <v>179</v>
      </c>
      <c r="C179" s="24" t="s">
        <v>13</v>
      </c>
      <c r="D179" s="22"/>
      <c r="E179" s="22">
        <f>2+1+2+3+1</f>
        <v>9</v>
      </c>
      <c r="F179" s="25"/>
      <c r="G179" s="25"/>
      <c r="H179" s="25"/>
      <c r="I179" s="25"/>
      <c r="J179" s="25">
        <f>I179+G179</f>
        <v>0</v>
      </c>
    </row>
    <row r="180" spans="1:10" ht="33.75" customHeight="1">
      <c r="A180" s="1">
        <v>143</v>
      </c>
      <c r="B180" s="2" t="s">
        <v>180</v>
      </c>
      <c r="C180" s="6" t="s">
        <v>13</v>
      </c>
      <c r="D180" s="1"/>
      <c r="E180" s="1">
        <v>1</v>
      </c>
      <c r="F180" s="9"/>
      <c r="G180" s="9"/>
      <c r="H180" s="9"/>
      <c r="I180" s="9"/>
      <c r="J180" s="9">
        <f t="shared" ref="J180:J200" si="30">I180+G180</f>
        <v>0</v>
      </c>
    </row>
    <row r="181" spans="1:10" s="11" customFormat="1" ht="34.5" customHeight="1">
      <c r="A181" s="22">
        <v>144</v>
      </c>
      <c r="B181" s="23" t="s">
        <v>181</v>
      </c>
      <c r="C181" s="24" t="s">
        <v>13</v>
      </c>
      <c r="D181" s="22"/>
      <c r="E181" s="22">
        <v>1</v>
      </c>
      <c r="F181" s="25"/>
      <c r="G181" s="25"/>
      <c r="H181" s="25"/>
      <c r="I181" s="25"/>
      <c r="J181" s="25">
        <f>I181+G181</f>
        <v>0</v>
      </c>
    </row>
    <row r="182" spans="1:10" ht="33.75" customHeight="1">
      <c r="A182" s="1">
        <v>145</v>
      </c>
      <c r="B182" s="2" t="s">
        <v>182</v>
      </c>
      <c r="C182" s="6" t="s">
        <v>13</v>
      </c>
      <c r="D182" s="1"/>
      <c r="E182" s="1">
        <v>1</v>
      </c>
      <c r="F182" s="9"/>
      <c r="G182" s="9"/>
      <c r="H182" s="9"/>
      <c r="I182" s="9"/>
      <c r="J182" s="9">
        <f t="shared" ref="J182" si="31">I182+G182</f>
        <v>0</v>
      </c>
    </row>
    <row r="183" spans="1:10" ht="33.75" customHeight="1">
      <c r="A183" s="1">
        <v>146</v>
      </c>
      <c r="B183" s="2" t="s">
        <v>183</v>
      </c>
      <c r="C183" s="6" t="s">
        <v>13</v>
      </c>
      <c r="D183" s="1"/>
      <c r="E183" s="1">
        <v>1</v>
      </c>
      <c r="F183" s="9"/>
      <c r="G183" s="9"/>
      <c r="H183" s="9"/>
      <c r="I183" s="9"/>
      <c r="J183" s="9">
        <f t="shared" ref="J183" si="32">I183+G183</f>
        <v>0</v>
      </c>
    </row>
    <row r="184" spans="1:10" ht="48" customHeight="1">
      <c r="A184" s="1">
        <v>147</v>
      </c>
      <c r="B184" s="2" t="s">
        <v>185</v>
      </c>
      <c r="C184" s="6" t="s">
        <v>13</v>
      </c>
      <c r="D184" s="1"/>
      <c r="E184" s="1">
        <v>1</v>
      </c>
      <c r="F184" s="9"/>
      <c r="G184" s="9"/>
      <c r="H184" s="9"/>
      <c r="I184" s="9"/>
      <c r="J184" s="9">
        <f t="shared" ref="J184" si="33">I184+G184</f>
        <v>0</v>
      </c>
    </row>
    <row r="185" spans="1:10" s="11" customFormat="1" ht="34.5" customHeight="1">
      <c r="A185" s="22">
        <v>148</v>
      </c>
      <c r="B185" s="23" t="s">
        <v>184</v>
      </c>
      <c r="C185" s="24" t="s">
        <v>13</v>
      </c>
      <c r="D185" s="22"/>
      <c r="E185" s="22">
        <v>1</v>
      </c>
      <c r="F185" s="25"/>
      <c r="G185" s="25"/>
      <c r="H185" s="25"/>
      <c r="I185" s="25"/>
      <c r="J185" s="25">
        <f t="shared" ref="J185:J192" si="34">I185+G185</f>
        <v>0</v>
      </c>
    </row>
    <row r="186" spans="1:10" s="11" customFormat="1" ht="34.5" customHeight="1">
      <c r="A186" s="22">
        <v>149</v>
      </c>
      <c r="B186" s="23" t="s">
        <v>186</v>
      </c>
      <c r="C186" s="24" t="s">
        <v>13</v>
      </c>
      <c r="D186" s="22"/>
      <c r="E186" s="22">
        <v>1</v>
      </c>
      <c r="F186" s="25"/>
      <c r="G186" s="25"/>
      <c r="H186" s="25"/>
      <c r="I186" s="25"/>
      <c r="J186" s="25">
        <f t="shared" si="34"/>
        <v>0</v>
      </c>
    </row>
    <row r="187" spans="1:10" s="11" customFormat="1" ht="34.5" customHeight="1">
      <c r="A187" s="22">
        <v>150</v>
      </c>
      <c r="B187" s="23" t="s">
        <v>187</v>
      </c>
      <c r="C187" s="24" t="s">
        <v>13</v>
      </c>
      <c r="D187" s="22"/>
      <c r="E187" s="22">
        <f>1+3+4</f>
        <v>8</v>
      </c>
      <c r="F187" s="25"/>
      <c r="G187" s="25"/>
      <c r="H187" s="25"/>
      <c r="I187" s="25"/>
      <c r="J187" s="25">
        <f t="shared" si="34"/>
        <v>0</v>
      </c>
    </row>
    <row r="188" spans="1:10" s="11" customFormat="1" ht="34.5" customHeight="1">
      <c r="A188" s="22">
        <v>151</v>
      </c>
      <c r="B188" s="23" t="s">
        <v>188</v>
      </c>
      <c r="C188" s="24" t="s">
        <v>13</v>
      </c>
      <c r="D188" s="22"/>
      <c r="E188" s="22">
        <v>1</v>
      </c>
      <c r="F188" s="25"/>
      <c r="G188" s="25"/>
      <c r="H188" s="25"/>
      <c r="I188" s="25"/>
      <c r="J188" s="25">
        <f t="shared" si="34"/>
        <v>0</v>
      </c>
    </row>
    <row r="189" spans="1:10" s="11" customFormat="1" ht="34.5" customHeight="1">
      <c r="A189" s="22">
        <v>152</v>
      </c>
      <c r="B189" s="23" t="s">
        <v>189</v>
      </c>
      <c r="C189" s="24" t="s">
        <v>13</v>
      </c>
      <c r="D189" s="22"/>
      <c r="E189" s="22">
        <v>1</v>
      </c>
      <c r="F189" s="25"/>
      <c r="G189" s="25"/>
      <c r="H189" s="25"/>
      <c r="I189" s="25"/>
      <c r="J189" s="25">
        <f t="shared" si="34"/>
        <v>0</v>
      </c>
    </row>
    <row r="190" spans="1:10" s="11" customFormat="1" ht="34.5" customHeight="1">
      <c r="A190" s="22">
        <v>153</v>
      </c>
      <c r="B190" s="23" t="s">
        <v>190</v>
      </c>
      <c r="C190" s="24" t="s">
        <v>13</v>
      </c>
      <c r="D190" s="22"/>
      <c r="E190" s="22">
        <v>3</v>
      </c>
      <c r="F190" s="25"/>
      <c r="G190" s="25"/>
      <c r="H190" s="25"/>
      <c r="I190" s="25"/>
      <c r="J190" s="25">
        <f t="shared" si="34"/>
        <v>0</v>
      </c>
    </row>
    <row r="191" spans="1:10" s="11" customFormat="1" ht="34.5" customHeight="1">
      <c r="A191" s="22">
        <v>154</v>
      </c>
      <c r="B191" s="23" t="s">
        <v>191</v>
      </c>
      <c r="C191" s="24" t="s">
        <v>13</v>
      </c>
      <c r="D191" s="22"/>
      <c r="E191" s="22">
        <v>5</v>
      </c>
      <c r="F191" s="25"/>
      <c r="G191" s="25"/>
      <c r="H191" s="25"/>
      <c r="I191" s="25"/>
      <c r="J191" s="25">
        <f t="shared" si="34"/>
        <v>0</v>
      </c>
    </row>
    <row r="192" spans="1:10" s="11" customFormat="1" ht="34.5" customHeight="1">
      <c r="A192" s="22">
        <v>155</v>
      </c>
      <c r="B192" s="23" t="s">
        <v>192</v>
      </c>
      <c r="C192" s="24" t="s">
        <v>13</v>
      </c>
      <c r="D192" s="22"/>
      <c r="E192" s="22">
        <v>1</v>
      </c>
      <c r="F192" s="25"/>
      <c r="G192" s="25"/>
      <c r="H192" s="25"/>
      <c r="I192" s="25"/>
      <c r="J192" s="25">
        <f t="shared" si="34"/>
        <v>0</v>
      </c>
    </row>
    <row r="193" spans="1:10" ht="33.75" customHeight="1">
      <c r="A193" s="1">
        <v>156</v>
      </c>
      <c r="B193" s="2" t="s">
        <v>193</v>
      </c>
      <c r="C193" s="6" t="s">
        <v>13</v>
      </c>
      <c r="D193" s="1"/>
      <c r="E193" s="1">
        <v>1</v>
      </c>
      <c r="F193" s="9"/>
      <c r="G193" s="9"/>
      <c r="H193" s="9"/>
      <c r="I193" s="9"/>
      <c r="J193" s="9">
        <f t="shared" ref="J193" si="35">I193+G193</f>
        <v>0</v>
      </c>
    </row>
    <row r="194" spans="1:10" ht="33.75" customHeight="1">
      <c r="A194" s="1">
        <v>157</v>
      </c>
      <c r="B194" s="2" t="s">
        <v>194</v>
      </c>
      <c r="C194" s="6" t="s">
        <v>13</v>
      </c>
      <c r="D194" s="1"/>
      <c r="E194" s="1">
        <v>1</v>
      </c>
      <c r="F194" s="9"/>
      <c r="G194" s="9"/>
      <c r="H194" s="9"/>
      <c r="I194" s="9"/>
      <c r="J194" s="9">
        <f t="shared" ref="J194" si="36">I194+G194</f>
        <v>0</v>
      </c>
    </row>
    <row r="195" spans="1:10" ht="34.5" customHeight="1">
      <c r="A195" s="1">
        <v>158</v>
      </c>
      <c r="B195" s="2" t="s">
        <v>24</v>
      </c>
      <c r="C195" s="6" t="s">
        <v>13</v>
      </c>
      <c r="D195" s="1"/>
      <c r="E195" s="1">
        <v>4</v>
      </c>
      <c r="F195" s="9"/>
      <c r="G195" s="9"/>
      <c r="H195" s="9"/>
      <c r="I195" s="9"/>
      <c r="J195" s="9">
        <f t="shared" si="30"/>
        <v>0</v>
      </c>
    </row>
    <row r="196" spans="1:10" ht="35.25" customHeight="1">
      <c r="A196" s="1">
        <v>159</v>
      </c>
      <c r="B196" s="2" t="s">
        <v>25</v>
      </c>
      <c r="C196" s="6" t="s">
        <v>13</v>
      </c>
      <c r="D196" s="1"/>
      <c r="E196" s="1">
        <v>23</v>
      </c>
      <c r="F196" s="9"/>
      <c r="G196" s="9"/>
      <c r="H196" s="9"/>
      <c r="I196" s="9"/>
      <c r="J196" s="9">
        <f t="shared" si="30"/>
        <v>0</v>
      </c>
    </row>
    <row r="197" spans="1:10" ht="48.75" customHeight="1">
      <c r="A197" s="1">
        <v>160</v>
      </c>
      <c r="B197" s="2" t="s">
        <v>26</v>
      </c>
      <c r="C197" s="6" t="s">
        <v>13</v>
      </c>
      <c r="D197" s="1"/>
      <c r="E197" s="1">
        <v>8</v>
      </c>
      <c r="F197" s="9"/>
      <c r="G197" s="9"/>
      <c r="H197" s="9"/>
      <c r="I197" s="9"/>
      <c r="J197" s="9">
        <f t="shared" si="30"/>
        <v>0</v>
      </c>
    </row>
    <row r="198" spans="1:10" ht="48.75" customHeight="1">
      <c r="A198" s="1">
        <v>161</v>
      </c>
      <c r="B198" s="2" t="s">
        <v>195</v>
      </c>
      <c r="C198" s="6" t="s">
        <v>13</v>
      </c>
      <c r="D198" s="1"/>
      <c r="E198" s="1">
        <v>43</v>
      </c>
      <c r="F198" s="9"/>
      <c r="G198" s="9"/>
      <c r="H198" s="9"/>
      <c r="I198" s="9"/>
      <c r="J198" s="9">
        <f t="shared" ref="J198" si="37">I198+G198</f>
        <v>0</v>
      </c>
    </row>
    <row r="199" spans="1:10" ht="34.5" customHeight="1">
      <c r="A199" s="1">
        <v>162</v>
      </c>
      <c r="B199" s="2" t="s">
        <v>197</v>
      </c>
      <c r="C199" s="6" t="s">
        <v>13</v>
      </c>
      <c r="D199" s="1"/>
      <c r="E199" s="1">
        <f>27+29+1</f>
        <v>57</v>
      </c>
      <c r="F199" s="9"/>
      <c r="G199" s="9"/>
      <c r="H199" s="9"/>
      <c r="I199" s="9"/>
      <c r="J199" s="9">
        <f t="shared" si="30"/>
        <v>0</v>
      </c>
    </row>
    <row r="200" spans="1:10" ht="40.5" customHeight="1">
      <c r="A200" s="1">
        <v>163</v>
      </c>
      <c r="B200" s="2" t="s">
        <v>196</v>
      </c>
      <c r="C200" s="6" t="s">
        <v>23</v>
      </c>
      <c r="D200" s="1"/>
      <c r="E200" s="1">
        <f>300+1200+300+60+76</f>
        <v>1936</v>
      </c>
      <c r="F200" s="9"/>
      <c r="G200" s="9"/>
      <c r="H200" s="9"/>
      <c r="I200" s="9"/>
      <c r="J200" s="9">
        <f t="shared" si="30"/>
        <v>0</v>
      </c>
    </row>
    <row r="201" spans="1:10" ht="40.5" customHeight="1">
      <c r="A201" s="1">
        <v>164</v>
      </c>
      <c r="B201" s="2" t="s">
        <v>198</v>
      </c>
      <c r="C201" s="6" t="s">
        <v>100</v>
      </c>
      <c r="D201" s="1"/>
      <c r="E201" s="1">
        <v>1</v>
      </c>
      <c r="F201" s="9"/>
      <c r="G201" s="9"/>
      <c r="H201" s="9"/>
      <c r="I201" s="9"/>
      <c r="J201" s="9">
        <f t="shared" ref="J201" si="38">I201+G201</f>
        <v>0</v>
      </c>
    </row>
    <row r="202" spans="1:10" ht="40.5" customHeight="1">
      <c r="A202" s="1">
        <v>165</v>
      </c>
      <c r="B202" s="2" t="s">
        <v>199</v>
      </c>
      <c r="C202" s="6" t="s">
        <v>13</v>
      </c>
      <c r="D202" s="1"/>
      <c r="E202" s="1">
        <v>2</v>
      </c>
      <c r="F202" s="9"/>
      <c r="G202" s="9"/>
      <c r="H202" s="9"/>
      <c r="I202" s="9"/>
      <c r="J202" s="9">
        <f t="shared" ref="J202" si="39">I202+G202</f>
        <v>0</v>
      </c>
    </row>
    <row r="203" spans="1:10" ht="40.5" customHeight="1">
      <c r="A203" s="1">
        <v>166</v>
      </c>
      <c r="B203" s="2" t="s">
        <v>200</v>
      </c>
      <c r="C203" s="6" t="s">
        <v>19</v>
      </c>
      <c r="D203" s="1"/>
      <c r="E203" s="1">
        <v>20</v>
      </c>
      <c r="F203" s="9"/>
      <c r="G203" s="9"/>
      <c r="H203" s="9"/>
      <c r="I203" s="9"/>
      <c r="J203" s="9">
        <f t="shared" ref="J203" si="40">I203+G203</f>
        <v>0</v>
      </c>
    </row>
    <row r="204" spans="1:10">
      <c r="A204" s="31"/>
      <c r="B204" s="32" t="s">
        <v>201</v>
      </c>
      <c r="C204" s="33"/>
      <c r="D204" s="33"/>
      <c r="E204" s="33"/>
      <c r="F204" s="34"/>
      <c r="G204" s="31"/>
      <c r="H204" s="80">
        <v>0</v>
      </c>
      <c r="I204" s="81"/>
      <c r="J204" s="82"/>
    </row>
    <row r="205" spans="1:10">
      <c r="A205" s="55" t="s">
        <v>216</v>
      </c>
      <c r="B205" s="56"/>
      <c r="C205" s="56"/>
      <c r="D205" s="56"/>
      <c r="E205" s="56"/>
      <c r="F205" s="56"/>
      <c r="G205" s="56"/>
      <c r="H205" s="56"/>
      <c r="I205" s="56"/>
      <c r="J205" s="57"/>
    </row>
    <row r="206" spans="1:10" ht="35.25" customHeight="1">
      <c r="A206" s="1">
        <v>167</v>
      </c>
      <c r="B206" s="2" t="s">
        <v>18</v>
      </c>
      <c r="C206" s="6" t="s">
        <v>12</v>
      </c>
      <c r="D206" s="1"/>
      <c r="E206" s="1">
        <v>0</v>
      </c>
      <c r="F206" s="9"/>
      <c r="G206" s="9"/>
      <c r="H206" s="9"/>
      <c r="I206" s="9"/>
      <c r="J206" s="9">
        <f>I206+G206</f>
        <v>0</v>
      </c>
    </row>
    <row r="207" spans="1:10">
      <c r="A207" s="37" t="s">
        <v>217</v>
      </c>
      <c r="B207" s="38"/>
      <c r="C207" s="38"/>
      <c r="D207" s="38"/>
      <c r="E207" s="39"/>
      <c r="F207" s="8"/>
      <c r="G207" s="8"/>
      <c r="H207" s="49">
        <f>J206</f>
        <v>0</v>
      </c>
      <c r="I207" s="50"/>
      <c r="J207" s="51"/>
    </row>
    <row r="208" spans="1:10" ht="25.5" customHeight="1">
      <c r="A208" s="10"/>
      <c r="B208" s="63" t="s">
        <v>202</v>
      </c>
      <c r="C208" s="64"/>
      <c r="D208" s="64"/>
      <c r="E208" s="65"/>
      <c r="F208" s="10"/>
      <c r="G208" s="10"/>
      <c r="H208" s="10"/>
      <c r="I208" s="61">
        <v>0</v>
      </c>
      <c r="J208" s="62"/>
    </row>
  </sheetData>
  <mergeCells count="51">
    <mergeCell ref="A9:J9"/>
    <mergeCell ref="C2:I2"/>
    <mergeCell ref="A5:A6"/>
    <mergeCell ref="B5:B6"/>
    <mergeCell ref="C5:C6"/>
    <mergeCell ref="D5:E5"/>
    <mergeCell ref="F4:J4"/>
    <mergeCell ref="F5:G5"/>
    <mergeCell ref="H5:I5"/>
    <mergeCell ref="J5:J6"/>
    <mergeCell ref="A8:J8"/>
    <mergeCell ref="I208:J208"/>
    <mergeCell ref="H89:J89"/>
    <mergeCell ref="B208:E208"/>
    <mergeCell ref="A99:J99"/>
    <mergeCell ref="H97:J97"/>
    <mergeCell ref="H204:J204"/>
    <mergeCell ref="H19:J19"/>
    <mergeCell ref="A76:J76"/>
    <mergeCell ref="A79:J79"/>
    <mergeCell ref="H48:J48"/>
    <mergeCell ref="A83:J83"/>
    <mergeCell ref="H98:J98"/>
    <mergeCell ref="A20:J20"/>
    <mergeCell ref="H32:J32"/>
    <mergeCell ref="A50:J50"/>
    <mergeCell ref="A66:J66"/>
    <mergeCell ref="A90:J90"/>
    <mergeCell ref="H108:J108"/>
    <mergeCell ref="B115:F115"/>
    <mergeCell ref="H115:J115"/>
    <mergeCell ref="B118:F118"/>
    <mergeCell ref="H118:J118"/>
    <mergeCell ref="A207:E207"/>
    <mergeCell ref="B171:F171"/>
    <mergeCell ref="H171:J171"/>
    <mergeCell ref="B174:F174"/>
    <mergeCell ref="H174:J174"/>
    <mergeCell ref="B177:F177"/>
    <mergeCell ref="H177:J177"/>
    <mergeCell ref="A205:J205"/>
    <mergeCell ref="H207:J207"/>
    <mergeCell ref="A178:G178"/>
    <mergeCell ref="A19:E19"/>
    <mergeCell ref="A32:E32"/>
    <mergeCell ref="A48:D48"/>
    <mergeCell ref="A89:E89"/>
    <mergeCell ref="A49:B49"/>
    <mergeCell ref="A97:E97"/>
    <mergeCell ref="B108:F108"/>
    <mergeCell ref="B98:F98"/>
  </mergeCells>
  <pageMargins left="0.7" right="0.7" top="0.75" bottom="0.75" header="0.3" footer="0.3"/>
  <pageSetup paperSize="9" scale="2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Elena</cp:lastModifiedBy>
  <cp:lastPrinted>2020-08-10T09:57:07Z</cp:lastPrinted>
  <dcterms:created xsi:type="dcterms:W3CDTF">2019-02-20T09:53:39Z</dcterms:created>
  <dcterms:modified xsi:type="dcterms:W3CDTF">2023-04-27T13:23:43Z</dcterms:modified>
</cp:coreProperties>
</file>