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782" activeTab="0"/>
  </bookViews>
  <sheets>
    <sheet name="замена дв. на против. стр.4,5" sheetId="1" r:id="rId1"/>
    <sheet name="Лист2" sheetId="2" r:id="rId2"/>
  </sheets>
  <definedNames>
    <definedName name="_xlfn._FV" hidden="1">#NAME?</definedName>
    <definedName name="_xlnm.Print_Area" localSheetId="0">'замена дв. на против. стр.4,5'!$A$1:$J$117</definedName>
  </definedNames>
  <calcPr fullCalcOnLoad="1"/>
</workbook>
</file>

<file path=xl/sharedStrings.xml><?xml version="1.0" encoding="utf-8"?>
<sst xmlns="http://schemas.openxmlformats.org/spreadsheetml/2006/main" count="427" uniqueCount="241">
  <si>
    <t>№ п/п</t>
  </si>
  <si>
    <t>Наименование видов работ</t>
  </si>
  <si>
    <t>Един. измер.</t>
  </si>
  <si>
    <t>Кол-во</t>
  </si>
  <si>
    <t>Стоимость работ руб.</t>
  </si>
  <si>
    <t>Стоимость материалов руб.</t>
  </si>
  <si>
    <t>Итого руб.</t>
  </si>
  <si>
    <t>единица объема</t>
  </si>
  <si>
    <t>Всего</t>
  </si>
  <si>
    <t>м.п.</t>
  </si>
  <si>
    <t>м2</t>
  </si>
  <si>
    <t>Итого по разделу</t>
  </si>
  <si>
    <t>работа</t>
  </si>
  <si>
    <t>ВСЕГО :</t>
  </si>
  <si>
    <t>материал</t>
  </si>
  <si>
    <t>блок</t>
  </si>
  <si>
    <t>Итого по ведомости</t>
  </si>
  <si>
    <t>Итого по ведомости с учетом НДС:</t>
  </si>
  <si>
    <t>Лимитированные затраты ( в том числе НДС), накладные расходы, плановые накопления, расходы на транспортирование и подъем строительных материалов, затраты на аренду строительного оборудования и техники, устройство лесов и подмостей, уборку и вывоз строительного мусора включены в расценки работ.</t>
  </si>
  <si>
    <t>Подпись руководителя                                       (                             )</t>
  </si>
  <si>
    <t>Приложение № 1 к Договору № 11 от 11.12.2003г.</t>
  </si>
  <si>
    <t>СМЕТА</t>
  </si>
  <si>
    <t>на  ремонт комнаты № 3  на 3-м этаже; комнат №№ 6 и 6в на 5 эт. в Строении 2.</t>
  </si>
  <si>
    <t>Наименование работ</t>
  </si>
  <si>
    <t>Стоимость работ</t>
  </si>
  <si>
    <t>Стоим материала</t>
  </si>
  <si>
    <t>Итого</t>
  </si>
  <si>
    <t>Един</t>
  </si>
  <si>
    <t>Подготовительные работы</t>
  </si>
  <si>
    <t>на  ремонт комнаты № 3  на 3-м этаже Строения 2.</t>
  </si>
  <si>
    <t>Разборка полов из линолеума.</t>
  </si>
  <si>
    <t>Демонтаж входной двери деревянной.</t>
  </si>
  <si>
    <t>шт</t>
  </si>
  <si>
    <t>Демонтаж старой электропроводки и коробов розеточных линий.</t>
  </si>
  <si>
    <t>м</t>
  </si>
  <si>
    <t>Демонтаж экранов и подооконников из ДСП облицованного пластиком.</t>
  </si>
  <si>
    <t>Снятие старых обоев со стен.</t>
  </si>
  <si>
    <t>Погрузка и вывоз мусора.</t>
  </si>
  <si>
    <t>т</t>
  </si>
  <si>
    <t>1 конт.</t>
  </si>
  <si>
    <t>Всего :</t>
  </si>
  <si>
    <t>Общестроительные работы</t>
  </si>
  <si>
    <t>Устройство перегородок (С-111) в один слой ГКЛ по металлическому каркасу с заполнением плитами пенополистирола ПСБС-15 толщиной 50мм.</t>
  </si>
  <si>
    <t>Установка облегченных дверей облицованных шпоном в комплекте с замком, фурнитурой и наличниками.</t>
  </si>
  <si>
    <t>к-т</t>
  </si>
  <si>
    <t>Устройство основания под линолеум из влагостойкой фанеры.</t>
  </si>
  <si>
    <t>Устройство поркытия полов из линолеума на вспененной основе толщиной 3,5 мм с установкой плинтусов из хвойных пород дерева.</t>
  </si>
  <si>
    <t>Ремонт, герметизация и утепление 3-х контуров оконного 2,45 х 1,7 переплета ДАБ, с восстановлением фурнитуры, окраской, мытьем стекол и установкой подоконника из платика шириной 0,4 м.</t>
  </si>
  <si>
    <t>Сплошное шпаклевание стен смесью Vetonit KR при толщине намета до 5 мм.</t>
  </si>
  <si>
    <t>Оклейка стен стеклообоями по огрунтованной поверхности.</t>
  </si>
  <si>
    <t>Окраска стен за два раза водоэмульсионной краской.</t>
  </si>
  <si>
    <t>Устройство примыканий подвесного потолка из панелей типа "Армстронг" к вновь устраиваемой перегородке.</t>
  </si>
  <si>
    <t>Замена отдельных плит подвесного потолка.</t>
  </si>
  <si>
    <t>Окраска откосов полуматовой краской "Дюфа".</t>
  </si>
  <si>
    <t>Окраска радиаторов термостойкой краской.</t>
  </si>
  <si>
    <t>Установка листов пенофола между радиатором и наружной стеной.</t>
  </si>
  <si>
    <t>Установка декоративного экрана на радиаторы отопления.</t>
  </si>
  <si>
    <t>Установка металлической двери с двумя замками облицованной МДФ с наружной стороны, утепленной.</t>
  </si>
  <si>
    <t>Электромонтажные работы</t>
  </si>
  <si>
    <t>Прокладка электропроводов ВВГ сеч. 3 х 2,5 мм2 за потолками и в коробах по стенам для подключения розеток.</t>
  </si>
  <si>
    <t>Монтаж розеток электрических.</t>
  </si>
  <si>
    <t>Монтаж выключателей.</t>
  </si>
  <si>
    <t>Монтаж розеток телефонных.</t>
  </si>
  <si>
    <t>на  ремонт комнат №№ 6 и 6в  на 5-м этаже Строения 2.</t>
  </si>
  <si>
    <t>Разборка полов из ковролина.</t>
  </si>
  <si>
    <t>Демонтаж светильников.</t>
  </si>
  <si>
    <t>Демонтаж старой эл. проводки.</t>
  </si>
  <si>
    <t>Погрузка и вывоз муора.</t>
  </si>
  <si>
    <t>Мелкий ремонт деревянной двери с подгонкой притвора, окраской коробки и установкой наличников.</t>
  </si>
  <si>
    <t>Устройство основания под линолеум из влагостойкой фанеры толщиной 10 мм.</t>
  </si>
  <si>
    <t>Устройство покрытия полов из линолуема на вспененной основе толщиной 3,5 мм с установкой окрашенных плинтусов из хвойных пород деревьев.</t>
  </si>
  <si>
    <t>Ремонт, герметизация и утепление 3-х контуров оконного 2,45 х 1,7 переплета ДАБ, с восстановлением фурнитуры, окраской, мытьем стекол и установкой подоконника из пластика шириной 0,4 м.</t>
  </si>
  <si>
    <t>Наращивание перегородки ГКЛ до плиты перекрытия и подготовка под окраску.</t>
  </si>
  <si>
    <t>Оклейка стен по жидким обоям водоэмульсионной краской напылением.</t>
  </si>
  <si>
    <t>Монтаж подвесного потолка из панелей типа "Байкал".</t>
  </si>
  <si>
    <t>Ремонт входной металлической двери с заменой врезного замка и внутренней обивки из винилкожи.</t>
  </si>
  <si>
    <t>Установка 4-х дополнительных декоративных решёток на существующую облицовку радиаторов отопления.</t>
  </si>
  <si>
    <t>Прокладка электропроводов ВВГ за фальшпотолками и открыто в коробах.</t>
  </si>
  <si>
    <t>Монтаж светильников люминесцентных растровых.</t>
  </si>
  <si>
    <t>ИТОГО 
работа+материалы :</t>
  </si>
  <si>
    <t>ИТОГО по смете, в руб. :</t>
  </si>
  <si>
    <t>ЗАКАЗЧИК :</t>
  </si>
  <si>
    <t>ПОДРЯДЧИК :</t>
  </si>
  <si>
    <t>В.Б. Седов</t>
  </si>
  <si>
    <t xml:space="preserve">      Л.А. Зисс</t>
  </si>
  <si>
    <t>"___"  _________ 2003г.</t>
  </si>
  <si>
    <t>мест</t>
  </si>
  <si>
    <t>м3</t>
  </si>
  <si>
    <t>Временное укрытие сохраняемых напольных покрытий двп и п/э пленкой.</t>
  </si>
  <si>
    <t>Заделка отверстий , ниш и гнезд в кирпичных стенах по месту .(полнотелый красный кирпич, пенобетонные блоки толщ.100-200мм.)</t>
  </si>
  <si>
    <t>Демонтаж заполнения дверных проемов с коробками. ПВХ (1,45*2,35)</t>
  </si>
  <si>
    <t>Устройство армированных каменных перегородок толщиной 250мм</t>
  </si>
  <si>
    <t>Высококачественная штукатурка стен по маякам.</t>
  </si>
  <si>
    <t xml:space="preserve">Улучшенная окраска водоимульсионными составами по тукатурке стен. Типа "Оптимист" RALL 7040 </t>
  </si>
  <si>
    <t>Устройство металической перемычки (75 уголок - 2шт. по 2.3м.</t>
  </si>
  <si>
    <t>местт</t>
  </si>
  <si>
    <t>Устройство мест проходки коммуникаций (противопожарная пена, оцинкованные гнутые элементы с двух сторон  0,4м2)</t>
  </si>
  <si>
    <t>Заполнение проёмов</t>
  </si>
  <si>
    <t xml:space="preserve">шт </t>
  </si>
  <si>
    <t>Подготовка поверхностей оштукатуренных стен под улучшенную в/э окраску.</t>
  </si>
  <si>
    <t>на выполнение работ по замене дверей на противопожарные стр № 4,5</t>
  </si>
  <si>
    <t>Сопуствующие и ремонтно восстановительные работы</t>
  </si>
  <si>
    <t>Демонтаж каркаса под ГКЛ с утеплителем из минеральной ваты 50мм.</t>
  </si>
  <si>
    <t>Монтаж каркаса под ГКЛ с утеплителем из минеральной ваты 50мм.</t>
  </si>
  <si>
    <t>Демонтаж листов ГКЛ типа "Виолет" (1.2х2.2м), с соеденительными элементами, с двух сторон.</t>
  </si>
  <si>
    <t>Монтаж листов ГКЛ типа "Виолет" (1.2х2.2м), с соеденительными элементами, с двух сторон.</t>
  </si>
  <si>
    <t>Устройство/восстановление по месту облицовки дверных откосов с применением ГВЛ</t>
  </si>
  <si>
    <t>Улучшенная в/э окраска откосов по подготовленной поверхности. (в цвет коридора)</t>
  </si>
  <si>
    <t xml:space="preserve">Клининг МОП и мест проведения работ </t>
  </si>
  <si>
    <t>Окраска в/э составами стены по оси 3 (место замены дверей стр.4 3й этаж. по "Виолету")</t>
  </si>
  <si>
    <t>Демонтажные и подготовительные работы</t>
  </si>
  <si>
    <t>м.п</t>
  </si>
  <si>
    <t>Кирпич</t>
  </si>
  <si>
    <t>5.1</t>
  </si>
  <si>
    <t>5.2</t>
  </si>
  <si>
    <r>
      <t xml:space="preserve">Демонтаж заполнения </t>
    </r>
    <r>
      <rPr>
        <b/>
        <sz val="12"/>
        <rFont val="Times New Roman"/>
        <family val="1"/>
      </rPr>
      <t>стальных дверных проемов</t>
    </r>
    <r>
      <rPr>
        <sz val="12"/>
        <rFont val="Times New Roman"/>
        <family val="1"/>
      </rPr>
      <t xml:space="preserve"> с коробками (до 2м.кв. -8мест, до 3м.кв. - 4 места, до 3.5м.кв. - 5 мес.)</t>
    </r>
  </si>
  <si>
    <r>
      <t xml:space="preserve">Демонтаж заполнения деревянных дверных проемов с коробками </t>
    </r>
    <r>
      <rPr>
        <b/>
        <sz val="12"/>
        <rFont val="Times New Roman"/>
        <family val="1"/>
      </rPr>
      <t>в кирпичных стенах</t>
    </r>
    <r>
      <rPr>
        <sz val="12"/>
        <rFont val="Times New Roman"/>
        <family val="1"/>
      </rPr>
      <t>.(до 2.5 м.кв.)</t>
    </r>
  </si>
  <si>
    <r>
      <t>Демонтаж заполнения деревянных дверных проемов с коробками</t>
    </r>
    <r>
      <rPr>
        <b/>
        <sz val="12"/>
        <rFont val="Times New Roman"/>
        <family val="1"/>
      </rPr>
      <t xml:space="preserve"> в стенах из гипсокартона </t>
    </r>
    <r>
      <rPr>
        <sz val="12"/>
        <rFont val="Times New Roman"/>
        <family val="1"/>
      </rPr>
      <t>(до 2.5 м.кв.).</t>
    </r>
  </si>
  <si>
    <r>
      <t xml:space="preserve">Устройство Н-образной рамы усиления дверного проема (под установку металлического дверного блока) в разделительной перегородке </t>
    </r>
    <r>
      <rPr>
        <b/>
        <sz val="12"/>
        <rFont val="Times New Roman"/>
        <family val="1"/>
      </rPr>
      <t>(кальк.цены по п.4,2 ТЗ) Труба 40х40 мм</t>
    </r>
    <r>
      <rPr>
        <sz val="12"/>
        <rFont val="Times New Roman"/>
        <family val="1"/>
      </rPr>
      <t>. Окраска рамы ГФ-21 "Серая" за два раза.</t>
    </r>
  </si>
  <si>
    <t>Пленка полиэтиленовая</t>
  </si>
  <si>
    <t>6.1</t>
  </si>
  <si>
    <t>7.1</t>
  </si>
  <si>
    <t>7.2</t>
  </si>
  <si>
    <t>7.3</t>
  </si>
  <si>
    <t>Кирпич силикатный полнотелый одинарный, марка 100, размер 250х120х65 мм</t>
  </si>
  <si>
    <t>Штукатурка гипсовая Knauf Ротбанд 30 кг</t>
  </si>
  <si>
    <t>9.1</t>
  </si>
  <si>
    <t>кг</t>
  </si>
  <si>
    <t>Сетка тканая с квадратными ячейками № 05, без покрытия</t>
  </si>
  <si>
    <t>9.2</t>
  </si>
  <si>
    <t>8.1</t>
  </si>
  <si>
    <t>Уголок горячекатаный 75х75х5 мм 3 м</t>
  </si>
  <si>
    <t>10.1</t>
  </si>
  <si>
    <t>Шпаклёвка полимерная финишная Vetonit LR+ silk 20 кг</t>
  </si>
  <si>
    <t>л</t>
  </si>
  <si>
    <t>Грунтовка глубокого проникновения Ceresit CT17 10 л</t>
  </si>
  <si>
    <t>11.1</t>
  </si>
  <si>
    <t>Пена монтажная ТЕХНОНИКОЛЬ 240 PROFESSIONAL огнестойкая</t>
  </si>
  <si>
    <t>12.1</t>
  </si>
  <si>
    <t>шт.</t>
  </si>
  <si>
    <t>Детали закладные, вес до 1 кг</t>
  </si>
  <si>
    <t>12.2</t>
  </si>
  <si>
    <t>Ограничитель стопор дверной напольный с саморезом / стоппер бронза</t>
  </si>
  <si>
    <t>41.1</t>
  </si>
  <si>
    <t>14.2</t>
  </si>
  <si>
    <t>Устройство пластикового уголка по откосам в МОП и помещениях арендаторов намонтажный клей.</t>
  </si>
  <si>
    <t>15.1</t>
  </si>
  <si>
    <t>15.2</t>
  </si>
  <si>
    <r>
      <t xml:space="preserve">Установка в готовые проемы  однопольного металлического противопожарного (EI60) дверного блока, с выпадающим порогом   (габариты изделия </t>
    </r>
    <r>
      <rPr>
        <b/>
        <sz val="12"/>
        <rFont val="Arial"/>
        <family val="2"/>
      </rPr>
      <t>850*хh2000</t>
    </r>
    <r>
      <rPr>
        <sz val="12"/>
        <rFont val="Arial"/>
        <family val="2"/>
      </rPr>
      <t xml:space="preserve">*мм), в комплекте с ручкой-защелкой , цилиндровым замком, доводчиком типа Dorma TS77/ Boda TS67 (порошковая окраска , цвет- RAL 7040). (схема 1,4,7,8,25,26) </t>
    </r>
  </si>
  <si>
    <r>
      <t xml:space="preserve">Установка в готовый проем полуторопольной металлической противопожарной (EI60) двери глухой, с выпадающим накладным порогом (габарит проема </t>
    </r>
    <r>
      <rPr>
        <b/>
        <sz val="12"/>
        <rFont val="Arial"/>
        <family val="2"/>
      </rPr>
      <t>1270*хh2000</t>
    </r>
    <r>
      <rPr>
        <sz val="12"/>
        <rFont val="Arial"/>
        <family val="2"/>
      </rPr>
      <t>*мм) в комплекте с ручкой-защелкой, цилиндровым замком, доводчиком типа Dorma TS77/ Boda TS67 (порошковая окраска, цвет- RAL 7040) (схема 2,3)</t>
    </r>
  </si>
  <si>
    <r>
      <t xml:space="preserve">Установка в готовый проем двупольной металлической противопожарных (EI60) двери глухой, с выпадающим порогом (габарит проема </t>
    </r>
    <r>
      <rPr>
        <b/>
        <sz val="12"/>
        <rFont val="Arial"/>
        <family val="2"/>
      </rPr>
      <t>1450*хh2300</t>
    </r>
    <r>
      <rPr>
        <sz val="12"/>
        <rFont val="Arial"/>
        <family val="2"/>
      </rPr>
      <t>*мм) в комплекте с ручкой-защелкой, цилиндровым замком, доводчиком типа Dorma TS77/ Boda TS67 (порошковая окраска, цвет- RAL 7040) (схема 5,6)</t>
    </r>
  </si>
  <si>
    <r>
      <t xml:space="preserve">Установка в готовые проемы в кирпичных стенах однопольного металлического противопожарного (EI60) дверного блока с выпадающими порогом  (габариты изделия </t>
    </r>
    <r>
      <rPr>
        <b/>
        <sz val="12"/>
        <rFont val="Arial"/>
        <family val="2"/>
      </rPr>
      <t>850*хh2200</t>
    </r>
    <r>
      <rPr>
        <sz val="12"/>
        <rFont val="Arial"/>
        <family val="2"/>
      </rPr>
      <t>*мм), в комплекте с ручкой-защелкой , цилиндровым замком, доводчиком типа Dorma TS77/ Boda TS67 (порошковая окраска , цвет- RAL 7040). (схема 9 подвал)</t>
    </r>
  </si>
  <si>
    <r>
      <t xml:space="preserve">Установка в готовые проемы в кирпичных стенах однопольного металлического противопожарного (EI60) дверного блока с выпадающими порогом (габариты изделия </t>
    </r>
    <r>
      <rPr>
        <b/>
        <sz val="12"/>
        <rFont val="Arial"/>
        <family val="2"/>
      </rPr>
      <t>800*хh2100</t>
    </r>
    <r>
      <rPr>
        <sz val="12"/>
        <rFont val="Arial"/>
        <family val="2"/>
      </rPr>
      <t>*мм), в комплекте с ручкой-защелкой, цилиндровым замком, доводчиком типа Dorma TS77/ Boda TS67 (порошковая окраска, цвет- RAL 7040). (схема 10,11)</t>
    </r>
  </si>
  <si>
    <r>
      <t xml:space="preserve">Установка в готовый проем  двупольной металлической противопожарной (EI60) двери  с выпадающими накладными порогами  (габариты изделия </t>
    </r>
    <r>
      <rPr>
        <b/>
        <sz val="12"/>
        <rFont val="Arial"/>
        <family val="2"/>
      </rPr>
      <t>1700*хh2300*мм)</t>
    </r>
    <r>
      <rPr>
        <sz val="12"/>
        <rFont val="Arial"/>
        <family val="2"/>
      </rPr>
      <t xml:space="preserve"> и остекленными вставками (размер 400х700*мм. в обеих створках) , в комплекте с ручкой-защелкой , цилиндровым замком, фиксаторами пассивной створки , доводчиком типа Dorma TS77/ Boda TS67 (порошковая окраска , цвет- RAL 7040).(схема 12,36)</t>
    </r>
  </si>
  <si>
    <r>
      <t xml:space="preserve">Установка в готовый проем, в металлическую коробку  однопольного металлического противопожарного (EI60) дверного блока  выпадающими порогом  (габариты изделия </t>
    </r>
    <r>
      <rPr>
        <b/>
        <sz val="12"/>
        <rFont val="Arial"/>
        <family val="2"/>
      </rPr>
      <t>1000*хh2000</t>
    </r>
    <r>
      <rPr>
        <sz val="12"/>
        <rFont val="Arial"/>
        <family val="2"/>
      </rPr>
      <t>*мм), в комплекте с ручкой-защелкой , цилиндровым замком, доводчиком типа Dorma TS77/ Boda TS67 (порошковая окраска , цвет- RAL 7040). (схема 27,28,30,31,31.1,)</t>
    </r>
  </si>
  <si>
    <r>
      <t xml:space="preserve">Установка в готовый проем полуторопольной металлической противопожарной (EI60) двери глухой,  с накладными  выпадающими порогами  ( приведенный габарит проема  </t>
    </r>
    <r>
      <rPr>
        <b/>
        <sz val="12"/>
        <rFont val="Arial"/>
        <family val="2"/>
      </rPr>
      <t>1250*хh2030</t>
    </r>
    <r>
      <rPr>
        <sz val="12"/>
        <rFont val="Arial"/>
        <family val="2"/>
      </rPr>
      <t>* мест- 2) в комплекте с ручкой-защелкой , цилиндровым замком, фиксаторами пассивной створки , доводчиком типа Dorma TS77/ Boda TS67 (порошковая окраска , цвет- RAL 7040) (схема 14,15)</t>
    </r>
  </si>
  <si>
    <r>
      <t xml:space="preserve">Установка в готовый проем (стальная рама) полуторопольной металлической противопожарной (EI60) двери глухой,  с выпадающими порогами  ( приведенный габарит проема  </t>
    </r>
    <r>
      <rPr>
        <b/>
        <sz val="12"/>
        <rFont val="Arial"/>
        <family val="2"/>
      </rPr>
      <t>1400*хh2050</t>
    </r>
    <r>
      <rPr>
        <sz val="12"/>
        <rFont val="Arial"/>
        <family val="2"/>
      </rPr>
      <t>* мест- 9) в комплекте с ручкой-защелкой , цилиндровым замком, фиксаторами пассивной створки , доводчиком типа Dorma TS77/ Boda TS67 (порошковая окраска , цвет- RAL 7040) (схема 16,17,18,19,20,21,22,23,24 )</t>
    </r>
  </si>
  <si>
    <r>
      <t xml:space="preserve">Установка в готовые проемы в кирпичных стенах однопольного металлического противопожарного (EI60) дверного блока с выпадающими порогом  (габариты изделия </t>
    </r>
    <r>
      <rPr>
        <b/>
        <sz val="12"/>
        <rFont val="Arial"/>
        <family val="2"/>
      </rPr>
      <t>700*хh2200</t>
    </r>
    <r>
      <rPr>
        <sz val="12"/>
        <rFont val="Arial"/>
        <family val="2"/>
      </rPr>
      <t>*мм), в комплекте с ручкой-защелкой, цилиндровым замком, доводчиком типа Dorma TS77/ Boda TS67 (порошковая окраска , цвет- RAL 7040) (схема 32)</t>
    </r>
  </si>
  <si>
    <r>
      <t xml:space="preserve">Установка в готовые проемы в кирпичных стенах двупольного металлического противопожарного (EI60) дверного блока с выпадающими порогом (габариты изделия </t>
    </r>
    <r>
      <rPr>
        <b/>
        <sz val="12"/>
        <rFont val="Arial"/>
        <family val="2"/>
      </rPr>
      <t>1400*х h1950</t>
    </r>
    <r>
      <rPr>
        <sz val="12"/>
        <rFont val="Arial"/>
        <family val="2"/>
      </rPr>
      <t>*мм), в комплекте с ручкой-защелкой, цилиндровым замком, доводчиком типа Dorma TS77/ Boda TS67 (порошковая окраска , цвет- RAL 7040). (схема 33,34)</t>
    </r>
  </si>
  <si>
    <r>
      <t xml:space="preserve">Установка в готовые проемы в кирпичных стенах двупольного металлического противопожарного (EI60) дверного блока с выпадающими порогом (габариты изделия </t>
    </r>
    <r>
      <rPr>
        <b/>
        <sz val="12"/>
        <rFont val="Arial"/>
        <family val="2"/>
      </rPr>
      <t>1500*х h2000</t>
    </r>
    <r>
      <rPr>
        <sz val="12"/>
        <rFont val="Arial"/>
        <family val="2"/>
      </rPr>
      <t>*мм), в комплекте с ручкой-защелкой, цилиндровым замком, доводчиком типа Dorma TS77/ Boda TS67 (порошковая окраска, цвет- RAL 7040).  (схема 35)</t>
    </r>
  </si>
  <si>
    <r>
      <t xml:space="preserve">Установка в готовые проемы в кирпичных стенах двупольного металлического противопожарного (EI60) дверного блока  с выпадающими порогом  (габариты изделия </t>
    </r>
    <r>
      <rPr>
        <b/>
        <sz val="12"/>
        <rFont val="Arial"/>
        <family val="2"/>
      </rPr>
      <t>1450*х h2000</t>
    </r>
    <r>
      <rPr>
        <sz val="12"/>
        <rFont val="Arial"/>
        <family val="2"/>
      </rPr>
      <t>*мм), в комплекте с ручкой-защелкой , цилиндровым замком, доводчиком типа Dorma TS77/ Boda TS67 (порошковая окраска , цвет- RAL 7040). (схема 37,38)</t>
    </r>
  </si>
  <si>
    <r>
      <t xml:space="preserve">Установка в готовые проемы в кирпичных стенах двупольного металлического противопожарного (EI60) дверного блока  с выпадающими порогом  (габариты изделия </t>
    </r>
    <r>
      <rPr>
        <b/>
        <sz val="12"/>
        <rFont val="Arial"/>
        <family val="2"/>
      </rPr>
      <t>850*х h2100</t>
    </r>
    <r>
      <rPr>
        <sz val="12"/>
        <rFont val="Arial"/>
        <family val="2"/>
      </rPr>
      <t>*мм), в комплекте с ручкой-защелкой , цилиндровым замком, доводчиком типа Dorma TS77/ Boda TS67 (порошковая окраска , цвет- RAL 7040). (схема 39)</t>
    </r>
  </si>
  <si>
    <t>16.2</t>
  </si>
  <si>
    <t>16.1</t>
  </si>
  <si>
    <t>17.2</t>
  </si>
  <si>
    <t>17.1</t>
  </si>
  <si>
    <t>18.2</t>
  </si>
  <si>
    <t>18.1</t>
  </si>
  <si>
    <t>19.2</t>
  </si>
  <si>
    <t>19.1</t>
  </si>
  <si>
    <t>20.1</t>
  </si>
  <si>
    <t>20.2</t>
  </si>
  <si>
    <t>21.1</t>
  </si>
  <si>
    <t>21.2</t>
  </si>
  <si>
    <t>22.2</t>
  </si>
  <si>
    <t>22.1</t>
  </si>
  <si>
    <t>23.2</t>
  </si>
  <si>
    <t>23.1</t>
  </si>
  <si>
    <t>24.2</t>
  </si>
  <si>
    <t>24.1</t>
  </si>
  <si>
    <t>25.2</t>
  </si>
  <si>
    <t>25.1</t>
  </si>
  <si>
    <t>26.1</t>
  </si>
  <si>
    <t>26.2</t>
  </si>
  <si>
    <t>27.1</t>
  </si>
  <si>
    <t>27.2</t>
  </si>
  <si>
    <t>28.1</t>
  </si>
  <si>
    <t>28.2</t>
  </si>
  <si>
    <t>уголок прокатный 50х50</t>
  </si>
  <si>
    <t>анкер распорный М8</t>
  </si>
  <si>
    <t>Н-образный каркас , профиль 40х40мм, ст.6</t>
  </si>
  <si>
    <t>Огрунтовка ГФ-021 за 2 раз</t>
  </si>
  <si>
    <t>31.1</t>
  </si>
  <si>
    <t>31.2</t>
  </si>
  <si>
    <t>31.3</t>
  </si>
  <si>
    <t>31.4</t>
  </si>
  <si>
    <t>ши</t>
  </si>
  <si>
    <t>Утеплитель Роквул Стандарт 50 мм 5.4 м²</t>
  </si>
  <si>
    <t>32.1</t>
  </si>
  <si>
    <t>32.2</t>
  </si>
  <si>
    <t>33.1</t>
  </si>
  <si>
    <t>33.2</t>
  </si>
  <si>
    <t>33.3</t>
  </si>
  <si>
    <t>33.4</t>
  </si>
  <si>
    <t>Профиль направляющий, стальной, оцинкованный, для монтажа гипсовых перегородок и подвесных потолков, длина 3 м, сечение 75х40х0,6 мм</t>
  </si>
  <si>
    <t>Грунтовка укрепляющая, глубокого проникновения, быстросохнущая, паропроницаемая</t>
  </si>
  <si>
    <t>Смесь сухая шпатлевочная на основе гипса с полимерными добавками, крупность заполнителя не более 0,2 мм, прочность на изгиб не более 1,0 Мпа</t>
  </si>
  <si>
    <t>Стеновые панели на основе ГКЛ (гипсокартонный лист) с защитным полимерным покрытием Виолет</t>
  </si>
  <si>
    <t>34.1</t>
  </si>
  <si>
    <t>Краска TIKKURILA Euro Power 7, RAL 7047 Телегрей-4, латексная моющаяся матовая интерьерная, 9 л</t>
  </si>
  <si>
    <t>35.1</t>
  </si>
  <si>
    <t>36.1</t>
  </si>
  <si>
    <t>л2</t>
  </si>
  <si>
    <t>Угол 30x30x2700 мм ПВХ</t>
  </si>
  <si>
    <t>37.1</t>
  </si>
  <si>
    <t>39</t>
  </si>
  <si>
    <t>Вывоз мусора</t>
  </si>
  <si>
    <t>40</t>
  </si>
  <si>
    <t>Исполнительная документация</t>
  </si>
  <si>
    <t>компл.</t>
  </si>
  <si>
    <t>Ведомость объемов и стоимости работ</t>
  </si>
  <si>
    <t xml:space="preserve">Дверь однопольная металлическая противопожарная (EI60), с выпадающим порогом   (габариты изделия 850*хh2000*мм), в комплекте с ручкой-защелкой , цилиндровым замком, доводчиком типа Dorma TS77/ Boda TS67 (порошковая окраска , цвет- RAL 7040). (схема 1,4,7,8,25,26) </t>
  </si>
  <si>
    <t>Дверь металлическая полуторопольная противопожарная (стальная рама) (EI60) двери глухой,  с выпадающими порогами  ( приведенный габарит проема  1400*хh2050* мест- 9) в комплекте с ручкой-защелкой , цилиндровым замком, фиксаторами пассивной створки , доводчиком типа Dorma TS77/ Boda TS67 (порошковая окраска , цвет- RAL 7040) (схема 16,17,18,19,20,21,22,23,24 )</t>
  </si>
  <si>
    <r>
      <t xml:space="preserve">Установка в готовый проем однопольной металлической противопожарных (EI60) двери глухой, с выпадающим порогом (габарит проема </t>
    </r>
    <r>
      <rPr>
        <b/>
        <sz val="12"/>
        <rFont val="Arial"/>
        <family val="2"/>
      </rPr>
      <t>900*хh2000</t>
    </r>
    <r>
      <rPr>
        <sz val="12"/>
        <rFont val="Arial"/>
        <family val="2"/>
      </rPr>
      <t>*мм) в комплекте с ручкой-защелкой, цилиндровым замком, доводчиком типа Dorma TS77/ Boda TS67 (порошковая окраска, цвет- RAL 7040) (схема 28)</t>
    </r>
  </si>
  <si>
    <t>Дверь металлическая двупольная противопожарная (EI60) дверного блока с выпадающими порогом (габариты изделия 1500*х h2000*мм), в комплекте с ручкой-защелкой, цилиндровым замком, доводчиком типа Dorma TS77/ Boda TS67 (порошковая окраска, цвет- RAL 7040).  (схема 35)</t>
  </si>
  <si>
    <t>Дверь металлическая полуторопольная противопожарная (EI60) тип  двери глухой, с выпадающим накладным порогом (габарит проема 1270*хh2000*мм) в комплекте с ручкой-защелкой, цилиндровым замком, доводчиком типа Dorma TS77/ Boda TS67 (порошковая окраска, цвет- RAL 7040) (схема 2,3)</t>
  </si>
  <si>
    <t>Дверь металлическая двупольная противопожарная (EI60) тип двери глухой, с выпадающим порогом (габарит проема 1450*хh2300*мм) в комплекте с ручкой-защелкой, цилиндровым замком, доводчиком типа Dorma TS77/ Boda TS67 (порошковая окраска, цвет- RAL 7040) (схема 5,6)</t>
  </si>
  <si>
    <t>Дверь металлическая однопольная противопожарная  (EI60) тип дверного блока с выпадающими порогом  (габариты изделия 850*хh2200*мм), в комплекте с ручкой-защелкой , цилиндровым замком, доводчиком типа Dorma TS77/ Boda TS67 (порошковая окраска , цвет- RAL 7040). (схема 9 подвал)</t>
  </si>
  <si>
    <t>Дверь металлическая однопольная противопожарная (EI60) тип дверного блока с выпадающими порогом (габариты изделия 800*хh2100*мм), в комплекте с ручкой-защелкой, цилиндровым замком, доводчиком типа Dorma TS77/ Boda TS67 (порошковая окраска, цвет- RAL 7040). (схема 10,11)</t>
  </si>
  <si>
    <t>Дверь металлическая двупольная противопожарная (EI60) тип двери  с выпадающими накладными порогами  (габариты изделия 1700*хh2300*мм) и остекленными вставками (размер 400х700*мм. в обеих63550 створках) , в комплекте с ручкой-защелкой , цилиндровым замком, фиксаторами пассивной створки , доводчиком типа Dorma TS77/ Boda TS67 (порошковая окраска , цвет- RAL 7040).(схема 12,36)</t>
  </si>
  <si>
    <t>Дверь металлическая однопольная противопожарная (EI60) тип дверного блока  выпадающими порогом  (габариты изделия 1000*хh2000*мм), в комплекте с ручкой-защелкой , цилиндровым замком, доводчиком типа Dorma TS77/ Boda TS67 (порошковая окраска , цвет- RAL 7040). (схема 27,28,30,31,31.1,)</t>
  </si>
  <si>
    <t>Дверь металлическая полуторопольная противопожарная  (EI60) тип двери глухой,  с накладными  выпадающими порогами  ( приведенный габарит проема  1250*хh2030* мест- 2) в комплекте с ручкой-защелкой , цилиндровым замком, фиксаторами пассивной створки , доводчиком типа Dorma TS77/ Boda TS67 (порошковая окраска , цвет- RAL 7040) (схема 14,15)</t>
  </si>
  <si>
    <t>Дверь металлическая однопольная противопожарная (EI60) тип двери глухой, с выпадающим порогом (габарит проема 900*хh2000*мм) в комплекте с ручкой-защелкой, цилиндровым замком, доводчиком типа Dorma TS77/ Boda TS67 (порошковая окраска, цвет- RAL 7040) (схема 28)</t>
  </si>
  <si>
    <t>Дверь металлическая однопольная противопожарная (EI60) тип дверного блока с выпадающими порогом  (габариты изделия 700*хh2200*мм), в комплекте с ручкой-защелкой, цилиндровым замком, доводчиком типа Dorma TS77/ Boda TS67 (порошковая окраска , цвет- RAL 7040) (схема 32)</t>
  </si>
  <si>
    <t>Дверь металлическая двупольная противопожарная (EI60) тип дверного блока с выпадающими порогом (габариты изделия 1400*х h1950*мм), в комплекте с ручкой-защелкой, цилиндровым замком, доводчиком типа Dorma TS77/ Boda TS67 (порошковая окраска , цвет- RAL 7040). (схема 33,34)</t>
  </si>
  <si>
    <t>Дверь металлическая двупольная противопожарная (EI60) тип дверного блока  с выпадающими порогом  (габариты изделия 1450*х h2000*мм), в комплекте с ручкой-защелкой , цилиндровым замком, доводчиком типа Dorma TS77/ Boda TS67 (порошковая окраска , цвет- RAL 7040). (схема 37,38)</t>
  </si>
  <si>
    <t>Дверь металлическая двупольная противопожарная (EI60) тип дверного блока  с выпадающими порогом  (габариты изделия 850*х h2100*мм), в комплекте с ручкой-защелкой , цилиндровым замком, доводчиком типа Dorma TS77/ Boda TS67 (порошковая окраска , цвет- RAL 7040). (схема 39)</t>
  </si>
  <si>
    <t>РАСТВОРЫ ЦЕМЕНТНО-ИЗВЕСТКОВЫЕ, МАРКА 75</t>
  </si>
  <si>
    <t xml:space="preserve"> https://msk.metalloprokat.ru/price/price_15709616.html</t>
  </si>
  <si>
    <t xml:space="preserve">Сетка сварная кладочная 50х50х3 </t>
  </si>
  <si>
    <t xml:space="preserve"> https://moscow.petrovich.ru/product/144432/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</si>
</sst>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_-* #,##0.0\ _р_._-;\-* #,##0.0\ _р_._-;_-* &quot;-&quot;??\ _р_._-;_-@_-"/>
    <numFmt numFmtId="190" formatCode="_-* #,##0.000\ _р_._-;\-* #,##0.000\ _р_._-;_-* &quot;-&quot;??\ _р_._-;_-@_-"/>
    <numFmt numFmtId="191" formatCode="_-* #,##0\ _р_._-;\-* #,##0\ _р_._-;_-* &quot;-&quot;??\ _р_._-;_-@_-"/>
  </numFmts>
  <fonts count="6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9" fontId="4" fillId="0" borderId="0" xfId="0" applyNumberFormat="1" applyFont="1" applyBorder="1" applyAlignment="1">
      <alignment horizontal="center" wrapText="1"/>
    </xf>
    <xf numFmtId="183" fontId="1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6" fillId="0" borderId="0" xfId="0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181" fontId="2" fillId="0" borderId="0" xfId="60" applyFont="1" applyAlignment="1">
      <alignment horizontal="left" indent="1"/>
    </xf>
    <xf numFmtId="0" fontId="6" fillId="0" borderId="16" xfId="0" applyFont="1" applyFill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181" fontId="2" fillId="0" borderId="16" xfId="60" applyFont="1" applyBorder="1" applyAlignment="1">
      <alignment horizontal="left" vertical="center" wrapText="1" indent="1"/>
    </xf>
    <xf numFmtId="1" fontId="63" fillId="33" borderId="17" xfId="0" applyNumberFormat="1" applyFont="1" applyFill="1" applyBorder="1" applyAlignment="1">
      <alignment horizontal="center" vertical="center" wrapText="1"/>
    </xf>
    <xf numFmtId="181" fontId="2" fillId="0" borderId="17" xfId="60" applyFont="1" applyFill="1" applyBorder="1" applyAlignment="1">
      <alignment horizontal="left" vertical="center" wrapText="1"/>
    </xf>
    <xf numFmtId="181" fontId="2" fillId="0" borderId="18" xfId="60" applyFont="1" applyFill="1" applyBorder="1" applyAlignment="1">
      <alignment horizontal="left" vertical="center" wrapText="1"/>
    </xf>
    <xf numFmtId="1" fontId="63" fillId="33" borderId="10" xfId="0" applyNumberFormat="1" applyFont="1" applyFill="1" applyBorder="1" applyAlignment="1">
      <alignment horizontal="center" vertical="center" wrapText="1"/>
    </xf>
    <xf numFmtId="2" fontId="63" fillId="33" borderId="10" xfId="0" applyNumberFormat="1" applyFont="1" applyFill="1" applyBorder="1" applyAlignment="1">
      <alignment horizontal="center" vertical="center" wrapText="1"/>
    </xf>
    <xf numFmtId="1" fontId="63" fillId="33" borderId="19" xfId="0" applyNumberFormat="1" applyFont="1" applyFill="1" applyBorder="1" applyAlignment="1">
      <alignment horizontal="center" vertical="center" wrapText="1"/>
    </xf>
    <xf numFmtId="1" fontId="63" fillId="33" borderId="20" xfId="0" applyNumberFormat="1" applyFont="1" applyFill="1" applyBorder="1" applyAlignment="1">
      <alignment horizontal="center" vertical="center" wrapText="1"/>
    </xf>
    <xf numFmtId="2" fontId="63" fillId="33" borderId="17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11" xfId="60" applyFont="1" applyBorder="1" applyAlignment="1">
      <alignment horizontal="center" vertical="center" wrapText="1"/>
    </xf>
    <xf numFmtId="181" fontId="2" fillId="0" borderId="10" xfId="60" applyFont="1" applyBorder="1" applyAlignment="1">
      <alignment vertical="center" wrapText="1"/>
    </xf>
    <xf numFmtId="181" fontId="2" fillId="34" borderId="11" xfId="6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1" fontId="2" fillId="0" borderId="0" xfId="6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0" borderId="0" xfId="6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1" fontId="2" fillId="0" borderId="0" xfId="60" applyFont="1" applyAlignment="1">
      <alignment/>
    </xf>
    <xf numFmtId="49" fontId="6" fillId="0" borderId="0" xfId="0" applyNumberFormat="1" applyFont="1" applyAlignment="1">
      <alignment horizontal="left" indent="1"/>
    </xf>
    <xf numFmtId="0" fontId="12" fillId="0" borderId="0" xfId="0" applyFont="1" applyAlignment="1">
      <alignment horizontal="left" indent="1"/>
    </xf>
    <xf numFmtId="181" fontId="2" fillId="0" borderId="0" xfId="60" applyFont="1" applyBorder="1" applyAlignment="1">
      <alignment horizontal="left" indent="1"/>
    </xf>
    <xf numFmtId="49" fontId="6" fillId="0" borderId="12" xfId="0" applyNumberFormat="1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181" fontId="2" fillId="0" borderId="0" xfId="60" applyFont="1" applyBorder="1" applyAlignment="1">
      <alignment horizontal="left" vertical="center" wrapText="1" inden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/>
    </xf>
    <xf numFmtId="181" fontId="2" fillId="0" borderId="0" xfId="60" applyFont="1" applyBorder="1" applyAlignment="1">
      <alignment/>
    </xf>
    <xf numFmtId="49" fontId="17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33" borderId="21" xfId="0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49" fontId="18" fillId="33" borderId="22" xfId="0" applyNumberFormat="1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center" vertical="center" wrapText="1"/>
    </xf>
    <xf numFmtId="2" fontId="64" fillId="33" borderId="2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2" fontId="63" fillId="33" borderId="19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18" fillId="33" borderId="19" xfId="0" applyNumberFormat="1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center" vertical="center" wrapText="1"/>
    </xf>
    <xf numFmtId="2" fontId="64" fillId="33" borderId="19" xfId="0" applyNumberFormat="1" applyFont="1" applyFill="1" applyBorder="1" applyAlignment="1">
      <alignment horizontal="center" vertical="center" wrapText="1"/>
    </xf>
    <xf numFmtId="2" fontId="63" fillId="33" borderId="20" xfId="0" applyNumberFormat="1" applyFont="1" applyFill="1" applyBorder="1" applyAlignment="1">
      <alignment horizontal="center" vertical="center" wrapText="1"/>
    </xf>
    <xf numFmtId="49" fontId="19" fillId="33" borderId="17" xfId="0" applyNumberFormat="1" applyFont="1" applyFill="1" applyBorder="1" applyAlignment="1">
      <alignment horizontal="center" vertical="center" wrapText="1"/>
    </xf>
    <xf numFmtId="49" fontId="18" fillId="33" borderId="17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center" wrapText="1"/>
    </xf>
    <xf numFmtId="2" fontId="64" fillId="33" borderId="17" xfId="0" applyNumberFormat="1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20" fillId="33" borderId="23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81" fontId="2" fillId="0" borderId="22" xfId="60" applyFont="1" applyBorder="1" applyAlignment="1">
      <alignment vertical="center" wrapText="1"/>
    </xf>
    <xf numFmtId="181" fontId="2" fillId="34" borderId="12" xfId="60" applyFont="1" applyFill="1" applyBorder="1" applyAlignment="1">
      <alignment horizontal="center" vertical="center" wrapText="1"/>
    </xf>
    <xf numFmtId="181" fontId="2" fillId="0" borderId="21" xfId="60" applyFont="1" applyFill="1" applyBorder="1" applyAlignment="1">
      <alignment horizontal="left" vertical="center" wrapText="1"/>
    </xf>
    <xf numFmtId="181" fontId="2" fillId="0" borderId="21" xfId="60" applyFont="1" applyBorder="1" applyAlignment="1">
      <alignment vertical="center" wrapText="1"/>
    </xf>
    <xf numFmtId="181" fontId="2" fillId="0" borderId="24" xfId="60" applyFont="1" applyFill="1" applyBorder="1" applyAlignment="1">
      <alignment horizontal="left" vertical="center" wrapText="1"/>
    </xf>
    <xf numFmtId="181" fontId="2" fillId="0" borderId="25" xfId="60" applyFont="1" applyFill="1" applyBorder="1" applyAlignment="1">
      <alignment horizontal="left" vertical="center" wrapText="1"/>
    </xf>
    <xf numFmtId="181" fontId="2" fillId="0" borderId="19" xfId="60" applyFont="1" applyFill="1" applyBorder="1" applyAlignment="1">
      <alignment horizontal="left" vertical="center" wrapText="1"/>
    </xf>
    <xf numFmtId="181" fontId="2" fillId="0" borderId="20" xfId="60" applyFont="1" applyFill="1" applyBorder="1" applyAlignment="1">
      <alignment horizontal="left" vertical="center" wrapText="1"/>
    </xf>
    <xf numFmtId="181" fontId="2" fillId="0" borderId="13" xfId="60" applyFont="1" applyBorder="1" applyAlignment="1">
      <alignment vertical="center" wrapText="1"/>
    </xf>
    <xf numFmtId="181" fontId="2" fillId="0" borderId="15" xfId="60" applyFont="1" applyFill="1" applyBorder="1" applyAlignment="1">
      <alignment horizontal="left" vertical="center" wrapText="1"/>
    </xf>
    <xf numFmtId="181" fontId="2" fillId="0" borderId="23" xfId="60" applyFont="1" applyBorder="1" applyAlignment="1">
      <alignment horizontal="center" vertical="center" wrapText="1"/>
    </xf>
    <xf numFmtId="181" fontId="2" fillId="0" borderId="25" xfId="60" applyFont="1" applyBorder="1" applyAlignment="1">
      <alignment vertical="center" wrapText="1"/>
    </xf>
    <xf numFmtId="181" fontId="2" fillId="0" borderId="10" xfId="60" applyFont="1" applyBorder="1" applyAlignment="1">
      <alignment/>
    </xf>
    <xf numFmtId="181" fontId="6" fillId="35" borderId="10" xfId="60" applyFont="1" applyFill="1" applyBorder="1" applyAlignment="1">
      <alignment horizontal="left" vertical="center" wrapText="1" indent="1"/>
    </xf>
    <xf numFmtId="181" fontId="6" fillId="35" borderId="11" xfId="60" applyFont="1" applyFill="1" applyBorder="1" applyAlignment="1">
      <alignment horizontal="left" vertical="center" wrapText="1" indent="1"/>
    </xf>
    <xf numFmtId="181" fontId="1" fillId="0" borderId="0" xfId="60" applyAlignment="1">
      <alignment/>
    </xf>
    <xf numFmtId="181" fontId="1" fillId="0" borderId="0" xfId="60" applyFont="1" applyAlignment="1">
      <alignment/>
    </xf>
    <xf numFmtId="49" fontId="65" fillId="33" borderId="1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81" fontId="6" fillId="35" borderId="10" xfId="60" applyFont="1" applyFill="1" applyBorder="1" applyAlignment="1">
      <alignment horizontal="center" vertical="center" wrapText="1"/>
    </xf>
    <xf numFmtId="181" fontId="6" fillId="35" borderId="11" xfId="6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1" fontId="6" fillId="35" borderId="22" xfId="60" applyFont="1" applyFill="1" applyBorder="1" applyAlignment="1">
      <alignment horizontal="center" vertical="center" wrapText="1"/>
    </xf>
    <xf numFmtId="181" fontId="6" fillId="35" borderId="17" xfId="60" applyFont="1" applyFill="1" applyBorder="1" applyAlignment="1">
      <alignment horizontal="center" vertical="center" wrapText="1"/>
    </xf>
    <xf numFmtId="0" fontId="15" fillId="36" borderId="26" xfId="0" applyFont="1" applyFill="1" applyBorder="1" applyAlignment="1">
      <alignment horizontal="left" vertical="center" wrapText="1"/>
    </xf>
    <xf numFmtId="0" fontId="15" fillId="36" borderId="27" xfId="0" applyFont="1" applyFill="1" applyBorder="1" applyAlignment="1">
      <alignment horizontal="left" vertical="center" wrapText="1"/>
    </xf>
    <xf numFmtId="0" fontId="15" fillId="36" borderId="2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0" borderId="10" xfId="60" applyFont="1" applyBorder="1" applyAlignment="1">
      <alignment horizontal="center" vertical="center" wrapText="1"/>
    </xf>
    <xf numFmtId="181" fontId="2" fillId="34" borderId="11" xfId="6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left" vertical="center" wrapText="1"/>
    </xf>
    <xf numFmtId="0" fontId="15" fillId="36" borderId="23" xfId="0" applyFont="1" applyFill="1" applyBorder="1" applyAlignment="1">
      <alignment horizontal="left" vertical="center" wrapText="1"/>
    </xf>
    <xf numFmtId="0" fontId="15" fillId="36" borderId="29" xfId="0" applyFont="1" applyFill="1" applyBorder="1" applyAlignment="1">
      <alignment horizontal="left" vertical="center" wrapText="1"/>
    </xf>
    <xf numFmtId="49" fontId="16" fillId="36" borderId="19" xfId="0" applyNumberFormat="1" applyFont="1" applyFill="1" applyBorder="1" applyAlignment="1">
      <alignment horizontal="left" vertical="center" wrapText="1"/>
    </xf>
    <xf numFmtId="181" fontId="2" fillId="0" borderId="29" xfId="60" applyFont="1" applyBorder="1" applyAlignment="1">
      <alignment horizontal="center" vertical="center" wrapText="1"/>
    </xf>
    <xf numFmtId="181" fontId="2" fillId="0" borderId="19" xfId="6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view="pageBreakPreview" zoomScale="90" zoomScaleNormal="90" zoomScaleSheetLayoutView="90" zoomScalePageLayoutView="0" workbookViewId="0" topLeftCell="A1">
      <selection activeCell="E106" sqref="E106"/>
    </sheetView>
  </sheetViews>
  <sheetFormatPr defaultColWidth="9.00390625" defaultRowHeight="12.75"/>
  <cols>
    <col min="1" max="1" width="9.125" style="1" customWidth="1"/>
    <col min="2" max="2" width="7.125" style="96" bestFit="1" customWidth="1"/>
    <col min="3" max="3" width="81.75390625" style="95" customWidth="1"/>
    <col min="4" max="4" width="7.125" style="1" customWidth="1"/>
    <col min="5" max="5" width="9.75390625" style="65" customWidth="1"/>
    <col min="6" max="6" width="14.125" style="66" customWidth="1"/>
    <col min="7" max="7" width="13.625" style="66" customWidth="1"/>
    <col min="8" max="8" width="13.25390625" style="66" customWidth="1"/>
    <col min="9" max="9" width="14.375" style="66" customWidth="1"/>
    <col min="10" max="10" width="18.125" style="97" customWidth="1"/>
    <col min="11" max="11" width="19.00390625" style="144" customWidth="1"/>
    <col min="12" max="16384" width="9.125" style="1" customWidth="1"/>
  </cols>
  <sheetData>
    <row r="1" spans="2:10" ht="15.75">
      <c r="B1" s="67"/>
      <c r="C1" s="68"/>
      <c r="D1" s="38"/>
      <c r="E1" s="37"/>
      <c r="F1" s="39"/>
      <c r="G1" s="39"/>
      <c r="H1" s="39"/>
      <c r="I1" s="39"/>
      <c r="J1" s="69"/>
    </row>
    <row r="2" spans="2:10" ht="15.75">
      <c r="B2" s="147" t="s">
        <v>220</v>
      </c>
      <c r="C2" s="147"/>
      <c r="D2" s="147"/>
      <c r="E2" s="147"/>
      <c r="F2" s="147"/>
      <c r="G2" s="147"/>
      <c r="H2" s="147"/>
      <c r="I2" s="147"/>
      <c r="J2" s="147"/>
    </row>
    <row r="3" spans="2:10" ht="18.75">
      <c r="B3" s="153" t="s">
        <v>100</v>
      </c>
      <c r="C3" s="153"/>
      <c r="D3" s="153"/>
      <c r="E3" s="153"/>
      <c r="F3" s="153"/>
      <c r="G3" s="153"/>
      <c r="H3" s="153"/>
      <c r="I3" s="153"/>
      <c r="J3" s="153"/>
    </row>
    <row r="4" spans="2:10" ht="12.75">
      <c r="B4" s="148" t="s">
        <v>0</v>
      </c>
      <c r="C4" s="149" t="s">
        <v>1</v>
      </c>
      <c r="D4" s="150" t="s">
        <v>2</v>
      </c>
      <c r="E4" s="150" t="s">
        <v>3</v>
      </c>
      <c r="F4" s="151" t="s">
        <v>4</v>
      </c>
      <c r="G4" s="151"/>
      <c r="H4" s="152" t="s">
        <v>5</v>
      </c>
      <c r="I4" s="152"/>
      <c r="J4" s="154" t="s">
        <v>6</v>
      </c>
    </row>
    <row r="5" spans="2:10" ht="25.5">
      <c r="B5" s="148"/>
      <c r="C5" s="149"/>
      <c r="D5" s="150"/>
      <c r="E5" s="150"/>
      <c r="F5" s="142" t="s">
        <v>7</v>
      </c>
      <c r="G5" s="142" t="s">
        <v>8</v>
      </c>
      <c r="H5" s="142" t="s">
        <v>7</v>
      </c>
      <c r="I5" s="143" t="s">
        <v>8</v>
      </c>
      <c r="J5" s="155"/>
    </row>
    <row r="6" spans="2:10" ht="16.5" thickBot="1">
      <c r="B6" s="70"/>
      <c r="C6" s="71"/>
      <c r="D6" s="41"/>
      <c r="E6" s="40"/>
      <c r="F6" s="42"/>
      <c r="G6" s="42"/>
      <c r="H6" s="42"/>
      <c r="I6" s="42"/>
      <c r="J6" s="72"/>
    </row>
    <row r="7" spans="2:10" ht="21" thickBot="1">
      <c r="B7" s="156" t="s">
        <v>110</v>
      </c>
      <c r="C7" s="157"/>
      <c r="D7" s="157"/>
      <c r="E7" s="157"/>
      <c r="F7" s="157"/>
      <c r="G7" s="157"/>
      <c r="H7" s="157"/>
      <c r="I7" s="157"/>
      <c r="J7" s="158"/>
    </row>
    <row r="8" spans="2:10" ht="15.75">
      <c r="B8" s="73">
        <v>1</v>
      </c>
      <c r="C8" s="74" t="s">
        <v>90</v>
      </c>
      <c r="D8" s="75" t="s">
        <v>86</v>
      </c>
      <c r="E8" s="43">
        <v>2</v>
      </c>
      <c r="F8" s="44">
        <v>2521.07</v>
      </c>
      <c r="G8" s="44">
        <f>F8*E8</f>
        <v>5042.14</v>
      </c>
      <c r="H8" s="44">
        <v>0</v>
      </c>
      <c r="I8" s="45">
        <f aca="true" t="shared" si="0" ref="I8:I32">H8*E8</f>
        <v>0</v>
      </c>
      <c r="J8" s="44">
        <f aca="true" t="shared" si="1" ref="J8:J32">I8+G8</f>
        <v>5042.14</v>
      </c>
    </row>
    <row r="9" spans="2:10" ht="31.5">
      <c r="B9" s="76">
        <v>2</v>
      </c>
      <c r="C9" s="77" t="s">
        <v>115</v>
      </c>
      <c r="D9" s="78" t="s">
        <v>86</v>
      </c>
      <c r="E9" s="46">
        <f>8+4+5</f>
        <v>17</v>
      </c>
      <c r="F9" s="44">
        <v>2022.0452941176468</v>
      </c>
      <c r="G9" s="44">
        <f>F9*E9</f>
        <v>34374.77</v>
      </c>
      <c r="H9" s="44">
        <v>0</v>
      </c>
      <c r="I9" s="45">
        <f t="shared" si="0"/>
        <v>0</v>
      </c>
      <c r="J9" s="44">
        <f t="shared" si="1"/>
        <v>34374.77</v>
      </c>
    </row>
    <row r="10" spans="2:10" ht="31.5">
      <c r="B10" s="76">
        <v>3</v>
      </c>
      <c r="C10" s="77" t="s">
        <v>116</v>
      </c>
      <c r="D10" s="78" t="s">
        <v>86</v>
      </c>
      <c r="E10" s="46">
        <v>3</v>
      </c>
      <c r="F10" s="44">
        <v>8042.553333333333</v>
      </c>
      <c r="G10" s="44">
        <f>F10*E10</f>
        <v>24127.66</v>
      </c>
      <c r="H10" s="44">
        <v>0</v>
      </c>
      <c r="I10" s="45">
        <f t="shared" si="0"/>
        <v>0</v>
      </c>
      <c r="J10" s="44">
        <f t="shared" si="1"/>
        <v>24127.66</v>
      </c>
    </row>
    <row r="11" spans="2:10" ht="31.5">
      <c r="B11" s="76">
        <v>4</v>
      </c>
      <c r="C11" s="77" t="s">
        <v>117</v>
      </c>
      <c r="D11" s="78" t="s">
        <v>86</v>
      </c>
      <c r="E11" s="46">
        <v>14</v>
      </c>
      <c r="F11" s="44">
        <v>1183.9842857142855</v>
      </c>
      <c r="G11" s="44">
        <f>F11*E11</f>
        <v>16575.78</v>
      </c>
      <c r="H11" s="44">
        <v>0</v>
      </c>
      <c r="I11" s="45">
        <f t="shared" si="0"/>
        <v>0</v>
      </c>
      <c r="J11" s="44">
        <f t="shared" si="1"/>
        <v>16575.78</v>
      </c>
    </row>
    <row r="12" spans="2:10" ht="31.5">
      <c r="B12" s="76">
        <v>5</v>
      </c>
      <c r="C12" s="79" t="s">
        <v>89</v>
      </c>
      <c r="D12" s="181" t="s">
        <v>87</v>
      </c>
      <c r="E12" s="51">
        <v>0.3</v>
      </c>
      <c r="F12" s="44">
        <v>11720.7</v>
      </c>
      <c r="G12" s="44">
        <f>F12*E12</f>
        <v>3516.21</v>
      </c>
      <c r="H12" s="44">
        <v>0</v>
      </c>
      <c r="I12" s="45">
        <f t="shared" si="0"/>
        <v>0</v>
      </c>
      <c r="J12" s="44">
        <f t="shared" si="1"/>
        <v>3516.21</v>
      </c>
    </row>
    <row r="13" spans="2:11" s="102" customFormat="1" ht="15.75">
      <c r="B13" s="98" t="s">
        <v>113</v>
      </c>
      <c r="C13" s="99" t="s">
        <v>237</v>
      </c>
      <c r="D13" s="182" t="s">
        <v>87</v>
      </c>
      <c r="E13" s="183">
        <v>0.72</v>
      </c>
      <c r="F13" s="44"/>
      <c r="G13" s="44"/>
      <c r="H13" s="44">
        <v>2691.67</v>
      </c>
      <c r="I13" s="44">
        <f t="shared" si="0"/>
        <v>1938.0024</v>
      </c>
      <c r="J13" s="44">
        <f t="shared" si="1"/>
        <v>1938.0024</v>
      </c>
      <c r="K13" s="144"/>
    </row>
    <row r="14" spans="2:11" s="102" customFormat="1" ht="15.75">
      <c r="B14" s="98" t="s">
        <v>114</v>
      </c>
      <c r="C14" s="99" t="s">
        <v>112</v>
      </c>
      <c r="D14" s="182" t="s">
        <v>98</v>
      </c>
      <c r="E14" s="183">
        <v>120</v>
      </c>
      <c r="F14" s="44"/>
      <c r="G14" s="44"/>
      <c r="H14" s="44">
        <v>21.25</v>
      </c>
      <c r="I14" s="44">
        <f t="shared" si="0"/>
        <v>2550</v>
      </c>
      <c r="J14" s="44">
        <f t="shared" si="1"/>
        <v>2550</v>
      </c>
      <c r="K14" s="144"/>
    </row>
    <row r="15" spans="2:10" ht="15.75">
      <c r="B15" s="76">
        <v>6</v>
      </c>
      <c r="C15" s="79" t="s">
        <v>88</v>
      </c>
      <c r="D15" s="181" t="s">
        <v>10</v>
      </c>
      <c r="E15" s="51">
        <f>25*2.5</f>
        <v>62.5</v>
      </c>
      <c r="F15" s="44">
        <v>33.856480000000005</v>
      </c>
      <c r="G15" s="44">
        <f>F15*E15</f>
        <v>2116.03</v>
      </c>
      <c r="H15" s="44">
        <v>0</v>
      </c>
      <c r="I15" s="45">
        <f t="shared" si="0"/>
        <v>0</v>
      </c>
      <c r="J15" s="44">
        <f t="shared" si="1"/>
        <v>2116.03</v>
      </c>
    </row>
    <row r="16" spans="2:10" ht="15.75">
      <c r="B16" s="76" t="s">
        <v>120</v>
      </c>
      <c r="C16" s="79" t="s">
        <v>119</v>
      </c>
      <c r="D16" s="184" t="s">
        <v>10</v>
      </c>
      <c r="E16" s="51">
        <v>75</v>
      </c>
      <c r="F16" s="44"/>
      <c r="G16" s="44"/>
      <c r="H16" s="44">
        <v>87.52</v>
      </c>
      <c r="I16" s="45">
        <f t="shared" si="0"/>
        <v>6564</v>
      </c>
      <c r="J16" s="44">
        <f t="shared" si="1"/>
        <v>6564</v>
      </c>
    </row>
    <row r="17" spans="2:10" ht="15.75">
      <c r="B17" s="76">
        <v>7</v>
      </c>
      <c r="C17" s="79" t="s">
        <v>91</v>
      </c>
      <c r="D17" s="185" t="s">
        <v>87</v>
      </c>
      <c r="E17" s="51">
        <f>(2.35*3.25-2.3*1.7)*0.25+(2.45*2.7-1.7*2)*0.25</f>
        <v>1.7356250000000004</v>
      </c>
      <c r="F17" s="44">
        <v>2972.53727043572</v>
      </c>
      <c r="G17" s="44">
        <f>F17*E17</f>
        <v>5159.209999999998</v>
      </c>
      <c r="H17" s="44">
        <v>83.28411955347497</v>
      </c>
      <c r="I17" s="45">
        <f t="shared" si="0"/>
        <v>144.55</v>
      </c>
      <c r="J17" s="44">
        <f t="shared" si="1"/>
        <v>5303.759999999998</v>
      </c>
    </row>
    <row r="18" spans="2:10" ht="15.75">
      <c r="B18" s="76" t="s">
        <v>121</v>
      </c>
      <c r="C18" s="79" t="s">
        <v>237</v>
      </c>
      <c r="D18" s="186" t="s">
        <v>87</v>
      </c>
      <c r="E18" s="51">
        <f>0.036*100</f>
        <v>3.5999999999999996</v>
      </c>
      <c r="F18" s="44"/>
      <c r="G18" s="44"/>
      <c r="H18" s="44">
        <v>2691.67</v>
      </c>
      <c r="I18" s="45">
        <f t="shared" si="0"/>
        <v>9690.011999999999</v>
      </c>
      <c r="J18" s="44">
        <f t="shared" si="1"/>
        <v>9690.011999999999</v>
      </c>
    </row>
    <row r="19" spans="2:11" ht="15.75">
      <c r="B19" s="76" t="s">
        <v>122</v>
      </c>
      <c r="C19" s="146" t="s">
        <v>239</v>
      </c>
      <c r="D19" s="186" t="s">
        <v>10</v>
      </c>
      <c r="E19" s="51">
        <v>4.35</v>
      </c>
      <c r="F19" s="44"/>
      <c r="G19" s="44"/>
      <c r="H19" s="44">
        <f>779.39/4.356</f>
        <v>178.92332415059687</v>
      </c>
      <c r="I19" s="45">
        <f t="shared" si="0"/>
        <v>778.3164600550963</v>
      </c>
      <c r="J19" s="44">
        <f t="shared" si="1"/>
        <v>778.3164600550963</v>
      </c>
      <c r="K19" s="145" t="s">
        <v>240</v>
      </c>
    </row>
    <row r="20" spans="2:10" ht="15.75">
      <c r="B20" s="76" t="s">
        <v>123</v>
      </c>
      <c r="C20" s="79" t="s">
        <v>124</v>
      </c>
      <c r="D20" s="186" t="s">
        <v>98</v>
      </c>
      <c r="E20" s="51">
        <v>120</v>
      </c>
      <c r="F20" s="44"/>
      <c r="G20" s="44"/>
      <c r="H20" s="44">
        <v>14.17</v>
      </c>
      <c r="I20" s="45">
        <f t="shared" si="0"/>
        <v>1700.4</v>
      </c>
      <c r="J20" s="44">
        <f t="shared" si="1"/>
        <v>1700.4</v>
      </c>
    </row>
    <row r="21" spans="2:10" ht="15.75">
      <c r="B21" s="76">
        <v>8</v>
      </c>
      <c r="C21" s="79" t="s">
        <v>94</v>
      </c>
      <c r="D21" s="186" t="s">
        <v>86</v>
      </c>
      <c r="E21" s="187">
        <v>2</v>
      </c>
      <c r="F21" s="44">
        <v>821</v>
      </c>
      <c r="G21" s="44">
        <f>F21*E21</f>
        <v>1642</v>
      </c>
      <c r="H21" s="44">
        <v>0</v>
      </c>
      <c r="I21" s="45">
        <f t="shared" si="0"/>
        <v>0</v>
      </c>
      <c r="J21" s="44">
        <f t="shared" si="1"/>
        <v>1642</v>
      </c>
    </row>
    <row r="22" spans="2:11" s="102" customFormat="1" ht="15.75">
      <c r="B22" s="98" t="s">
        <v>130</v>
      </c>
      <c r="C22" s="99" t="s">
        <v>131</v>
      </c>
      <c r="D22" s="103" t="s">
        <v>9</v>
      </c>
      <c r="E22" s="104">
        <f>2.3*2</f>
        <v>4.6</v>
      </c>
      <c r="F22" s="44"/>
      <c r="G22" s="44"/>
      <c r="H22" s="44">
        <v>467.21956521739133</v>
      </c>
      <c r="I22" s="45">
        <f t="shared" si="0"/>
        <v>2149.21</v>
      </c>
      <c r="J22" s="44">
        <f t="shared" si="1"/>
        <v>2149.21</v>
      </c>
      <c r="K22" s="144"/>
    </row>
    <row r="23" spans="2:10" ht="15.75">
      <c r="B23" s="76">
        <v>9</v>
      </c>
      <c r="C23" s="79" t="s">
        <v>92</v>
      </c>
      <c r="D23" s="78" t="s">
        <v>10</v>
      </c>
      <c r="E23" s="47">
        <f>(2.35*3.25-2.3*1.7)*2+(2.45*2.7-1.7*2)*2</f>
        <v>13.885000000000003</v>
      </c>
      <c r="F23" s="44">
        <v>600.990997479294</v>
      </c>
      <c r="G23" s="44">
        <f>F23*E23</f>
        <v>8344.76</v>
      </c>
      <c r="H23" s="44">
        <v>0</v>
      </c>
      <c r="I23" s="45">
        <f t="shared" si="0"/>
        <v>0</v>
      </c>
      <c r="J23" s="44">
        <f t="shared" si="1"/>
        <v>8344.76</v>
      </c>
    </row>
    <row r="24" spans="2:11" s="102" customFormat="1" ht="15.75">
      <c r="B24" s="98" t="s">
        <v>126</v>
      </c>
      <c r="C24" s="99" t="s">
        <v>125</v>
      </c>
      <c r="D24" s="100" t="s">
        <v>127</v>
      </c>
      <c r="E24" s="101">
        <f>5.28*14</f>
        <v>73.92</v>
      </c>
      <c r="F24" s="44"/>
      <c r="G24" s="44"/>
      <c r="H24" s="44">
        <v>22.360795454545457</v>
      </c>
      <c r="I24" s="45">
        <f t="shared" si="0"/>
        <v>1652.9100000000003</v>
      </c>
      <c r="J24" s="44">
        <f t="shared" si="1"/>
        <v>1652.9100000000003</v>
      </c>
      <c r="K24" s="144"/>
    </row>
    <row r="25" spans="2:11" s="102" customFormat="1" ht="15.75">
      <c r="B25" s="98" t="s">
        <v>129</v>
      </c>
      <c r="C25" s="99" t="s">
        <v>128</v>
      </c>
      <c r="D25" s="100" t="s">
        <v>10</v>
      </c>
      <c r="E25" s="101">
        <v>13.89</v>
      </c>
      <c r="F25" s="44"/>
      <c r="G25" s="44"/>
      <c r="H25" s="44">
        <v>387.5003599712023</v>
      </c>
      <c r="I25" s="45">
        <f t="shared" si="0"/>
        <v>5382.38</v>
      </c>
      <c r="J25" s="44">
        <f t="shared" si="1"/>
        <v>5382.38</v>
      </c>
      <c r="K25" s="144"/>
    </row>
    <row r="26" spans="2:10" ht="15.75">
      <c r="B26" s="76">
        <v>10</v>
      </c>
      <c r="C26" s="79" t="s">
        <v>99</v>
      </c>
      <c r="D26" s="78" t="s">
        <v>10</v>
      </c>
      <c r="E26" s="47">
        <f>E23</f>
        <v>13.885000000000003</v>
      </c>
      <c r="F26" s="44">
        <v>238.3392149801944</v>
      </c>
      <c r="G26" s="44">
        <f>F26*E26</f>
        <v>3309.34</v>
      </c>
      <c r="H26" s="44">
        <v>0</v>
      </c>
      <c r="I26" s="45">
        <f t="shared" si="0"/>
        <v>0</v>
      </c>
      <c r="J26" s="44">
        <f t="shared" si="1"/>
        <v>3309.34</v>
      </c>
    </row>
    <row r="27" spans="2:11" s="102" customFormat="1" ht="15.75">
      <c r="B27" s="98" t="s">
        <v>132</v>
      </c>
      <c r="C27" s="105" t="s">
        <v>133</v>
      </c>
      <c r="D27" s="106" t="s">
        <v>127</v>
      </c>
      <c r="E27" s="107">
        <f>1.2*13.89</f>
        <v>16.668</v>
      </c>
      <c r="F27" s="44"/>
      <c r="G27" s="44"/>
      <c r="H27" s="44">
        <v>60.00000000000001</v>
      </c>
      <c r="I27" s="45">
        <f t="shared" si="0"/>
        <v>1000.08</v>
      </c>
      <c r="J27" s="44">
        <f t="shared" si="1"/>
        <v>1000.08</v>
      </c>
      <c r="K27" s="144"/>
    </row>
    <row r="28" spans="2:10" ht="31.5">
      <c r="B28" s="108">
        <v>11</v>
      </c>
      <c r="C28" s="80" t="s">
        <v>93</v>
      </c>
      <c r="D28" s="81" t="s">
        <v>10</v>
      </c>
      <c r="E28" s="109">
        <f>E23</f>
        <v>13.885000000000003</v>
      </c>
      <c r="F28" s="133">
        <v>51.10118833273315</v>
      </c>
      <c r="G28" s="44">
        <f>F28*E28</f>
        <v>709.54</v>
      </c>
      <c r="H28" s="44">
        <v>0</v>
      </c>
      <c r="I28" s="45">
        <f t="shared" si="0"/>
        <v>0</v>
      </c>
      <c r="J28" s="44">
        <f t="shared" si="1"/>
        <v>709.54</v>
      </c>
    </row>
    <row r="29" spans="2:11" s="102" customFormat="1" ht="15.75">
      <c r="B29" s="110" t="s">
        <v>136</v>
      </c>
      <c r="C29" s="111" t="s">
        <v>135</v>
      </c>
      <c r="D29" s="112" t="s">
        <v>134</v>
      </c>
      <c r="E29" s="113">
        <f>0.2*13.89</f>
        <v>2.7780000000000005</v>
      </c>
      <c r="F29" s="133">
        <v>0</v>
      </c>
      <c r="G29" s="44">
        <f>F29*E29</f>
        <v>0</v>
      </c>
      <c r="H29" s="44">
        <v>84.57883369330452</v>
      </c>
      <c r="I29" s="45">
        <f t="shared" si="0"/>
        <v>234.95999999999998</v>
      </c>
      <c r="J29" s="44">
        <f t="shared" si="1"/>
        <v>234.95999999999998</v>
      </c>
      <c r="K29" s="144"/>
    </row>
    <row r="30" spans="2:10" ht="31.5">
      <c r="B30" s="76">
        <v>12</v>
      </c>
      <c r="C30" s="80" t="s">
        <v>96</v>
      </c>
      <c r="D30" s="81" t="s">
        <v>95</v>
      </c>
      <c r="E30" s="48">
        <v>8</v>
      </c>
      <c r="F30" s="133">
        <v>530.92625</v>
      </c>
      <c r="G30" s="44">
        <f>F30*E30</f>
        <v>4247.41</v>
      </c>
      <c r="H30" s="44">
        <v>0</v>
      </c>
      <c r="I30" s="45">
        <f t="shared" si="0"/>
        <v>0</v>
      </c>
      <c r="J30" s="44">
        <f t="shared" si="1"/>
        <v>4247.41</v>
      </c>
    </row>
    <row r="31" spans="2:10" ht="15.75">
      <c r="B31" s="76" t="s">
        <v>138</v>
      </c>
      <c r="C31" s="82" t="s">
        <v>137</v>
      </c>
      <c r="D31" s="83" t="s">
        <v>139</v>
      </c>
      <c r="E31" s="49">
        <v>7</v>
      </c>
      <c r="F31" s="133">
        <v>0</v>
      </c>
      <c r="G31" s="44">
        <f>F31*E31</f>
        <v>0</v>
      </c>
      <c r="H31" s="44">
        <v>512.1428571428571</v>
      </c>
      <c r="I31" s="45">
        <f t="shared" si="0"/>
        <v>3585</v>
      </c>
      <c r="J31" s="44">
        <f t="shared" si="1"/>
        <v>3585</v>
      </c>
    </row>
    <row r="32" spans="2:11" ht="15.75">
      <c r="B32" s="126" t="s">
        <v>141</v>
      </c>
      <c r="C32" s="82" t="s">
        <v>140</v>
      </c>
      <c r="D32" s="83" t="s">
        <v>38</v>
      </c>
      <c r="E32" s="114">
        <v>0.04</v>
      </c>
      <c r="F32" s="134"/>
      <c r="G32" s="44"/>
      <c r="H32" s="44">
        <f>5406/0.04</f>
        <v>135150</v>
      </c>
      <c r="I32" s="45">
        <f t="shared" si="0"/>
        <v>5406</v>
      </c>
      <c r="J32" s="44">
        <f t="shared" si="1"/>
        <v>5406</v>
      </c>
      <c r="K32" s="144" t="s">
        <v>238</v>
      </c>
    </row>
    <row r="33" spans="2:10" ht="15.75">
      <c r="B33" s="127"/>
      <c r="C33" s="80"/>
      <c r="D33" s="81"/>
      <c r="E33" s="109"/>
      <c r="F33" s="135"/>
      <c r="G33" s="167" t="s">
        <v>16</v>
      </c>
      <c r="H33" s="160"/>
      <c r="I33" s="54" t="s">
        <v>12</v>
      </c>
      <c r="J33" s="55">
        <f>SUM(G8:G32)</f>
        <v>109164.84999999998</v>
      </c>
    </row>
    <row r="34" spans="2:10" ht="15.75">
      <c r="B34" s="127"/>
      <c r="C34" s="80"/>
      <c r="D34" s="81"/>
      <c r="E34" s="109"/>
      <c r="F34" s="135"/>
      <c r="G34" s="167"/>
      <c r="H34" s="160"/>
      <c r="I34" s="54" t="s">
        <v>14</v>
      </c>
      <c r="J34" s="55">
        <f>SUM(I8:I32)</f>
        <v>42775.82086005509</v>
      </c>
    </row>
    <row r="35" spans="2:12" ht="15.75">
      <c r="B35" s="128"/>
      <c r="C35" s="82"/>
      <c r="D35" s="83"/>
      <c r="E35" s="114"/>
      <c r="F35" s="136"/>
      <c r="G35" s="137"/>
      <c r="H35" s="129"/>
      <c r="I35" s="130" t="s">
        <v>13</v>
      </c>
      <c r="J35" s="129">
        <f>J33+J34</f>
        <v>151940.67086005508</v>
      </c>
      <c r="L35" s="125"/>
    </row>
    <row r="36" spans="2:10" ht="20.25">
      <c r="B36" s="166" t="s">
        <v>97</v>
      </c>
      <c r="C36" s="166"/>
      <c r="D36" s="166"/>
      <c r="E36" s="166"/>
      <c r="F36" s="166"/>
      <c r="G36" s="166"/>
      <c r="H36" s="166"/>
      <c r="I36" s="166"/>
      <c r="J36" s="166"/>
    </row>
    <row r="37" spans="2:10" ht="75.75">
      <c r="B37" s="73">
        <v>14</v>
      </c>
      <c r="C37" s="119" t="s">
        <v>148</v>
      </c>
      <c r="D37" s="75" t="s">
        <v>98</v>
      </c>
      <c r="E37" s="50">
        <v>6</v>
      </c>
      <c r="F37" s="44">
        <v>4335.033333333334</v>
      </c>
      <c r="G37" s="44">
        <f>F37*E37</f>
        <v>26010.200000000004</v>
      </c>
      <c r="H37" s="44">
        <v>0</v>
      </c>
      <c r="I37" s="45">
        <f aca="true" t="shared" si="2" ref="I37:I43">H37*E37</f>
        <v>0</v>
      </c>
      <c r="J37" s="44">
        <f aca="true" t="shared" si="3" ref="J37:J81">I37+G37</f>
        <v>26010.200000000004</v>
      </c>
    </row>
    <row r="38" spans="2:11" s="102" customFormat="1" ht="60">
      <c r="B38" s="115" t="s">
        <v>143</v>
      </c>
      <c r="C38" s="119" t="s">
        <v>221</v>
      </c>
      <c r="D38" s="117" t="s">
        <v>139</v>
      </c>
      <c r="E38" s="118">
        <v>6</v>
      </c>
      <c r="F38" s="44"/>
      <c r="G38" s="44"/>
      <c r="H38" s="44">
        <v>18275</v>
      </c>
      <c r="I38" s="45">
        <f t="shared" si="2"/>
        <v>109650</v>
      </c>
      <c r="J38" s="44">
        <f t="shared" si="3"/>
        <v>109650</v>
      </c>
      <c r="K38" s="144"/>
    </row>
    <row r="39" spans="2:11" s="102" customFormat="1" ht="15.75">
      <c r="B39" s="115" t="s">
        <v>144</v>
      </c>
      <c r="C39" s="116" t="s">
        <v>142</v>
      </c>
      <c r="D39" s="117" t="s">
        <v>139</v>
      </c>
      <c r="E39" s="118">
        <v>6</v>
      </c>
      <c r="F39" s="44"/>
      <c r="G39" s="44"/>
      <c r="H39" s="44">
        <v>149</v>
      </c>
      <c r="I39" s="45">
        <f t="shared" si="2"/>
        <v>894</v>
      </c>
      <c r="J39" s="44">
        <f t="shared" si="3"/>
        <v>894</v>
      </c>
      <c r="K39" s="144"/>
    </row>
    <row r="40" spans="2:10" ht="45.75" customHeight="1">
      <c r="B40" s="76">
        <v>15</v>
      </c>
      <c r="C40" s="120" t="s">
        <v>149</v>
      </c>
      <c r="D40" s="75" t="s">
        <v>98</v>
      </c>
      <c r="E40" s="50">
        <v>2</v>
      </c>
      <c r="F40" s="44">
        <v>7977.8</v>
      </c>
      <c r="G40" s="44">
        <f>F40*E40</f>
        <v>15955.6</v>
      </c>
      <c r="H40" s="44">
        <v>0</v>
      </c>
      <c r="I40" s="45">
        <f t="shared" si="2"/>
        <v>0</v>
      </c>
      <c r="J40" s="44">
        <f t="shared" si="3"/>
        <v>15955.6</v>
      </c>
    </row>
    <row r="41" spans="2:10" ht="75">
      <c r="B41" s="115" t="s">
        <v>146</v>
      </c>
      <c r="C41" s="119" t="s">
        <v>225</v>
      </c>
      <c r="D41" s="75" t="s">
        <v>32</v>
      </c>
      <c r="E41" s="50">
        <v>2</v>
      </c>
      <c r="F41" s="44"/>
      <c r="G41" s="44"/>
      <c r="H41" s="44">
        <v>24815</v>
      </c>
      <c r="I41" s="45">
        <f t="shared" si="2"/>
        <v>49630</v>
      </c>
      <c r="J41" s="44">
        <f t="shared" si="3"/>
        <v>49630</v>
      </c>
    </row>
    <row r="42" spans="2:11" s="102" customFormat="1" ht="15.75">
      <c r="B42" s="115" t="s">
        <v>147</v>
      </c>
      <c r="C42" s="116" t="s">
        <v>142</v>
      </c>
      <c r="D42" s="117" t="s">
        <v>139</v>
      </c>
      <c r="E42" s="118">
        <v>2</v>
      </c>
      <c r="F42" s="44"/>
      <c r="G42" s="44"/>
      <c r="H42" s="44">
        <v>149</v>
      </c>
      <c r="I42" s="45">
        <f t="shared" si="2"/>
        <v>298</v>
      </c>
      <c r="J42" s="44">
        <f t="shared" si="3"/>
        <v>298</v>
      </c>
      <c r="K42" s="144"/>
    </row>
    <row r="43" spans="2:10" ht="75.75">
      <c r="B43" s="73">
        <v>16</v>
      </c>
      <c r="C43" s="120" t="s">
        <v>150</v>
      </c>
      <c r="D43" s="75" t="s">
        <v>98</v>
      </c>
      <c r="E43" s="47">
        <v>2</v>
      </c>
      <c r="F43" s="44">
        <v>10474.79</v>
      </c>
      <c r="G43" s="44">
        <f>F43*E43</f>
        <v>20949.58</v>
      </c>
      <c r="H43" s="44">
        <v>0</v>
      </c>
      <c r="I43" s="45">
        <f t="shared" si="2"/>
        <v>0</v>
      </c>
      <c r="J43" s="44">
        <f t="shared" si="3"/>
        <v>20949.58</v>
      </c>
    </row>
    <row r="44" spans="2:10" ht="75">
      <c r="B44" s="115" t="s">
        <v>163</v>
      </c>
      <c r="C44" s="120" t="s">
        <v>226</v>
      </c>
      <c r="D44" s="75"/>
      <c r="E44" s="47"/>
      <c r="F44" s="44"/>
      <c r="G44" s="44"/>
      <c r="H44" s="44">
        <v>32392.5</v>
      </c>
      <c r="I44" s="45">
        <f>H44*E43</f>
        <v>64785</v>
      </c>
      <c r="J44" s="44">
        <f t="shared" si="3"/>
        <v>64785</v>
      </c>
    </row>
    <row r="45" spans="2:11" s="102" customFormat="1" ht="15.75">
      <c r="B45" s="115" t="s">
        <v>162</v>
      </c>
      <c r="C45" s="116" t="s">
        <v>142</v>
      </c>
      <c r="D45" s="117" t="s">
        <v>139</v>
      </c>
      <c r="E45" s="118">
        <v>2</v>
      </c>
      <c r="F45" s="44"/>
      <c r="G45" s="44"/>
      <c r="H45" s="44">
        <v>149</v>
      </c>
      <c r="I45" s="45">
        <f aca="true" t="shared" si="4" ref="I45:I81">H45*E45</f>
        <v>298</v>
      </c>
      <c r="J45" s="44">
        <f t="shared" si="3"/>
        <v>298</v>
      </c>
      <c r="K45" s="144"/>
    </row>
    <row r="46" spans="2:10" ht="75.75">
      <c r="B46" s="76">
        <v>17</v>
      </c>
      <c r="C46" s="120" t="s">
        <v>151</v>
      </c>
      <c r="D46" s="75" t="s">
        <v>98</v>
      </c>
      <c r="E46" s="47">
        <v>1</v>
      </c>
      <c r="F46" s="44">
        <v>4768.53</v>
      </c>
      <c r="G46" s="44">
        <f>F46*E46</f>
        <v>4768.53</v>
      </c>
      <c r="H46" s="44">
        <v>0</v>
      </c>
      <c r="I46" s="45">
        <f t="shared" si="4"/>
        <v>0</v>
      </c>
      <c r="J46" s="44">
        <f t="shared" si="3"/>
        <v>4768.53</v>
      </c>
    </row>
    <row r="47" spans="2:10" ht="75">
      <c r="B47" s="115" t="s">
        <v>165</v>
      </c>
      <c r="C47" s="120" t="s">
        <v>227</v>
      </c>
      <c r="D47" s="75" t="s">
        <v>32</v>
      </c>
      <c r="E47" s="47">
        <v>1</v>
      </c>
      <c r="F47" s="44"/>
      <c r="G47" s="44"/>
      <c r="H47" s="44">
        <v>18275</v>
      </c>
      <c r="I47" s="45">
        <f t="shared" si="4"/>
        <v>18275</v>
      </c>
      <c r="J47" s="44">
        <f t="shared" si="3"/>
        <v>18275</v>
      </c>
    </row>
    <row r="48" spans="2:11" s="102" customFormat="1" ht="15.75">
      <c r="B48" s="115" t="s">
        <v>164</v>
      </c>
      <c r="C48" s="116" t="s">
        <v>142</v>
      </c>
      <c r="D48" s="117" t="s">
        <v>139</v>
      </c>
      <c r="E48" s="118">
        <v>1</v>
      </c>
      <c r="F48" s="44"/>
      <c r="G48" s="44"/>
      <c r="H48" s="44">
        <v>149</v>
      </c>
      <c r="I48" s="45">
        <f t="shared" si="4"/>
        <v>149</v>
      </c>
      <c r="J48" s="44">
        <f t="shared" si="3"/>
        <v>149</v>
      </c>
      <c r="K48" s="144"/>
    </row>
    <row r="49" spans="2:10" ht="75.75">
      <c r="B49" s="73">
        <v>18</v>
      </c>
      <c r="C49" s="120" t="s">
        <v>152</v>
      </c>
      <c r="D49" s="75" t="s">
        <v>98</v>
      </c>
      <c r="E49" s="47">
        <v>2</v>
      </c>
      <c r="F49" s="44">
        <v>4284.035</v>
      </c>
      <c r="G49" s="44">
        <f>F49*E49</f>
        <v>8568.07</v>
      </c>
      <c r="H49" s="44">
        <v>0</v>
      </c>
      <c r="I49" s="45">
        <f t="shared" si="4"/>
        <v>0</v>
      </c>
      <c r="J49" s="44">
        <f t="shared" si="3"/>
        <v>8568.07</v>
      </c>
    </row>
    <row r="50" spans="2:10" ht="75">
      <c r="B50" s="115" t="s">
        <v>167</v>
      </c>
      <c r="C50" s="120" t="s">
        <v>228</v>
      </c>
      <c r="D50" s="75" t="s">
        <v>32</v>
      </c>
      <c r="E50" s="47">
        <v>2</v>
      </c>
      <c r="F50" s="44"/>
      <c r="G50" s="44"/>
      <c r="H50" s="44">
        <v>18275</v>
      </c>
      <c r="I50" s="45">
        <f t="shared" si="4"/>
        <v>36550</v>
      </c>
      <c r="J50" s="44">
        <f t="shared" si="3"/>
        <v>36550</v>
      </c>
    </row>
    <row r="51" spans="2:10" ht="15.75">
      <c r="B51" s="115" t="s">
        <v>166</v>
      </c>
      <c r="C51" s="116" t="s">
        <v>142</v>
      </c>
      <c r="D51" s="75" t="s">
        <v>32</v>
      </c>
      <c r="E51" s="47">
        <v>2</v>
      </c>
      <c r="F51" s="44"/>
      <c r="G51" s="44"/>
      <c r="H51" s="44">
        <v>149</v>
      </c>
      <c r="I51" s="45">
        <f t="shared" si="4"/>
        <v>298</v>
      </c>
      <c r="J51" s="44">
        <f t="shared" si="3"/>
        <v>298</v>
      </c>
    </row>
    <row r="52" spans="2:10" ht="90.75">
      <c r="B52" s="76">
        <v>19</v>
      </c>
      <c r="C52" s="120" t="s">
        <v>153</v>
      </c>
      <c r="D52" s="75" t="s">
        <v>98</v>
      </c>
      <c r="E52" s="47">
        <v>2</v>
      </c>
      <c r="F52" s="44">
        <v>12280.78</v>
      </c>
      <c r="G52" s="44">
        <f>F52*E52</f>
        <v>24561.56</v>
      </c>
      <c r="H52" s="44">
        <v>0</v>
      </c>
      <c r="I52" s="45">
        <f t="shared" si="4"/>
        <v>0</v>
      </c>
      <c r="J52" s="44">
        <f t="shared" si="3"/>
        <v>24561.56</v>
      </c>
    </row>
    <row r="53" spans="2:10" ht="90">
      <c r="B53" s="115" t="s">
        <v>169</v>
      </c>
      <c r="C53" s="120" t="s">
        <v>229</v>
      </c>
      <c r="D53" s="75" t="s">
        <v>32</v>
      </c>
      <c r="E53" s="47">
        <v>2</v>
      </c>
      <c r="F53" s="44"/>
      <c r="G53" s="44"/>
      <c r="H53" s="44">
        <v>52958.33</v>
      </c>
      <c r="I53" s="45">
        <f t="shared" si="4"/>
        <v>105916.66</v>
      </c>
      <c r="J53" s="44">
        <f t="shared" si="3"/>
        <v>105916.66</v>
      </c>
    </row>
    <row r="54" spans="2:10" ht="15.75">
      <c r="B54" s="115" t="s">
        <v>168</v>
      </c>
      <c r="C54" s="116" t="s">
        <v>142</v>
      </c>
      <c r="D54" s="75" t="s">
        <v>32</v>
      </c>
      <c r="E54" s="47">
        <v>2</v>
      </c>
      <c r="F54" s="44"/>
      <c r="G54" s="44"/>
      <c r="H54" s="44">
        <v>149</v>
      </c>
      <c r="I54" s="45">
        <f t="shared" si="4"/>
        <v>298</v>
      </c>
      <c r="J54" s="44">
        <f t="shared" si="3"/>
        <v>298</v>
      </c>
    </row>
    <row r="55" spans="2:10" ht="75.75">
      <c r="B55" s="73">
        <v>20</v>
      </c>
      <c r="C55" s="120" t="s">
        <v>154</v>
      </c>
      <c r="D55" s="75" t="s">
        <v>98</v>
      </c>
      <c r="E55" s="47">
        <v>5</v>
      </c>
      <c r="F55" s="44">
        <v>6281.7300000000005</v>
      </c>
      <c r="G55" s="44">
        <f>F55*E55</f>
        <v>31408.65</v>
      </c>
      <c r="H55" s="44">
        <v>0</v>
      </c>
      <c r="I55" s="45">
        <f t="shared" si="4"/>
        <v>0</v>
      </c>
      <c r="J55" s="44">
        <f t="shared" si="3"/>
        <v>31408.65</v>
      </c>
    </row>
    <row r="56" spans="2:10" ht="75">
      <c r="B56" s="115" t="s">
        <v>170</v>
      </c>
      <c r="C56" s="120" t="s">
        <v>230</v>
      </c>
      <c r="D56" s="75" t="s">
        <v>32</v>
      </c>
      <c r="E56" s="47">
        <v>5</v>
      </c>
      <c r="F56" s="44"/>
      <c r="G56" s="44"/>
      <c r="H56" s="44">
        <v>18858.329999999998</v>
      </c>
      <c r="I56" s="45">
        <f t="shared" si="4"/>
        <v>94291.65</v>
      </c>
      <c r="J56" s="44">
        <f t="shared" si="3"/>
        <v>94291.65</v>
      </c>
    </row>
    <row r="57" spans="2:10" ht="15">
      <c r="B57" s="115" t="s">
        <v>171</v>
      </c>
      <c r="C57" s="120" t="s">
        <v>142</v>
      </c>
      <c r="D57" s="75" t="s">
        <v>32</v>
      </c>
      <c r="E57" s="47">
        <v>5</v>
      </c>
      <c r="F57" s="44"/>
      <c r="G57" s="44"/>
      <c r="H57" s="44">
        <v>149</v>
      </c>
      <c r="I57" s="45">
        <f t="shared" si="4"/>
        <v>745</v>
      </c>
      <c r="J57" s="44">
        <f t="shared" si="3"/>
        <v>745</v>
      </c>
    </row>
    <row r="58" spans="2:10" ht="90.75">
      <c r="B58" s="76">
        <v>21</v>
      </c>
      <c r="C58" s="120" t="s">
        <v>155</v>
      </c>
      <c r="D58" s="75" t="s">
        <v>98</v>
      </c>
      <c r="E58" s="47">
        <v>2</v>
      </c>
      <c r="F58" s="44">
        <v>7969.94</v>
      </c>
      <c r="G58" s="44">
        <f>F58*E58</f>
        <v>15939.88</v>
      </c>
      <c r="H58" s="44">
        <v>0</v>
      </c>
      <c r="I58" s="45">
        <f t="shared" si="4"/>
        <v>0</v>
      </c>
      <c r="J58" s="44">
        <f t="shared" si="3"/>
        <v>15939.88</v>
      </c>
    </row>
    <row r="59" spans="2:10" ht="90">
      <c r="B59" s="115" t="s">
        <v>172</v>
      </c>
      <c r="C59" s="120" t="s">
        <v>231</v>
      </c>
      <c r="D59" s="75" t="s">
        <v>32</v>
      </c>
      <c r="E59" s="47">
        <v>2</v>
      </c>
      <c r="F59" s="44"/>
      <c r="G59" s="44"/>
      <c r="H59" s="44">
        <v>24742.5</v>
      </c>
      <c r="I59" s="45">
        <f t="shared" si="4"/>
        <v>49485</v>
      </c>
      <c r="J59" s="44">
        <f t="shared" si="3"/>
        <v>49485</v>
      </c>
    </row>
    <row r="60" spans="2:10" ht="15">
      <c r="B60" s="115" t="s">
        <v>173</v>
      </c>
      <c r="C60" s="120" t="s">
        <v>142</v>
      </c>
      <c r="D60" s="75" t="s">
        <v>32</v>
      </c>
      <c r="E60" s="47">
        <v>2</v>
      </c>
      <c r="F60" s="44"/>
      <c r="G60" s="44"/>
      <c r="H60" s="44">
        <v>149</v>
      </c>
      <c r="I60" s="45">
        <f t="shared" si="4"/>
        <v>298</v>
      </c>
      <c r="J60" s="44">
        <f t="shared" si="3"/>
        <v>298</v>
      </c>
    </row>
    <row r="61" spans="2:10" ht="105.75">
      <c r="B61" s="73">
        <v>22</v>
      </c>
      <c r="C61" s="120" t="s">
        <v>156</v>
      </c>
      <c r="D61" s="75" t="s">
        <v>98</v>
      </c>
      <c r="E61" s="47">
        <v>9</v>
      </c>
      <c r="F61" s="44">
        <v>9014.281111111111</v>
      </c>
      <c r="G61" s="44">
        <f>F61*E61</f>
        <v>81128.53</v>
      </c>
      <c r="H61" s="44">
        <v>0</v>
      </c>
      <c r="I61" s="45">
        <f t="shared" si="4"/>
        <v>0</v>
      </c>
      <c r="J61" s="44">
        <f t="shared" si="3"/>
        <v>81128.53</v>
      </c>
    </row>
    <row r="62" spans="2:10" ht="90">
      <c r="B62" s="115" t="s">
        <v>175</v>
      </c>
      <c r="C62" s="120" t="s">
        <v>222</v>
      </c>
      <c r="D62" s="75" t="s">
        <v>32</v>
      </c>
      <c r="E62" s="47">
        <v>9</v>
      </c>
      <c r="F62" s="44"/>
      <c r="G62" s="44"/>
      <c r="H62" s="44">
        <v>29841.670000000002</v>
      </c>
      <c r="I62" s="45">
        <f t="shared" si="4"/>
        <v>268575.03</v>
      </c>
      <c r="J62" s="44">
        <f t="shared" si="3"/>
        <v>268575.03</v>
      </c>
    </row>
    <row r="63" spans="2:10" ht="15">
      <c r="B63" s="115" t="s">
        <v>174</v>
      </c>
      <c r="C63" s="120" t="s">
        <v>142</v>
      </c>
      <c r="D63" s="75" t="s">
        <v>32</v>
      </c>
      <c r="E63" s="47">
        <v>9</v>
      </c>
      <c r="F63" s="44"/>
      <c r="G63" s="44"/>
      <c r="H63" s="44">
        <v>149</v>
      </c>
      <c r="I63" s="45">
        <f t="shared" si="4"/>
        <v>1341</v>
      </c>
      <c r="J63" s="44">
        <f t="shared" si="3"/>
        <v>1341</v>
      </c>
    </row>
    <row r="64" spans="2:10" ht="75.75">
      <c r="B64" s="76">
        <v>23</v>
      </c>
      <c r="C64" s="120" t="s">
        <v>223</v>
      </c>
      <c r="D64" s="75" t="s">
        <v>98</v>
      </c>
      <c r="E64" s="47">
        <v>1</v>
      </c>
      <c r="F64" s="44">
        <v>4590.04</v>
      </c>
      <c r="G64" s="44">
        <f>F64*E64</f>
        <v>4590.04</v>
      </c>
      <c r="H64" s="44">
        <v>0</v>
      </c>
      <c r="I64" s="45">
        <f t="shared" si="4"/>
        <v>0</v>
      </c>
      <c r="J64" s="44">
        <f t="shared" si="3"/>
        <v>4590.04</v>
      </c>
    </row>
    <row r="65" spans="2:10" ht="60">
      <c r="B65" s="115" t="s">
        <v>177</v>
      </c>
      <c r="C65" s="120" t="s">
        <v>232</v>
      </c>
      <c r="D65" s="75" t="s">
        <v>32</v>
      </c>
      <c r="E65" s="47">
        <v>1</v>
      </c>
      <c r="F65" s="44"/>
      <c r="G65" s="44"/>
      <c r="H65" s="44">
        <v>18275</v>
      </c>
      <c r="I65" s="45">
        <f t="shared" si="4"/>
        <v>18275</v>
      </c>
      <c r="J65" s="44">
        <f t="shared" si="3"/>
        <v>18275</v>
      </c>
    </row>
    <row r="66" spans="2:10" ht="15">
      <c r="B66" s="115" t="s">
        <v>176</v>
      </c>
      <c r="C66" s="120" t="s">
        <v>142</v>
      </c>
      <c r="D66" s="75" t="s">
        <v>32</v>
      </c>
      <c r="E66" s="47">
        <v>1</v>
      </c>
      <c r="F66" s="44"/>
      <c r="G66" s="44"/>
      <c r="H66" s="44">
        <v>149</v>
      </c>
      <c r="I66" s="45">
        <f t="shared" si="4"/>
        <v>149</v>
      </c>
      <c r="J66" s="44">
        <f t="shared" si="3"/>
        <v>149</v>
      </c>
    </row>
    <row r="67" spans="2:10" ht="75.75">
      <c r="B67" s="73">
        <v>24</v>
      </c>
      <c r="C67" s="120" t="s">
        <v>157</v>
      </c>
      <c r="D67" s="75" t="s">
        <v>98</v>
      </c>
      <c r="E67" s="47">
        <v>1</v>
      </c>
      <c r="F67" s="44">
        <v>3927.03</v>
      </c>
      <c r="G67" s="44">
        <f>F67*E67</f>
        <v>3927.03</v>
      </c>
      <c r="H67" s="44">
        <v>0</v>
      </c>
      <c r="I67" s="45">
        <f t="shared" si="4"/>
        <v>0</v>
      </c>
      <c r="J67" s="44">
        <f t="shared" si="3"/>
        <v>3927.03</v>
      </c>
    </row>
    <row r="68" spans="2:10" ht="75">
      <c r="B68" s="115" t="s">
        <v>179</v>
      </c>
      <c r="C68" s="120" t="s">
        <v>233</v>
      </c>
      <c r="D68" s="75" t="s">
        <v>32</v>
      </c>
      <c r="E68" s="47">
        <v>1</v>
      </c>
      <c r="F68" s="44"/>
      <c r="G68" s="44"/>
      <c r="H68" s="44">
        <v>18275</v>
      </c>
      <c r="I68" s="45">
        <f t="shared" si="4"/>
        <v>18275</v>
      </c>
      <c r="J68" s="44">
        <f t="shared" si="3"/>
        <v>18275</v>
      </c>
    </row>
    <row r="69" spans="2:10" ht="15">
      <c r="B69" s="115" t="s">
        <v>178</v>
      </c>
      <c r="C69" s="120" t="s">
        <v>142</v>
      </c>
      <c r="D69" s="75" t="s">
        <v>32</v>
      </c>
      <c r="E69" s="47">
        <v>1</v>
      </c>
      <c r="F69" s="44"/>
      <c r="G69" s="44"/>
      <c r="H69" s="44">
        <v>149</v>
      </c>
      <c r="I69" s="45">
        <f t="shared" si="4"/>
        <v>149</v>
      </c>
      <c r="J69" s="44">
        <f t="shared" si="3"/>
        <v>149</v>
      </c>
    </row>
    <row r="70" spans="2:10" ht="75.75">
      <c r="B70" s="76">
        <v>25</v>
      </c>
      <c r="C70" s="120" t="s">
        <v>158</v>
      </c>
      <c r="D70" s="75" t="s">
        <v>98</v>
      </c>
      <c r="E70" s="47">
        <v>2</v>
      </c>
      <c r="F70" s="44">
        <v>8574.56</v>
      </c>
      <c r="G70" s="44">
        <f>F70*E70</f>
        <v>17149.12</v>
      </c>
      <c r="H70" s="44">
        <v>0</v>
      </c>
      <c r="I70" s="45">
        <f t="shared" si="4"/>
        <v>0</v>
      </c>
      <c r="J70" s="44">
        <f t="shared" si="3"/>
        <v>17149.12</v>
      </c>
    </row>
    <row r="71" spans="2:10" ht="75">
      <c r="B71" s="115" t="s">
        <v>181</v>
      </c>
      <c r="C71" s="120" t="s">
        <v>234</v>
      </c>
      <c r="D71" s="75" t="s">
        <v>32</v>
      </c>
      <c r="E71" s="47">
        <v>2</v>
      </c>
      <c r="F71" s="44"/>
      <c r="G71" s="44"/>
      <c r="H71" s="44">
        <v>28467.5</v>
      </c>
      <c r="I71" s="45">
        <f t="shared" si="4"/>
        <v>56935</v>
      </c>
      <c r="J71" s="44">
        <f t="shared" si="3"/>
        <v>56935</v>
      </c>
    </row>
    <row r="72" spans="2:10" ht="15">
      <c r="B72" s="115" t="s">
        <v>180</v>
      </c>
      <c r="C72" s="120" t="s">
        <v>142</v>
      </c>
      <c r="D72" s="75" t="s">
        <v>98</v>
      </c>
      <c r="E72" s="47">
        <v>2</v>
      </c>
      <c r="F72" s="44"/>
      <c r="G72" s="44"/>
      <c r="H72" s="44">
        <v>149</v>
      </c>
      <c r="I72" s="45">
        <f t="shared" si="4"/>
        <v>298</v>
      </c>
      <c r="J72" s="44">
        <f t="shared" si="3"/>
        <v>298</v>
      </c>
    </row>
    <row r="73" spans="2:10" ht="75.75">
      <c r="B73" s="73">
        <v>26</v>
      </c>
      <c r="C73" s="120" t="s">
        <v>159</v>
      </c>
      <c r="D73" s="75" t="s">
        <v>98</v>
      </c>
      <c r="E73" s="47">
        <v>1</v>
      </c>
      <c r="F73" s="44">
        <v>9422.59</v>
      </c>
      <c r="G73" s="44">
        <f>F73*E73</f>
        <v>9422.59</v>
      </c>
      <c r="H73" s="44">
        <v>0</v>
      </c>
      <c r="I73" s="45">
        <f t="shared" si="4"/>
        <v>0</v>
      </c>
      <c r="J73" s="44">
        <f t="shared" si="3"/>
        <v>9422.59</v>
      </c>
    </row>
    <row r="74" spans="2:10" ht="75">
      <c r="B74" s="115" t="s">
        <v>182</v>
      </c>
      <c r="C74" s="120" t="s">
        <v>224</v>
      </c>
      <c r="D74" s="75" t="s">
        <v>32</v>
      </c>
      <c r="E74" s="47">
        <v>1</v>
      </c>
      <c r="F74" s="44"/>
      <c r="G74" s="44"/>
      <c r="H74" s="44">
        <v>30650</v>
      </c>
      <c r="I74" s="45">
        <f t="shared" si="4"/>
        <v>30650</v>
      </c>
      <c r="J74" s="44">
        <f t="shared" si="3"/>
        <v>30650</v>
      </c>
    </row>
    <row r="75" spans="2:10" ht="15">
      <c r="B75" s="115" t="s">
        <v>183</v>
      </c>
      <c r="C75" s="120" t="s">
        <v>142</v>
      </c>
      <c r="D75" s="75" t="s">
        <v>32</v>
      </c>
      <c r="E75" s="47">
        <v>1</v>
      </c>
      <c r="F75" s="44"/>
      <c r="G75" s="44"/>
      <c r="H75" s="44">
        <v>149</v>
      </c>
      <c r="I75" s="45">
        <f t="shared" si="4"/>
        <v>149</v>
      </c>
      <c r="J75" s="44">
        <f t="shared" si="3"/>
        <v>149</v>
      </c>
    </row>
    <row r="76" spans="2:10" ht="75.75">
      <c r="B76" s="76">
        <v>27</v>
      </c>
      <c r="C76" s="120" t="s">
        <v>160</v>
      </c>
      <c r="D76" s="75" t="s">
        <v>98</v>
      </c>
      <c r="E76" s="47">
        <v>2</v>
      </c>
      <c r="F76" s="44">
        <v>9108.505</v>
      </c>
      <c r="G76" s="44">
        <f>F76*E76</f>
        <v>18217.01</v>
      </c>
      <c r="H76" s="44">
        <v>0</v>
      </c>
      <c r="I76" s="45">
        <f t="shared" si="4"/>
        <v>0</v>
      </c>
      <c r="J76" s="44">
        <f t="shared" si="3"/>
        <v>18217.01</v>
      </c>
    </row>
    <row r="77" spans="2:10" ht="75">
      <c r="B77" s="115" t="s">
        <v>184</v>
      </c>
      <c r="C77" s="120" t="s">
        <v>235</v>
      </c>
      <c r="D77" s="75" t="s">
        <v>98</v>
      </c>
      <c r="E77" s="47">
        <v>2</v>
      </c>
      <c r="F77" s="44"/>
      <c r="G77" s="44"/>
      <c r="H77" s="44">
        <v>29841.67</v>
      </c>
      <c r="I77" s="45">
        <f t="shared" si="4"/>
        <v>59683.34</v>
      </c>
      <c r="J77" s="44">
        <f t="shared" si="3"/>
        <v>59683.34</v>
      </c>
    </row>
    <row r="78" spans="2:10" ht="15">
      <c r="B78" s="115" t="s">
        <v>185</v>
      </c>
      <c r="C78" s="120" t="s">
        <v>142</v>
      </c>
      <c r="D78" s="75" t="s">
        <v>98</v>
      </c>
      <c r="E78" s="47">
        <v>2</v>
      </c>
      <c r="F78" s="44"/>
      <c r="G78" s="44"/>
      <c r="H78" s="44">
        <v>149</v>
      </c>
      <c r="I78" s="45">
        <f t="shared" si="4"/>
        <v>298</v>
      </c>
      <c r="J78" s="44">
        <f t="shared" si="3"/>
        <v>298</v>
      </c>
    </row>
    <row r="79" spans="2:10" ht="75.75">
      <c r="B79" s="73">
        <v>28</v>
      </c>
      <c r="C79" s="120" t="s">
        <v>161</v>
      </c>
      <c r="D79" s="75" t="s">
        <v>98</v>
      </c>
      <c r="E79" s="47">
        <v>1</v>
      </c>
      <c r="F79" s="44">
        <v>5606.43</v>
      </c>
      <c r="G79" s="44">
        <f>F79*E79</f>
        <v>5606.43</v>
      </c>
      <c r="H79" s="44">
        <v>0</v>
      </c>
      <c r="I79" s="45">
        <f t="shared" si="4"/>
        <v>0</v>
      </c>
      <c r="J79" s="44">
        <f t="shared" si="3"/>
        <v>5606.43</v>
      </c>
    </row>
    <row r="80" spans="2:10" ht="75">
      <c r="B80" s="115" t="s">
        <v>186</v>
      </c>
      <c r="C80" s="120" t="s">
        <v>236</v>
      </c>
      <c r="D80" s="75" t="s">
        <v>98</v>
      </c>
      <c r="E80" s="47">
        <v>1</v>
      </c>
      <c r="F80" s="44"/>
      <c r="G80" s="44"/>
      <c r="H80" s="44">
        <v>18275</v>
      </c>
      <c r="I80" s="45">
        <f t="shared" si="4"/>
        <v>18275</v>
      </c>
      <c r="J80" s="44">
        <f t="shared" si="3"/>
        <v>18275</v>
      </c>
    </row>
    <row r="81" spans="2:10" ht="15">
      <c r="B81" s="115" t="s">
        <v>187</v>
      </c>
      <c r="C81" s="120" t="s">
        <v>142</v>
      </c>
      <c r="D81" s="75" t="s">
        <v>98</v>
      </c>
      <c r="E81" s="47">
        <v>1</v>
      </c>
      <c r="F81" s="44"/>
      <c r="G81" s="131"/>
      <c r="H81" s="131">
        <v>149</v>
      </c>
      <c r="I81" s="45">
        <f t="shared" si="4"/>
        <v>149</v>
      </c>
      <c r="J81" s="44">
        <f t="shared" si="3"/>
        <v>149</v>
      </c>
    </row>
    <row r="82" spans="2:10" ht="15">
      <c r="B82" s="121"/>
      <c r="C82" s="122"/>
      <c r="D82" s="123"/>
      <c r="E82" s="124"/>
      <c r="F82" s="138"/>
      <c r="G82" s="168" t="s">
        <v>16</v>
      </c>
      <c r="H82" s="168"/>
      <c r="I82" s="139" t="s">
        <v>12</v>
      </c>
      <c r="J82" s="55">
        <f>SUM(G37:G81)</f>
        <v>288202.82</v>
      </c>
    </row>
    <row r="83" spans="2:10" ht="15">
      <c r="B83" s="121"/>
      <c r="C83" s="122"/>
      <c r="D83" s="123"/>
      <c r="E83" s="124"/>
      <c r="F83" s="138"/>
      <c r="G83" s="168"/>
      <c r="H83" s="168"/>
      <c r="I83" s="139" t="s">
        <v>14</v>
      </c>
      <c r="J83" s="55">
        <f>SUM(I37:I81)</f>
        <v>1005062.68</v>
      </c>
    </row>
    <row r="84" spans="2:10" ht="15">
      <c r="B84" s="121"/>
      <c r="C84" s="122"/>
      <c r="D84" s="123"/>
      <c r="E84" s="124"/>
      <c r="F84" s="138"/>
      <c r="G84" s="140"/>
      <c r="H84" s="132"/>
      <c r="I84" s="130" t="s">
        <v>13</v>
      </c>
      <c r="J84" s="129">
        <f>J82+J83</f>
        <v>1293265.5</v>
      </c>
    </row>
    <row r="85" spans="2:10" ht="20.25">
      <c r="B85" s="163" t="s">
        <v>101</v>
      </c>
      <c r="C85" s="164"/>
      <c r="D85" s="164"/>
      <c r="E85" s="164"/>
      <c r="F85" s="164"/>
      <c r="G85" s="164"/>
      <c r="H85" s="164"/>
      <c r="I85" s="164"/>
      <c r="J85" s="165"/>
    </row>
    <row r="86" spans="2:10" ht="31.5">
      <c r="B86" s="84">
        <v>29</v>
      </c>
      <c r="C86" s="85" t="s">
        <v>104</v>
      </c>
      <c r="D86" s="86" t="s">
        <v>10</v>
      </c>
      <c r="E86" s="51">
        <f>E87*2</f>
        <v>59.040000000000006</v>
      </c>
      <c r="F86" s="44">
        <v>57.574017615176146</v>
      </c>
      <c r="G86" s="44">
        <f>F86*E86</f>
        <v>3399.17</v>
      </c>
      <c r="H86" s="44">
        <v>0</v>
      </c>
      <c r="I86" s="45">
        <f aca="true" t="shared" si="5" ref="I86:I111">H86*E86</f>
        <v>0</v>
      </c>
      <c r="J86" s="44">
        <f aca="true" t="shared" si="6" ref="J86:J111">I86+G86</f>
        <v>3399.17</v>
      </c>
    </row>
    <row r="87" spans="2:10" ht="15.75">
      <c r="B87" s="84">
        <v>30</v>
      </c>
      <c r="C87" s="85" t="s">
        <v>102</v>
      </c>
      <c r="D87" s="86" t="s">
        <v>10</v>
      </c>
      <c r="E87" s="51">
        <f>2.4*2.2*9-1*2*9</f>
        <v>29.520000000000003</v>
      </c>
      <c r="F87" s="44">
        <f>13600.51/29.52</f>
        <v>460.7218834688347</v>
      </c>
      <c r="G87" s="44">
        <f>F87*E87</f>
        <v>13600.51</v>
      </c>
      <c r="H87" s="44">
        <v>0</v>
      </c>
      <c r="I87" s="45">
        <f t="shared" si="5"/>
        <v>0</v>
      </c>
      <c r="J87" s="44">
        <f t="shared" si="6"/>
        <v>13600.51</v>
      </c>
    </row>
    <row r="88" spans="2:10" ht="47.25">
      <c r="B88" s="84">
        <v>31</v>
      </c>
      <c r="C88" s="85" t="s">
        <v>118</v>
      </c>
      <c r="D88" s="86" t="s">
        <v>86</v>
      </c>
      <c r="E88" s="51">
        <v>9</v>
      </c>
      <c r="F88" s="44">
        <v>502.5122222222222</v>
      </c>
      <c r="G88" s="44">
        <f>F88*E88</f>
        <v>4522.61</v>
      </c>
      <c r="H88" s="44">
        <v>0</v>
      </c>
      <c r="I88" s="45">
        <f t="shared" si="5"/>
        <v>0</v>
      </c>
      <c r="J88" s="44">
        <f t="shared" si="6"/>
        <v>4522.61</v>
      </c>
    </row>
    <row r="89" spans="2:10" ht="15.75">
      <c r="B89" s="115" t="s">
        <v>192</v>
      </c>
      <c r="C89" s="85" t="s">
        <v>188</v>
      </c>
      <c r="D89" s="86" t="s">
        <v>9</v>
      </c>
      <c r="E89" s="51">
        <v>95.85</v>
      </c>
      <c r="F89" s="44"/>
      <c r="G89" s="44"/>
      <c r="H89" s="44">
        <v>291.6700052164841</v>
      </c>
      <c r="I89" s="45">
        <f t="shared" si="5"/>
        <v>27956.570000000003</v>
      </c>
      <c r="J89" s="44">
        <f t="shared" si="6"/>
        <v>27956.570000000003</v>
      </c>
    </row>
    <row r="90" spans="2:10" ht="15.75">
      <c r="B90" s="115" t="s">
        <v>193</v>
      </c>
      <c r="C90" s="85" t="s">
        <v>189</v>
      </c>
      <c r="D90" s="86" t="s">
        <v>196</v>
      </c>
      <c r="E90" s="51">
        <f>9*9</f>
        <v>81</v>
      </c>
      <c r="F90" s="44"/>
      <c r="G90" s="44"/>
      <c r="H90" s="44">
        <v>20</v>
      </c>
      <c r="I90" s="45">
        <f t="shared" si="5"/>
        <v>1620</v>
      </c>
      <c r="J90" s="44">
        <f t="shared" si="6"/>
        <v>1620</v>
      </c>
    </row>
    <row r="91" spans="2:10" ht="15.75">
      <c r="B91" s="115" t="s">
        <v>194</v>
      </c>
      <c r="C91" s="85" t="s">
        <v>190</v>
      </c>
      <c r="D91" s="86" t="s">
        <v>34</v>
      </c>
      <c r="E91" s="51">
        <v>31.5</v>
      </c>
      <c r="F91" s="44"/>
      <c r="G91" s="44"/>
      <c r="H91" s="44">
        <v>278.3301587301587</v>
      </c>
      <c r="I91" s="45">
        <f t="shared" si="5"/>
        <v>8767.4</v>
      </c>
      <c r="J91" s="44">
        <f t="shared" si="6"/>
        <v>8767.4</v>
      </c>
    </row>
    <row r="92" spans="2:10" ht="15.75">
      <c r="B92" s="115" t="s">
        <v>195</v>
      </c>
      <c r="C92" s="85" t="s">
        <v>191</v>
      </c>
      <c r="D92" s="86" t="s">
        <v>10</v>
      </c>
      <c r="E92" s="51">
        <f>1.4*2.1*9</f>
        <v>26.46</v>
      </c>
      <c r="F92" s="44">
        <v>109.32993197278911</v>
      </c>
      <c r="G92" s="44">
        <f>F92*E92</f>
        <v>2892.87</v>
      </c>
      <c r="H92" s="44">
        <v>40.37641723356008</v>
      </c>
      <c r="I92" s="45">
        <f t="shared" si="5"/>
        <v>1068.36</v>
      </c>
      <c r="J92" s="44">
        <f t="shared" si="6"/>
        <v>3961.2299999999996</v>
      </c>
    </row>
    <row r="93" spans="2:10" ht="15.75">
      <c r="B93" s="84">
        <v>32</v>
      </c>
      <c r="C93" s="85" t="s">
        <v>103</v>
      </c>
      <c r="D93" s="86" t="s">
        <v>10</v>
      </c>
      <c r="E93" s="51">
        <f>2.4*2.2*9-1.4*2*9</f>
        <v>22.320000000000004</v>
      </c>
      <c r="F93" s="44">
        <f>20264.02/22.32</f>
        <v>907.8862007168459</v>
      </c>
      <c r="G93" s="44">
        <f>F93*E93</f>
        <v>20264.020000000004</v>
      </c>
      <c r="H93" s="44">
        <v>0</v>
      </c>
      <c r="I93" s="45">
        <f t="shared" si="5"/>
        <v>0</v>
      </c>
      <c r="J93" s="44">
        <f t="shared" si="6"/>
        <v>20264.020000000004</v>
      </c>
    </row>
    <row r="94" spans="2:10" ht="15.75">
      <c r="B94" s="115" t="s">
        <v>198</v>
      </c>
      <c r="C94" s="85" t="s">
        <v>197</v>
      </c>
      <c r="D94" s="86" t="s">
        <v>10</v>
      </c>
      <c r="E94" s="51">
        <v>22.98</v>
      </c>
      <c r="F94" s="44"/>
      <c r="G94" s="44"/>
      <c r="H94" s="44">
        <v>175.92993907745864</v>
      </c>
      <c r="I94" s="45">
        <f t="shared" si="5"/>
        <v>4042.8699999999994</v>
      </c>
      <c r="J94" s="44">
        <f t="shared" si="6"/>
        <v>4042.8699999999994</v>
      </c>
    </row>
    <row r="95" spans="2:10" ht="31.5">
      <c r="B95" s="115" t="s">
        <v>199</v>
      </c>
      <c r="C95" s="85" t="s">
        <v>207</v>
      </c>
      <c r="D95" s="86" t="s">
        <v>10</v>
      </c>
      <c r="E95" s="51">
        <v>46.872</v>
      </c>
      <c r="F95" s="44"/>
      <c r="G95" s="44"/>
      <c r="H95" s="44">
        <v>420.00000000000006</v>
      </c>
      <c r="I95" s="45">
        <f t="shared" si="5"/>
        <v>19686.24</v>
      </c>
      <c r="J95" s="44">
        <f t="shared" si="6"/>
        <v>19686.24</v>
      </c>
    </row>
    <row r="96" spans="2:10" ht="31.5">
      <c r="B96" s="84">
        <v>33</v>
      </c>
      <c r="C96" s="85" t="s">
        <v>105</v>
      </c>
      <c r="D96" s="86" t="s">
        <v>10</v>
      </c>
      <c r="E96" s="51">
        <f>E93*2</f>
        <v>44.64000000000001</v>
      </c>
      <c r="F96" s="44">
        <v>907.886200716846</v>
      </c>
      <c r="G96" s="44">
        <f>F96*E96</f>
        <v>40528.040000000015</v>
      </c>
      <c r="H96" s="44">
        <v>0</v>
      </c>
      <c r="I96" s="45">
        <f t="shared" si="5"/>
        <v>0</v>
      </c>
      <c r="J96" s="44">
        <f t="shared" si="6"/>
        <v>40528.040000000015</v>
      </c>
    </row>
    <row r="97" spans="2:10" ht="31.5">
      <c r="B97" s="115" t="s">
        <v>200</v>
      </c>
      <c r="C97" s="85" t="s">
        <v>207</v>
      </c>
      <c r="D97" s="86" t="s">
        <v>10</v>
      </c>
      <c r="E97" s="51">
        <v>100.44</v>
      </c>
      <c r="F97" s="44"/>
      <c r="G97" s="44"/>
      <c r="H97" s="44">
        <v>420.00000000000006</v>
      </c>
      <c r="I97" s="45">
        <f t="shared" si="5"/>
        <v>42184.8</v>
      </c>
      <c r="J97" s="44">
        <f t="shared" si="6"/>
        <v>42184.8</v>
      </c>
    </row>
    <row r="98" spans="2:10" ht="31.5">
      <c r="B98" s="115" t="s">
        <v>201</v>
      </c>
      <c r="C98" s="85" t="s">
        <v>204</v>
      </c>
      <c r="D98" s="86" t="s">
        <v>127</v>
      </c>
      <c r="E98" s="51">
        <v>142.84</v>
      </c>
      <c r="F98" s="44"/>
      <c r="G98" s="44"/>
      <c r="H98" s="44">
        <v>49.60998319798376</v>
      </c>
      <c r="I98" s="45">
        <f t="shared" si="5"/>
        <v>7086.29</v>
      </c>
      <c r="J98" s="44">
        <f t="shared" si="6"/>
        <v>7086.29</v>
      </c>
    </row>
    <row r="99" spans="2:10" ht="31.5">
      <c r="B99" s="115" t="s">
        <v>202</v>
      </c>
      <c r="C99" s="85" t="s">
        <v>205</v>
      </c>
      <c r="D99" s="86" t="s">
        <v>127</v>
      </c>
      <c r="E99" s="51">
        <v>4.464</v>
      </c>
      <c r="F99" s="44"/>
      <c r="G99" s="44"/>
      <c r="H99" s="44">
        <v>93.90905017921146</v>
      </c>
      <c r="I99" s="45">
        <f t="shared" si="5"/>
        <v>419.21</v>
      </c>
      <c r="J99" s="44">
        <f t="shared" si="6"/>
        <v>419.21</v>
      </c>
    </row>
    <row r="100" spans="2:10" ht="31.5">
      <c r="B100" s="115" t="s">
        <v>203</v>
      </c>
      <c r="C100" s="85" t="s">
        <v>206</v>
      </c>
      <c r="D100" s="86" t="s">
        <v>127</v>
      </c>
      <c r="E100" s="51">
        <v>30.8</v>
      </c>
      <c r="F100" s="44"/>
      <c r="G100" s="44"/>
      <c r="H100" s="44">
        <v>21.110064935064937</v>
      </c>
      <c r="I100" s="45">
        <f t="shared" si="5"/>
        <v>650.19</v>
      </c>
      <c r="J100" s="44">
        <f t="shared" si="6"/>
        <v>650.19</v>
      </c>
    </row>
    <row r="101" spans="2:10" ht="31.5">
      <c r="B101" s="84">
        <v>34</v>
      </c>
      <c r="C101" s="85" t="s">
        <v>109</v>
      </c>
      <c r="D101" s="86" t="s">
        <v>10</v>
      </c>
      <c r="E101" s="51">
        <f>9*6*2.4</f>
        <v>129.6</v>
      </c>
      <c r="F101" s="44">
        <v>224.53155864197532</v>
      </c>
      <c r="G101" s="44">
        <f>F101*E101</f>
        <v>29099.29</v>
      </c>
      <c r="H101" s="44">
        <v>0</v>
      </c>
      <c r="I101" s="45">
        <f t="shared" si="5"/>
        <v>0</v>
      </c>
      <c r="J101" s="44">
        <f t="shared" si="6"/>
        <v>29099.29</v>
      </c>
    </row>
    <row r="102" spans="2:11" ht="31.5">
      <c r="B102" s="115" t="s">
        <v>208</v>
      </c>
      <c r="C102" s="85" t="s">
        <v>209</v>
      </c>
      <c r="D102" s="86" t="s">
        <v>134</v>
      </c>
      <c r="E102" s="44">
        <f>0.13*129.6*2</f>
        <v>33.696</v>
      </c>
      <c r="F102" s="44"/>
      <c r="G102" s="44"/>
      <c r="H102" s="44">
        <v>760.1900077160493</v>
      </c>
      <c r="I102" s="45">
        <f t="shared" si="5"/>
        <v>25615.362499999996</v>
      </c>
      <c r="J102" s="44">
        <f t="shared" si="6"/>
        <v>25615.362499999996</v>
      </c>
      <c r="K102" s="145"/>
    </row>
    <row r="103" spans="2:10" ht="31.5">
      <c r="B103" s="84">
        <v>35</v>
      </c>
      <c r="C103" s="85" t="s">
        <v>106</v>
      </c>
      <c r="D103" s="86" t="s">
        <v>10</v>
      </c>
      <c r="E103" s="51">
        <f>39*((2+2+1.2)*0.15)</f>
        <v>30.42</v>
      </c>
      <c r="F103" s="44">
        <v>1132.0289283366205</v>
      </c>
      <c r="G103" s="44">
        <f>F103*E103</f>
        <v>34436.32</v>
      </c>
      <c r="H103" s="44">
        <v>0</v>
      </c>
      <c r="I103" s="45">
        <f t="shared" si="5"/>
        <v>0</v>
      </c>
      <c r="J103" s="44">
        <f t="shared" si="6"/>
        <v>34436.32</v>
      </c>
    </row>
    <row r="104" spans="2:10" ht="31.5">
      <c r="B104" s="115" t="s">
        <v>210</v>
      </c>
      <c r="C104" s="85" t="s">
        <v>207</v>
      </c>
      <c r="D104" s="86" t="s">
        <v>10</v>
      </c>
      <c r="E104" s="51">
        <v>63.8</v>
      </c>
      <c r="F104" s="44"/>
      <c r="G104" s="44"/>
      <c r="H104" s="44">
        <v>420</v>
      </c>
      <c r="I104" s="45">
        <f t="shared" si="5"/>
        <v>26796</v>
      </c>
      <c r="J104" s="44">
        <f t="shared" si="6"/>
        <v>26796</v>
      </c>
    </row>
    <row r="105" spans="2:10" ht="31.5">
      <c r="B105" s="84">
        <v>36</v>
      </c>
      <c r="C105" s="85" t="s">
        <v>107</v>
      </c>
      <c r="D105" s="86" t="s">
        <v>10</v>
      </c>
      <c r="E105" s="51">
        <f>E103</f>
        <v>30.42</v>
      </c>
      <c r="F105" s="44">
        <f>10102.71/30.42</f>
        <v>332.10749506903346</v>
      </c>
      <c r="G105" s="44">
        <f>F105*E105</f>
        <v>10102.71</v>
      </c>
      <c r="H105" s="44">
        <v>0</v>
      </c>
      <c r="I105" s="45">
        <f t="shared" si="5"/>
        <v>0</v>
      </c>
      <c r="J105" s="44">
        <f t="shared" si="6"/>
        <v>10102.71</v>
      </c>
    </row>
    <row r="106" spans="2:10" ht="31.5">
      <c r="B106" s="115" t="s">
        <v>211</v>
      </c>
      <c r="C106" s="85" t="s">
        <v>209</v>
      </c>
      <c r="D106" s="86" t="s">
        <v>212</v>
      </c>
      <c r="E106" s="44">
        <f>0.13*30.42*2</f>
        <v>7.909200000000001</v>
      </c>
      <c r="F106" s="44"/>
      <c r="G106" s="44"/>
      <c r="H106" s="44">
        <v>754.8657587548638</v>
      </c>
      <c r="I106" s="45">
        <f t="shared" si="5"/>
        <v>5970.38425914397</v>
      </c>
      <c r="J106" s="44">
        <f t="shared" si="6"/>
        <v>5970.38425914397</v>
      </c>
    </row>
    <row r="107" spans="2:10" ht="31.5">
      <c r="B107" s="84">
        <v>37</v>
      </c>
      <c r="C107" s="85" t="s">
        <v>145</v>
      </c>
      <c r="D107" s="86" t="s">
        <v>111</v>
      </c>
      <c r="E107" s="51">
        <f>((2+2+1.2)*2)*25</f>
        <v>260</v>
      </c>
      <c r="F107" s="44">
        <v>58.708499999999994</v>
      </c>
      <c r="G107" s="44">
        <f>F107*E107</f>
        <v>15264.21</v>
      </c>
      <c r="H107" s="44">
        <v>0</v>
      </c>
      <c r="I107" s="45">
        <f t="shared" si="5"/>
        <v>0</v>
      </c>
      <c r="J107" s="44">
        <f t="shared" si="6"/>
        <v>15264.21</v>
      </c>
    </row>
    <row r="108" spans="2:10" ht="15.75">
      <c r="B108" s="115" t="s">
        <v>214</v>
      </c>
      <c r="C108" s="85" t="s">
        <v>213</v>
      </c>
      <c r="D108" s="86" t="s">
        <v>9</v>
      </c>
      <c r="E108" s="51">
        <v>267</v>
      </c>
      <c r="F108" s="44"/>
      <c r="G108" s="44"/>
      <c r="H108" s="44">
        <v>10.521423220973782</v>
      </c>
      <c r="I108" s="45">
        <f t="shared" si="5"/>
        <v>2809.22</v>
      </c>
      <c r="J108" s="44">
        <f t="shared" si="6"/>
        <v>2809.22</v>
      </c>
    </row>
    <row r="109" spans="2:10" ht="15.75">
      <c r="B109" s="84">
        <v>38</v>
      </c>
      <c r="C109" s="85" t="s">
        <v>108</v>
      </c>
      <c r="D109" s="86" t="s">
        <v>86</v>
      </c>
      <c r="E109" s="51">
        <v>39</v>
      </c>
      <c r="F109" s="44">
        <v>250</v>
      </c>
      <c r="G109" s="44">
        <f>F109*E109</f>
        <v>9750</v>
      </c>
      <c r="H109" s="44">
        <v>0</v>
      </c>
      <c r="I109" s="45">
        <f t="shared" si="5"/>
        <v>0</v>
      </c>
      <c r="J109" s="44">
        <f t="shared" si="6"/>
        <v>9750</v>
      </c>
    </row>
    <row r="110" spans="2:10" ht="15.75">
      <c r="B110" s="84" t="s">
        <v>215</v>
      </c>
      <c r="C110" s="85" t="s">
        <v>216</v>
      </c>
      <c r="D110" s="86" t="s">
        <v>38</v>
      </c>
      <c r="E110" s="51">
        <v>15</v>
      </c>
      <c r="F110" s="44">
        <v>837.56</v>
      </c>
      <c r="G110" s="44">
        <f>F110*E110</f>
        <v>12563.4</v>
      </c>
      <c r="H110" s="44">
        <v>0</v>
      </c>
      <c r="I110" s="45">
        <f t="shared" si="5"/>
        <v>0</v>
      </c>
      <c r="J110" s="44">
        <f t="shared" si="6"/>
        <v>12563.4</v>
      </c>
    </row>
    <row r="111" spans="2:10" ht="15.75">
      <c r="B111" s="84" t="s">
        <v>217</v>
      </c>
      <c r="C111" s="85" t="s">
        <v>218</v>
      </c>
      <c r="D111" s="86" t="s">
        <v>219</v>
      </c>
      <c r="E111" s="51">
        <v>1</v>
      </c>
      <c r="F111" s="44">
        <v>20000</v>
      </c>
      <c r="G111" s="44">
        <f>F111*E111</f>
        <v>20000</v>
      </c>
      <c r="H111" s="44">
        <v>0</v>
      </c>
      <c r="I111" s="45">
        <f t="shared" si="5"/>
        <v>0</v>
      </c>
      <c r="J111" s="44">
        <f t="shared" si="6"/>
        <v>20000</v>
      </c>
    </row>
    <row r="112" spans="2:10" ht="15.75">
      <c r="B112" s="87"/>
      <c r="C112" s="88"/>
      <c r="D112" s="53"/>
      <c r="E112" s="52"/>
      <c r="F112" s="55"/>
      <c r="G112" s="160" t="s">
        <v>16</v>
      </c>
      <c r="H112" s="160"/>
      <c r="I112" s="54" t="s">
        <v>12</v>
      </c>
      <c r="J112" s="55">
        <f>SUM(G8:G32,G37:G81,G86:G111)</f>
        <v>613790.82</v>
      </c>
    </row>
    <row r="113" spans="2:10" ht="15.75">
      <c r="B113" s="87"/>
      <c r="C113" s="88"/>
      <c r="D113" s="53"/>
      <c r="E113" s="52"/>
      <c r="F113" s="55"/>
      <c r="G113" s="160"/>
      <c r="H113" s="160"/>
      <c r="I113" s="54" t="s">
        <v>14</v>
      </c>
      <c r="J113" s="55">
        <f>SUM(I8:I32,I37:I81,I86:I111)</f>
        <v>1222511.3976191992</v>
      </c>
    </row>
    <row r="114" spans="2:10" ht="15.75">
      <c r="B114" s="87"/>
      <c r="C114" s="88"/>
      <c r="D114" s="53"/>
      <c r="E114" s="52"/>
      <c r="F114" s="55"/>
      <c r="G114" s="55"/>
      <c r="H114" s="55"/>
      <c r="I114" s="56" t="s">
        <v>13</v>
      </c>
      <c r="J114" s="55">
        <f>J112+J113</f>
        <v>1836302.2176191993</v>
      </c>
    </row>
    <row r="115" spans="2:10" ht="15.75">
      <c r="B115" s="89"/>
      <c r="C115" s="90"/>
      <c r="D115" s="58"/>
      <c r="E115" s="57"/>
      <c r="F115" s="161" t="s">
        <v>17</v>
      </c>
      <c r="G115" s="161"/>
      <c r="H115" s="161"/>
      <c r="I115" s="161"/>
      <c r="J115" s="141">
        <f>J114*1.2</f>
        <v>2203562.661143039</v>
      </c>
    </row>
    <row r="116" spans="2:10" ht="12.75">
      <c r="B116" s="162" t="s">
        <v>18</v>
      </c>
      <c r="C116" s="162"/>
      <c r="D116" s="162"/>
      <c r="E116" s="162"/>
      <c r="F116" s="162"/>
      <c r="G116" s="162"/>
      <c r="H116" s="162"/>
      <c r="I116" s="162"/>
      <c r="J116" s="162"/>
    </row>
    <row r="117" spans="2:10" ht="12.75">
      <c r="B117" s="159" t="s">
        <v>19</v>
      </c>
      <c r="C117" s="159"/>
      <c r="D117" s="159"/>
      <c r="E117" s="159"/>
      <c r="F117" s="159"/>
      <c r="G117" s="159"/>
      <c r="H117" s="159"/>
      <c r="I117" s="159"/>
      <c r="J117" s="159"/>
    </row>
    <row r="118" spans="2:10" ht="15.75">
      <c r="B118" s="91"/>
      <c r="C118" s="92"/>
      <c r="D118" s="60"/>
      <c r="E118" s="59"/>
      <c r="F118" s="61"/>
      <c r="G118" s="61"/>
      <c r="H118" s="61"/>
      <c r="I118" s="61"/>
      <c r="J118" s="61"/>
    </row>
    <row r="119" spans="2:10" ht="15.75">
      <c r="B119" s="93"/>
      <c r="C119" s="94"/>
      <c r="D119" s="63"/>
      <c r="E119" s="62"/>
      <c r="F119" s="64"/>
      <c r="G119" s="64"/>
      <c r="H119" s="64"/>
      <c r="I119" s="64"/>
      <c r="J119" s="64"/>
    </row>
    <row r="120" spans="2:10" ht="15.75">
      <c r="B120" s="93"/>
      <c r="D120" s="63"/>
      <c r="E120" s="62"/>
      <c r="F120" s="64"/>
      <c r="G120" s="64"/>
      <c r="H120" s="64"/>
      <c r="I120" s="64"/>
      <c r="J120" s="64"/>
    </row>
    <row r="121" spans="2:10" ht="15.75">
      <c r="B121" s="93"/>
      <c r="D121" s="63"/>
      <c r="E121" s="62"/>
      <c r="F121" s="64"/>
      <c r="G121" s="64"/>
      <c r="H121" s="64"/>
      <c r="I121" s="64"/>
      <c r="J121" s="64"/>
    </row>
    <row r="122" spans="2:10" ht="15.75">
      <c r="B122" s="93"/>
      <c r="D122" s="63"/>
      <c r="E122" s="62"/>
      <c r="F122" s="64"/>
      <c r="H122" s="64"/>
      <c r="I122" s="64"/>
      <c r="J122" s="64"/>
    </row>
    <row r="123" spans="2:10" ht="15.75">
      <c r="B123" s="93"/>
      <c r="D123" s="63"/>
      <c r="E123" s="62"/>
      <c r="F123" s="64"/>
      <c r="G123" s="64"/>
      <c r="H123" s="64"/>
      <c r="I123" s="64"/>
      <c r="J123" s="64"/>
    </row>
    <row r="124" spans="2:10" ht="15.75">
      <c r="B124" s="93"/>
      <c r="C124" s="94"/>
      <c r="D124" s="63"/>
      <c r="E124" s="62"/>
      <c r="F124" s="64"/>
      <c r="G124" s="64"/>
      <c r="H124" s="64"/>
      <c r="I124" s="64"/>
      <c r="J124" s="64"/>
    </row>
  </sheetData>
  <sheetProtection selectLockedCells="1" selectUnlockedCells="1"/>
  <mergeCells count="18">
    <mergeCell ref="B7:J7"/>
    <mergeCell ref="B117:J117"/>
    <mergeCell ref="G112:H113"/>
    <mergeCell ref="F115:I115"/>
    <mergeCell ref="B116:J116"/>
    <mergeCell ref="B85:J85"/>
    <mergeCell ref="B36:J36"/>
    <mergeCell ref="G33:H34"/>
    <mergeCell ref="G82:H83"/>
    <mergeCell ref="B2:J2"/>
    <mergeCell ref="B4:B5"/>
    <mergeCell ref="C4:C5"/>
    <mergeCell ref="D4:D5"/>
    <mergeCell ref="E4:E5"/>
    <mergeCell ref="F4:G4"/>
    <mergeCell ref="H4:I4"/>
    <mergeCell ref="B3:J3"/>
    <mergeCell ref="J4:J5"/>
  </mergeCells>
  <printOptions/>
  <pageMargins left="0.5902777777777778" right="0.15763888888888888" top="0.2361111111111111" bottom="0.39375" header="0.5118055555555555" footer="0.5118055555555555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10"/>
  <sheetViews>
    <sheetView zoomScale="130" zoomScaleNormal="130" zoomScalePageLayoutView="0" workbookViewId="0" topLeftCell="A1">
      <selection activeCell="B79" sqref="B79:J79"/>
    </sheetView>
  </sheetViews>
  <sheetFormatPr defaultColWidth="9.00390625" defaultRowHeight="12.75"/>
  <cols>
    <col min="1" max="1" width="1.75390625" style="0" customWidth="1"/>
    <col min="2" max="2" width="5.00390625" style="0" customWidth="1"/>
    <col min="3" max="3" width="20.75390625" style="0" customWidth="1"/>
    <col min="4" max="4" width="6.25390625" style="0" customWidth="1"/>
    <col min="5" max="5" width="7.125" style="0" customWidth="1"/>
    <col min="6" max="6" width="9.375" style="0" customWidth="1"/>
    <col min="7" max="7" width="10.375" style="0" customWidth="1"/>
    <col min="8" max="8" width="10.25390625" style="0" customWidth="1"/>
    <col min="9" max="9" width="9.25390625" style="0" customWidth="1"/>
    <col min="10" max="10" width="12.375" style="0" customWidth="1"/>
  </cols>
  <sheetData>
    <row r="3" spans="8:10" ht="27" customHeight="1">
      <c r="H3" s="169" t="s">
        <v>20</v>
      </c>
      <c r="I3" s="169"/>
      <c r="J3" s="169"/>
    </row>
    <row r="4" ht="12.75">
      <c r="J4" s="11"/>
    </row>
    <row r="5" spans="2:10" ht="15" customHeight="1">
      <c r="B5" s="170" t="s">
        <v>21</v>
      </c>
      <c r="C5" s="170"/>
      <c r="D5" s="170"/>
      <c r="E5" s="170"/>
      <c r="F5" s="170"/>
      <c r="G5" s="170"/>
      <c r="H5" s="170"/>
      <c r="I5" s="170"/>
      <c r="J5" s="170"/>
    </row>
    <row r="6" spans="2:10" ht="15" customHeight="1">
      <c r="B6" s="171" t="s">
        <v>22</v>
      </c>
      <c r="C6" s="171"/>
      <c r="D6" s="171"/>
      <c r="E6" s="171"/>
      <c r="F6" s="171"/>
      <c r="G6" s="171"/>
      <c r="H6" s="171"/>
      <c r="I6" s="171"/>
      <c r="J6" s="171"/>
    </row>
    <row r="7" spans="2:10" ht="12.75" customHeight="1">
      <c r="B7" s="172" t="s">
        <v>0</v>
      </c>
      <c r="C7" s="172" t="s">
        <v>23</v>
      </c>
      <c r="D7" s="172" t="s">
        <v>2</v>
      </c>
      <c r="E7" s="172" t="s">
        <v>3</v>
      </c>
      <c r="F7" s="172" t="s">
        <v>24</v>
      </c>
      <c r="G7" s="172"/>
      <c r="H7" s="172" t="s">
        <v>25</v>
      </c>
      <c r="I7" s="172"/>
      <c r="J7" s="172" t="s">
        <v>26</v>
      </c>
    </row>
    <row r="8" spans="2:10" ht="12.75">
      <c r="B8" s="172"/>
      <c r="C8" s="172"/>
      <c r="D8" s="172"/>
      <c r="E8" s="172"/>
      <c r="F8" s="2" t="s">
        <v>27</v>
      </c>
      <c r="G8" s="2" t="s">
        <v>8</v>
      </c>
      <c r="H8" s="2" t="s">
        <v>27</v>
      </c>
      <c r="I8" s="2" t="s">
        <v>8</v>
      </c>
      <c r="J8" s="172"/>
    </row>
    <row r="9" spans="2:10" ht="12.75" customHeight="1">
      <c r="B9" s="173" t="s">
        <v>28</v>
      </c>
      <c r="C9" s="173"/>
      <c r="D9" s="173"/>
      <c r="E9" s="173"/>
      <c r="F9" s="173"/>
      <c r="G9" s="173"/>
      <c r="H9" s="173"/>
      <c r="I9" s="173"/>
      <c r="J9" s="173"/>
    </row>
    <row r="10" spans="2:10" ht="12.75" customHeight="1">
      <c r="B10" s="174" t="s">
        <v>29</v>
      </c>
      <c r="C10" s="174"/>
      <c r="D10" s="174"/>
      <c r="E10" s="174"/>
      <c r="F10" s="174"/>
      <c r="G10" s="174"/>
      <c r="H10" s="174"/>
      <c r="I10" s="174"/>
      <c r="J10" s="174"/>
    </row>
    <row r="11" spans="2:10" ht="25.5">
      <c r="B11" s="2">
        <v>1</v>
      </c>
      <c r="C11" s="12" t="s">
        <v>30</v>
      </c>
      <c r="D11" s="2" t="s">
        <v>10</v>
      </c>
      <c r="E11" s="5">
        <v>24.7</v>
      </c>
      <c r="F11" s="13">
        <v>60</v>
      </c>
      <c r="G11" s="14">
        <v>1482</v>
      </c>
      <c r="H11" s="13"/>
      <c r="I11" s="13"/>
      <c r="J11" s="13">
        <f aca="true" t="shared" si="0" ref="J11:J16">G11+I11</f>
        <v>1482</v>
      </c>
    </row>
    <row r="12" spans="2:10" ht="25.5">
      <c r="B12" s="2">
        <v>2</v>
      </c>
      <c r="C12" s="12" t="s">
        <v>31</v>
      </c>
      <c r="D12" s="2" t="s">
        <v>32</v>
      </c>
      <c r="E12" s="5">
        <v>1</v>
      </c>
      <c r="F12" s="13">
        <v>150</v>
      </c>
      <c r="G12" s="13">
        <v>150</v>
      </c>
      <c r="H12" s="13"/>
      <c r="I12" s="13"/>
      <c r="J12" s="13">
        <f t="shared" si="0"/>
        <v>150</v>
      </c>
    </row>
    <row r="13" spans="2:10" ht="51">
      <c r="B13" s="2">
        <v>3</v>
      </c>
      <c r="C13" s="12" t="s">
        <v>33</v>
      </c>
      <c r="D13" s="2" t="s">
        <v>34</v>
      </c>
      <c r="E13" s="5">
        <v>30</v>
      </c>
      <c r="F13" s="13">
        <v>30</v>
      </c>
      <c r="G13" s="13">
        <f>F13*E13</f>
        <v>900</v>
      </c>
      <c r="H13" s="13"/>
      <c r="I13" s="13"/>
      <c r="J13" s="13">
        <f t="shared" si="0"/>
        <v>900</v>
      </c>
    </row>
    <row r="14" spans="2:10" ht="51">
      <c r="B14" s="2">
        <v>4</v>
      </c>
      <c r="C14" s="12" t="s">
        <v>35</v>
      </c>
      <c r="D14" s="2" t="s">
        <v>10</v>
      </c>
      <c r="E14" s="5">
        <v>5.6</v>
      </c>
      <c r="F14" s="13">
        <v>30</v>
      </c>
      <c r="G14" s="13">
        <f>F14*E14</f>
        <v>168</v>
      </c>
      <c r="H14" s="13"/>
      <c r="I14" s="13"/>
      <c r="J14" s="13">
        <f t="shared" si="0"/>
        <v>168</v>
      </c>
    </row>
    <row r="15" spans="2:10" ht="25.5">
      <c r="B15" s="2">
        <v>5</v>
      </c>
      <c r="C15" s="12" t="s">
        <v>36</v>
      </c>
      <c r="D15" s="2" t="s">
        <v>10</v>
      </c>
      <c r="E15" s="5">
        <v>38.5</v>
      </c>
      <c r="F15" s="13">
        <v>30</v>
      </c>
      <c r="G15" s="13">
        <f>F15*E15</f>
        <v>1155</v>
      </c>
      <c r="H15" s="13"/>
      <c r="I15" s="13"/>
      <c r="J15" s="13">
        <f t="shared" si="0"/>
        <v>1155</v>
      </c>
    </row>
    <row r="16" spans="2:10" ht="25.5">
      <c r="B16" s="2">
        <v>6</v>
      </c>
      <c r="C16" s="12" t="s">
        <v>37</v>
      </c>
      <c r="D16" s="2" t="s">
        <v>38</v>
      </c>
      <c r="E16" s="5">
        <v>0.5</v>
      </c>
      <c r="F16" s="13">
        <v>400</v>
      </c>
      <c r="G16" s="13">
        <f>F16*E16</f>
        <v>200</v>
      </c>
      <c r="H16" s="13" t="s">
        <v>39</v>
      </c>
      <c r="I16" s="13">
        <v>1600</v>
      </c>
      <c r="J16" s="13">
        <f t="shared" si="0"/>
        <v>1800</v>
      </c>
    </row>
    <row r="17" spans="2:10" ht="12.75">
      <c r="B17" s="2"/>
      <c r="C17" s="12"/>
      <c r="D17" s="2"/>
      <c r="E17" s="5"/>
      <c r="F17" s="13"/>
      <c r="G17" s="13"/>
      <c r="H17" s="13"/>
      <c r="I17" s="13"/>
      <c r="J17" s="13"/>
    </row>
    <row r="18" spans="2:10" ht="12.75" customHeight="1">
      <c r="B18" s="2"/>
      <c r="C18" s="12"/>
      <c r="D18" s="2"/>
      <c r="E18" s="5"/>
      <c r="F18" s="6"/>
      <c r="G18" s="172" t="s">
        <v>11</v>
      </c>
      <c r="H18" s="172"/>
      <c r="I18" s="2" t="s">
        <v>12</v>
      </c>
      <c r="J18" s="14">
        <f>G11+G12+G13+G14+G15+G16</f>
        <v>4055</v>
      </c>
    </row>
    <row r="19" spans="2:10" ht="12.75">
      <c r="B19" s="2"/>
      <c r="C19" s="12"/>
      <c r="D19" s="2"/>
      <c r="E19" s="5"/>
      <c r="F19" s="6"/>
      <c r="G19" s="172"/>
      <c r="H19" s="172"/>
      <c r="I19" s="2" t="s">
        <v>14</v>
      </c>
      <c r="J19" s="14">
        <f>I11+I12+I13+I15+I16</f>
        <v>1600</v>
      </c>
    </row>
    <row r="20" spans="2:10" ht="12.75">
      <c r="B20" s="2"/>
      <c r="C20" s="12"/>
      <c r="D20" s="2"/>
      <c r="E20" s="5"/>
      <c r="F20" s="13"/>
      <c r="G20" s="13"/>
      <c r="H20" s="13"/>
      <c r="I20" s="15" t="s">
        <v>40</v>
      </c>
      <c r="J20" s="15">
        <f>J18+J19</f>
        <v>5655</v>
      </c>
    </row>
    <row r="21" spans="2:10" ht="12.75">
      <c r="B21" s="2"/>
      <c r="C21" s="12"/>
      <c r="D21" s="2"/>
      <c r="E21" s="5"/>
      <c r="F21" s="13"/>
      <c r="G21" s="13"/>
      <c r="H21" s="13"/>
      <c r="I21" s="13"/>
      <c r="J21" s="13"/>
    </row>
    <row r="22" spans="2:10" ht="12.75" customHeight="1">
      <c r="B22" s="173" t="s">
        <v>41</v>
      </c>
      <c r="C22" s="173"/>
      <c r="D22" s="173"/>
      <c r="E22" s="173"/>
      <c r="F22" s="173"/>
      <c r="G22" s="173"/>
      <c r="H22" s="173"/>
      <c r="I22" s="173"/>
      <c r="J22" s="173"/>
    </row>
    <row r="23" spans="2:10" ht="88.5" customHeight="1">
      <c r="B23" s="2">
        <v>1</v>
      </c>
      <c r="C23" s="12" t="s">
        <v>42</v>
      </c>
      <c r="D23" s="2" t="s">
        <v>10</v>
      </c>
      <c r="E23" s="5">
        <v>12.8</v>
      </c>
      <c r="F23" s="14">
        <v>150</v>
      </c>
      <c r="G23" s="14">
        <f aca="true" t="shared" si="1" ref="G23:G37">F23*E23</f>
        <v>1920</v>
      </c>
      <c r="H23" s="14">
        <v>150</v>
      </c>
      <c r="I23" s="13">
        <f aca="true" t="shared" si="2" ref="I23:I37">H23*E23</f>
        <v>1920</v>
      </c>
      <c r="J23" s="13">
        <f aca="true" t="shared" si="3" ref="J23:J37">G23+I23</f>
        <v>3840</v>
      </c>
    </row>
    <row r="24" spans="2:10" ht="62.25" customHeight="1">
      <c r="B24" s="2">
        <v>2</v>
      </c>
      <c r="C24" s="12" t="s">
        <v>43</v>
      </c>
      <c r="D24" s="2" t="s">
        <v>44</v>
      </c>
      <c r="E24" s="5">
        <v>1</v>
      </c>
      <c r="F24" s="14">
        <v>650</v>
      </c>
      <c r="G24" s="14">
        <f t="shared" si="1"/>
        <v>650</v>
      </c>
      <c r="H24" s="14">
        <v>1500</v>
      </c>
      <c r="I24" s="13">
        <f t="shared" si="2"/>
        <v>1500</v>
      </c>
      <c r="J24" s="13">
        <f t="shared" si="3"/>
        <v>2150</v>
      </c>
    </row>
    <row r="25" spans="2:10" ht="39.75" customHeight="1">
      <c r="B25" s="2">
        <v>3</v>
      </c>
      <c r="C25" s="12" t="s">
        <v>45</v>
      </c>
      <c r="D25" s="2" t="s">
        <v>10</v>
      </c>
      <c r="E25" s="16">
        <v>24.7</v>
      </c>
      <c r="F25" s="14">
        <v>60</v>
      </c>
      <c r="G25" s="14">
        <f t="shared" si="1"/>
        <v>1482</v>
      </c>
      <c r="H25" s="14">
        <v>90</v>
      </c>
      <c r="I25" s="13">
        <f t="shared" si="2"/>
        <v>2223</v>
      </c>
      <c r="J25" s="13">
        <f t="shared" si="3"/>
        <v>3705</v>
      </c>
    </row>
    <row r="26" spans="2:10" ht="75" customHeight="1">
      <c r="B26" s="2">
        <v>4</v>
      </c>
      <c r="C26" s="12" t="s">
        <v>46</v>
      </c>
      <c r="D26" s="2" t="s">
        <v>10</v>
      </c>
      <c r="E26" s="5">
        <v>10</v>
      </c>
      <c r="F26" s="14">
        <v>100</v>
      </c>
      <c r="G26" s="14">
        <f t="shared" si="1"/>
        <v>1000</v>
      </c>
      <c r="H26" s="14">
        <v>220</v>
      </c>
      <c r="I26" s="13">
        <f t="shared" si="2"/>
        <v>2200</v>
      </c>
      <c r="J26" s="13">
        <f t="shared" si="3"/>
        <v>3200</v>
      </c>
    </row>
    <row r="27" spans="2:10" ht="118.5" customHeight="1">
      <c r="B27" s="7">
        <v>5</v>
      </c>
      <c r="C27" s="17" t="s">
        <v>47</v>
      </c>
      <c r="D27" s="7" t="s">
        <v>15</v>
      </c>
      <c r="E27" s="18">
        <v>2</v>
      </c>
      <c r="F27" s="19">
        <v>150</v>
      </c>
      <c r="G27" s="20">
        <f t="shared" si="1"/>
        <v>300</v>
      </c>
      <c r="H27" s="20">
        <v>400</v>
      </c>
      <c r="I27" s="21">
        <f t="shared" si="2"/>
        <v>800</v>
      </c>
      <c r="J27" s="21">
        <f t="shared" si="3"/>
        <v>1100</v>
      </c>
    </row>
    <row r="28" spans="2:10" ht="51.75" customHeight="1">
      <c r="B28" s="2">
        <v>6</v>
      </c>
      <c r="C28" s="12" t="s">
        <v>48</v>
      </c>
      <c r="D28" s="2" t="s">
        <v>10</v>
      </c>
      <c r="E28" s="5">
        <v>38.5</v>
      </c>
      <c r="F28" s="6">
        <v>150</v>
      </c>
      <c r="G28" s="14">
        <f t="shared" si="1"/>
        <v>5775</v>
      </c>
      <c r="H28" s="14">
        <v>100</v>
      </c>
      <c r="I28" s="13">
        <f t="shared" si="2"/>
        <v>3850</v>
      </c>
      <c r="J28" s="13">
        <f t="shared" si="3"/>
        <v>9625</v>
      </c>
    </row>
    <row r="29" spans="2:10" ht="53.25" customHeight="1">
      <c r="B29" s="2">
        <v>7</v>
      </c>
      <c r="C29" s="12" t="s">
        <v>49</v>
      </c>
      <c r="D29" s="2" t="s">
        <v>10</v>
      </c>
      <c r="E29" s="5">
        <v>56.7</v>
      </c>
      <c r="F29" s="6">
        <v>45</v>
      </c>
      <c r="G29" s="14">
        <f t="shared" si="1"/>
        <v>2551.5</v>
      </c>
      <c r="H29" s="14">
        <v>45</v>
      </c>
      <c r="I29" s="13">
        <f t="shared" si="2"/>
        <v>2551.5</v>
      </c>
      <c r="J29" s="13">
        <f t="shared" si="3"/>
        <v>5103</v>
      </c>
    </row>
    <row r="30" spans="2:10" ht="40.5" customHeight="1">
      <c r="B30" s="2">
        <v>8</v>
      </c>
      <c r="C30" s="12" t="s">
        <v>50</v>
      </c>
      <c r="D30" s="2" t="s">
        <v>10</v>
      </c>
      <c r="E30" s="5">
        <v>56.7</v>
      </c>
      <c r="F30" s="6">
        <v>40</v>
      </c>
      <c r="G30" s="14">
        <f t="shared" si="1"/>
        <v>2268</v>
      </c>
      <c r="H30" s="14">
        <v>45</v>
      </c>
      <c r="I30" s="13">
        <f t="shared" si="2"/>
        <v>2551.5</v>
      </c>
      <c r="J30" s="13">
        <f t="shared" si="3"/>
        <v>4819.5</v>
      </c>
    </row>
    <row r="31" spans="2:10" ht="72.75" customHeight="1">
      <c r="B31" s="2">
        <v>9</v>
      </c>
      <c r="C31" s="12" t="s">
        <v>51</v>
      </c>
      <c r="D31" s="2" t="s">
        <v>9</v>
      </c>
      <c r="E31" s="5">
        <v>8</v>
      </c>
      <c r="F31" s="14">
        <v>45</v>
      </c>
      <c r="G31" s="14">
        <f t="shared" si="1"/>
        <v>360</v>
      </c>
      <c r="H31" s="14">
        <v>60</v>
      </c>
      <c r="I31" s="13">
        <f t="shared" si="2"/>
        <v>480</v>
      </c>
      <c r="J31" s="13">
        <f t="shared" si="3"/>
        <v>840</v>
      </c>
    </row>
    <row r="32" spans="2:10" ht="35.25" customHeight="1">
      <c r="B32" s="2">
        <v>10</v>
      </c>
      <c r="C32" s="12" t="s">
        <v>52</v>
      </c>
      <c r="D32" s="2" t="s">
        <v>32</v>
      </c>
      <c r="E32" s="5">
        <v>3</v>
      </c>
      <c r="F32" s="14">
        <v>30</v>
      </c>
      <c r="G32" s="14">
        <f t="shared" si="1"/>
        <v>90</v>
      </c>
      <c r="H32" s="14">
        <v>35</v>
      </c>
      <c r="I32" s="13">
        <f t="shared" si="2"/>
        <v>105</v>
      </c>
      <c r="J32" s="13">
        <f t="shared" si="3"/>
        <v>195</v>
      </c>
    </row>
    <row r="33" spans="2:10" ht="36" customHeight="1">
      <c r="B33" s="2">
        <v>11</v>
      </c>
      <c r="C33" s="12" t="s">
        <v>53</v>
      </c>
      <c r="D33" s="2" t="s">
        <v>10</v>
      </c>
      <c r="E33" s="5">
        <v>0</v>
      </c>
      <c r="F33" s="14"/>
      <c r="G33" s="14">
        <f t="shared" si="1"/>
        <v>0</v>
      </c>
      <c r="H33" s="14"/>
      <c r="I33" s="13">
        <f t="shared" si="2"/>
        <v>0</v>
      </c>
      <c r="J33" s="13">
        <f t="shared" si="3"/>
        <v>0</v>
      </c>
    </row>
    <row r="34" spans="2:10" ht="32.25" customHeight="1">
      <c r="B34" s="2">
        <v>12</v>
      </c>
      <c r="C34" s="12" t="s">
        <v>54</v>
      </c>
      <c r="D34" s="2" t="s">
        <v>10</v>
      </c>
      <c r="E34" s="5">
        <v>2.1</v>
      </c>
      <c r="F34" s="14">
        <v>40</v>
      </c>
      <c r="G34" s="14">
        <f t="shared" si="1"/>
        <v>84</v>
      </c>
      <c r="H34" s="14">
        <v>45</v>
      </c>
      <c r="I34" s="13">
        <f t="shared" si="2"/>
        <v>94.5</v>
      </c>
      <c r="J34" s="13">
        <f t="shared" si="3"/>
        <v>178.5</v>
      </c>
    </row>
    <row r="35" spans="2:10" ht="53.25" customHeight="1">
      <c r="B35" s="2">
        <v>13</v>
      </c>
      <c r="C35" s="12" t="s">
        <v>55</v>
      </c>
      <c r="D35" s="2" t="s">
        <v>10</v>
      </c>
      <c r="E35" s="5">
        <v>2</v>
      </c>
      <c r="F35" s="14">
        <v>30</v>
      </c>
      <c r="G35" s="14">
        <f t="shared" si="1"/>
        <v>60</v>
      </c>
      <c r="H35" s="14">
        <v>50</v>
      </c>
      <c r="I35" s="13">
        <f t="shared" si="2"/>
        <v>100</v>
      </c>
      <c r="J35" s="13">
        <f t="shared" si="3"/>
        <v>160</v>
      </c>
    </row>
    <row r="36" spans="2:10" ht="42.75" customHeight="1">
      <c r="B36" s="2">
        <v>14</v>
      </c>
      <c r="C36" s="12" t="s">
        <v>56</v>
      </c>
      <c r="D36" s="2" t="s">
        <v>10</v>
      </c>
      <c r="E36" s="5">
        <v>3</v>
      </c>
      <c r="F36" s="14">
        <v>60</v>
      </c>
      <c r="G36" s="14">
        <f t="shared" si="1"/>
        <v>180</v>
      </c>
      <c r="H36" s="14">
        <v>200</v>
      </c>
      <c r="I36" s="13">
        <f t="shared" si="2"/>
        <v>600</v>
      </c>
      <c r="J36" s="13">
        <f t="shared" si="3"/>
        <v>780</v>
      </c>
    </row>
    <row r="37" spans="2:10" ht="75" customHeight="1">
      <c r="B37" s="2">
        <v>15</v>
      </c>
      <c r="C37" s="12" t="s">
        <v>57</v>
      </c>
      <c r="D37" s="2" t="s">
        <v>10</v>
      </c>
      <c r="E37" s="5">
        <v>1.9</v>
      </c>
      <c r="F37" s="14">
        <v>400</v>
      </c>
      <c r="G37" s="14">
        <f t="shared" si="1"/>
        <v>760</v>
      </c>
      <c r="H37" s="14">
        <v>3250</v>
      </c>
      <c r="I37" s="13">
        <f t="shared" si="2"/>
        <v>6175</v>
      </c>
      <c r="J37" s="13">
        <f t="shared" si="3"/>
        <v>6935</v>
      </c>
    </row>
    <row r="38" spans="2:10" ht="12.75" customHeight="1">
      <c r="B38" s="2"/>
      <c r="C38" s="12"/>
      <c r="D38" s="2"/>
      <c r="E38" s="5"/>
      <c r="F38" s="6"/>
      <c r="G38" s="172" t="s">
        <v>11</v>
      </c>
      <c r="H38" s="172"/>
      <c r="I38" s="2" t="s">
        <v>12</v>
      </c>
      <c r="J38" s="14">
        <f>SUM(G23:G37)</f>
        <v>17480.5</v>
      </c>
    </row>
    <row r="39" spans="2:10" ht="12.75" customHeight="1">
      <c r="B39" s="2"/>
      <c r="C39" s="12"/>
      <c r="D39" s="2"/>
      <c r="E39" s="5"/>
      <c r="F39" s="6"/>
      <c r="G39" s="172"/>
      <c r="H39" s="172"/>
      <c r="I39" s="2" t="s">
        <v>14</v>
      </c>
      <c r="J39" s="14">
        <f>SUM(I23:I37)</f>
        <v>25150.5</v>
      </c>
    </row>
    <row r="40" spans="2:10" ht="12.75" customHeight="1">
      <c r="B40" s="2"/>
      <c r="C40" s="12"/>
      <c r="D40" s="2"/>
      <c r="E40" s="5"/>
      <c r="F40" s="14"/>
      <c r="G40" s="14"/>
      <c r="H40" s="14"/>
      <c r="I40" s="15" t="s">
        <v>40</v>
      </c>
      <c r="J40" s="15">
        <f>J38+J39</f>
        <v>42631</v>
      </c>
    </row>
    <row r="41" spans="2:10" ht="12.75" customHeight="1">
      <c r="B41" s="173" t="s">
        <v>58</v>
      </c>
      <c r="C41" s="173"/>
      <c r="D41" s="173"/>
      <c r="E41" s="173"/>
      <c r="F41" s="173"/>
      <c r="G41" s="173"/>
      <c r="H41" s="173"/>
      <c r="I41" s="173"/>
      <c r="J41" s="173"/>
    </row>
    <row r="42" spans="2:10" ht="76.5" customHeight="1">
      <c r="B42" s="2">
        <v>1</v>
      </c>
      <c r="C42" s="12" t="s">
        <v>59</v>
      </c>
      <c r="D42" s="2" t="s">
        <v>9</v>
      </c>
      <c r="E42" s="5">
        <v>65</v>
      </c>
      <c r="F42" s="14">
        <v>90</v>
      </c>
      <c r="G42" s="14">
        <f>F42*E42</f>
        <v>5850</v>
      </c>
      <c r="H42" s="14">
        <v>50</v>
      </c>
      <c r="I42" s="13">
        <f>H42*E42</f>
        <v>3250</v>
      </c>
      <c r="J42" s="13">
        <f>G42+I42</f>
        <v>9100</v>
      </c>
    </row>
    <row r="43" spans="2:10" ht="31.5" customHeight="1">
      <c r="B43" s="2">
        <v>2</v>
      </c>
      <c r="C43" s="12" t="s">
        <v>60</v>
      </c>
      <c r="D43" s="2" t="s">
        <v>32</v>
      </c>
      <c r="E43" s="5">
        <v>18</v>
      </c>
      <c r="F43" s="14">
        <v>100</v>
      </c>
      <c r="G43" s="14">
        <f>F43*E43</f>
        <v>1800</v>
      </c>
      <c r="H43" s="14">
        <v>50</v>
      </c>
      <c r="I43" s="13">
        <f>H43*E43</f>
        <v>900</v>
      </c>
      <c r="J43" s="13">
        <f>G43+I43</f>
        <v>2700</v>
      </c>
    </row>
    <row r="44" spans="2:10" ht="17.25" customHeight="1">
      <c r="B44" s="2">
        <v>3</v>
      </c>
      <c r="C44" s="12" t="s">
        <v>61</v>
      </c>
      <c r="D44" s="2" t="s">
        <v>32</v>
      </c>
      <c r="E44" s="5">
        <v>2</v>
      </c>
      <c r="F44" s="14">
        <v>100</v>
      </c>
      <c r="G44" s="14">
        <f>F44*E44</f>
        <v>200</v>
      </c>
      <c r="H44" s="14">
        <v>50</v>
      </c>
      <c r="I44" s="13">
        <f>H44*E44</f>
        <v>100</v>
      </c>
      <c r="J44" s="13">
        <f>G44+I44</f>
        <v>300</v>
      </c>
    </row>
    <row r="45" spans="2:10" ht="24" customHeight="1">
      <c r="B45" s="2">
        <v>4</v>
      </c>
      <c r="C45" s="12" t="s">
        <v>62</v>
      </c>
      <c r="D45" s="2" t="s">
        <v>32</v>
      </c>
      <c r="E45" s="5">
        <v>6</v>
      </c>
      <c r="F45" s="14">
        <v>100</v>
      </c>
      <c r="G45" s="14">
        <f>F45*E45</f>
        <v>600</v>
      </c>
      <c r="H45" s="14">
        <v>100</v>
      </c>
      <c r="I45" s="13">
        <f>H45*E45</f>
        <v>600</v>
      </c>
      <c r="J45" s="13">
        <f>G45+I45</f>
        <v>1200</v>
      </c>
    </row>
    <row r="46" spans="2:10" ht="24" customHeight="1">
      <c r="B46" s="2"/>
      <c r="C46" s="12"/>
      <c r="D46" s="2"/>
      <c r="E46" s="5"/>
      <c r="F46" s="14"/>
      <c r="G46" s="22"/>
      <c r="H46" s="23"/>
      <c r="I46" s="13"/>
      <c r="J46" s="13"/>
    </row>
    <row r="47" spans="2:10" ht="12" customHeight="1">
      <c r="B47" s="2"/>
      <c r="C47" s="12"/>
      <c r="D47" s="2"/>
      <c r="E47" s="5"/>
      <c r="F47" s="6"/>
      <c r="G47" s="172" t="s">
        <v>11</v>
      </c>
      <c r="H47" s="172"/>
      <c r="I47" s="2" t="s">
        <v>12</v>
      </c>
      <c r="J47" s="14">
        <f>SUM(G42:G45)</f>
        <v>8450</v>
      </c>
    </row>
    <row r="48" spans="2:10" ht="12" customHeight="1">
      <c r="B48" s="2"/>
      <c r="C48" s="12"/>
      <c r="D48" s="2"/>
      <c r="E48" s="5"/>
      <c r="F48" s="6"/>
      <c r="G48" s="172"/>
      <c r="H48" s="172"/>
      <c r="I48" s="2" t="s">
        <v>14</v>
      </c>
      <c r="J48" s="14">
        <f>SUM(I42:I45)</f>
        <v>4850</v>
      </c>
    </row>
    <row r="49" spans="2:10" ht="12" customHeight="1">
      <c r="B49" s="2"/>
      <c r="C49" s="12"/>
      <c r="D49" s="2"/>
      <c r="E49" s="5"/>
      <c r="F49" s="14"/>
      <c r="G49" s="14"/>
      <c r="H49" s="14"/>
      <c r="I49" s="15" t="s">
        <v>40</v>
      </c>
      <c r="J49" s="15">
        <f>J47+J48</f>
        <v>13300</v>
      </c>
    </row>
    <row r="50" spans="2:10" ht="12" customHeight="1">
      <c r="B50" s="173" t="s">
        <v>28</v>
      </c>
      <c r="C50" s="173"/>
      <c r="D50" s="173"/>
      <c r="E50" s="173"/>
      <c r="F50" s="173"/>
      <c r="G50" s="173"/>
      <c r="H50" s="173"/>
      <c r="I50" s="173"/>
      <c r="J50" s="173"/>
    </row>
    <row r="51" spans="2:10" ht="12" customHeight="1">
      <c r="B51" s="174" t="s">
        <v>63</v>
      </c>
      <c r="C51" s="174"/>
      <c r="D51" s="174"/>
      <c r="E51" s="174"/>
      <c r="F51" s="174"/>
      <c r="G51" s="174"/>
      <c r="H51" s="174"/>
      <c r="I51" s="174"/>
      <c r="J51" s="174"/>
    </row>
    <row r="52" spans="2:10" ht="21.75" customHeight="1">
      <c r="B52" s="2">
        <v>1</v>
      </c>
      <c r="C52" s="12" t="s">
        <v>64</v>
      </c>
      <c r="D52" s="2" t="s">
        <v>10</v>
      </c>
      <c r="E52" s="5">
        <v>23.5</v>
      </c>
      <c r="F52" s="14">
        <v>60</v>
      </c>
      <c r="G52" s="14">
        <f>F52*E52</f>
        <v>1410</v>
      </c>
      <c r="H52" s="14"/>
      <c r="I52" s="13">
        <f>H52*E52</f>
        <v>0</v>
      </c>
      <c r="J52" s="13">
        <f>G52+I52</f>
        <v>1410</v>
      </c>
    </row>
    <row r="53" spans="2:10" ht="12" customHeight="1">
      <c r="B53" s="2">
        <v>2</v>
      </c>
      <c r="C53" s="12" t="s">
        <v>65</v>
      </c>
      <c r="D53" s="2" t="s">
        <v>32</v>
      </c>
      <c r="E53" s="5">
        <v>4</v>
      </c>
      <c r="F53" s="14">
        <v>100</v>
      </c>
      <c r="G53" s="14">
        <f>F53*E53</f>
        <v>400</v>
      </c>
      <c r="H53" s="14"/>
      <c r="I53" s="13">
        <f>H53*E53</f>
        <v>0</v>
      </c>
      <c r="J53" s="13">
        <f>G53+I53</f>
        <v>400</v>
      </c>
    </row>
    <row r="54" spans="2:10" ht="21.75" customHeight="1">
      <c r="B54" s="2">
        <v>3</v>
      </c>
      <c r="C54" s="12" t="s">
        <v>66</v>
      </c>
      <c r="D54" s="2" t="s">
        <v>34</v>
      </c>
      <c r="E54" s="5">
        <v>30</v>
      </c>
      <c r="F54" s="14">
        <v>30</v>
      </c>
      <c r="G54" s="14">
        <f>F54*E54</f>
        <v>900</v>
      </c>
      <c r="H54" s="14"/>
      <c r="I54" s="13">
        <f>H54*E54</f>
        <v>0</v>
      </c>
      <c r="J54" s="13">
        <f>G54+I54</f>
        <v>900</v>
      </c>
    </row>
    <row r="55" spans="2:10" ht="12" customHeight="1">
      <c r="B55" s="2">
        <v>4</v>
      </c>
      <c r="C55" s="12" t="s">
        <v>67</v>
      </c>
      <c r="D55" s="2" t="s">
        <v>38</v>
      </c>
      <c r="E55" s="5">
        <v>0.3</v>
      </c>
      <c r="F55" s="14">
        <v>400</v>
      </c>
      <c r="G55" s="14">
        <f>F55*E55</f>
        <v>120</v>
      </c>
      <c r="H55" s="14" t="s">
        <v>39</v>
      </c>
      <c r="I55" s="13">
        <v>1000</v>
      </c>
      <c r="J55" s="13">
        <f>G55+I55</f>
        <v>1120</v>
      </c>
    </row>
    <row r="56" spans="2:10" ht="12" customHeight="1">
      <c r="B56" s="2"/>
      <c r="C56" s="12"/>
      <c r="D56" s="2"/>
      <c r="E56" s="5"/>
      <c r="F56" s="6"/>
      <c r="G56" s="172" t="s">
        <v>11</v>
      </c>
      <c r="H56" s="172"/>
      <c r="I56" s="2" t="s">
        <v>12</v>
      </c>
      <c r="J56" s="14">
        <f>SUM(G52:G55)</f>
        <v>2830</v>
      </c>
    </row>
    <row r="57" spans="2:10" ht="12" customHeight="1">
      <c r="B57" s="2"/>
      <c r="C57" s="12"/>
      <c r="D57" s="2"/>
      <c r="E57" s="5"/>
      <c r="F57" s="6"/>
      <c r="G57" s="172"/>
      <c r="H57" s="172"/>
      <c r="I57" s="2" t="s">
        <v>14</v>
      </c>
      <c r="J57" s="14">
        <f>SUM(I52:I55)</f>
        <v>1000</v>
      </c>
    </row>
    <row r="58" spans="2:10" ht="12" customHeight="1">
      <c r="B58" s="2"/>
      <c r="C58" s="12"/>
      <c r="D58" s="2"/>
      <c r="E58" s="5"/>
      <c r="F58" s="13"/>
      <c r="G58" s="13"/>
      <c r="H58" s="13"/>
      <c r="I58" s="15" t="s">
        <v>40</v>
      </c>
      <c r="J58" s="15">
        <f>J56+J57</f>
        <v>3830</v>
      </c>
    </row>
    <row r="59" spans="2:10" ht="12" customHeight="1">
      <c r="B59" s="2"/>
      <c r="C59" s="12"/>
      <c r="D59" s="2"/>
      <c r="E59" s="5"/>
      <c r="F59" s="14"/>
      <c r="G59" s="14"/>
      <c r="H59" s="14"/>
      <c r="I59" s="13"/>
      <c r="J59" s="13"/>
    </row>
    <row r="60" spans="2:10" ht="12" customHeight="1">
      <c r="B60" s="173" t="s">
        <v>41</v>
      </c>
      <c r="C60" s="173"/>
      <c r="D60" s="173"/>
      <c r="E60" s="173"/>
      <c r="F60" s="173"/>
      <c r="G60" s="173"/>
      <c r="H60" s="173"/>
      <c r="I60" s="173"/>
      <c r="J60" s="173"/>
    </row>
    <row r="61" spans="2:10" ht="67.5" customHeight="1">
      <c r="B61" s="2">
        <v>1</v>
      </c>
      <c r="C61" s="12" t="s">
        <v>68</v>
      </c>
      <c r="D61" s="2" t="s">
        <v>32</v>
      </c>
      <c r="E61" s="5">
        <v>1</v>
      </c>
      <c r="F61" s="14">
        <v>300</v>
      </c>
      <c r="G61" s="14">
        <f aca="true" t="shared" si="4" ref="G61:G70">F61*E61</f>
        <v>300</v>
      </c>
      <c r="H61" s="14">
        <v>150</v>
      </c>
      <c r="I61" s="13">
        <f aca="true" t="shared" si="5" ref="I61:I70">H61*E61</f>
        <v>150</v>
      </c>
      <c r="J61" s="13">
        <f aca="true" t="shared" si="6" ref="J61:J70">G61+I61</f>
        <v>450</v>
      </c>
    </row>
    <row r="62" spans="2:10" ht="48.75" customHeight="1">
      <c r="B62" s="2">
        <v>2</v>
      </c>
      <c r="C62" s="12" t="s">
        <v>69</v>
      </c>
      <c r="D62" s="2" t="s">
        <v>10</v>
      </c>
      <c r="E62" s="5">
        <v>23.5</v>
      </c>
      <c r="F62" s="14">
        <v>60</v>
      </c>
      <c r="G62" s="14">
        <f t="shared" si="4"/>
        <v>1410</v>
      </c>
      <c r="H62" s="14">
        <v>143.19</v>
      </c>
      <c r="I62" s="13">
        <f t="shared" si="5"/>
        <v>3364.965</v>
      </c>
      <c r="J62" s="13">
        <f t="shared" si="6"/>
        <v>4774.965</v>
      </c>
    </row>
    <row r="63" spans="2:10" ht="93.75" customHeight="1">
      <c r="B63" s="2">
        <v>3</v>
      </c>
      <c r="C63" s="12" t="s">
        <v>70</v>
      </c>
      <c r="D63" s="2" t="s">
        <v>10</v>
      </c>
      <c r="E63" s="16">
        <v>23.5</v>
      </c>
      <c r="F63" s="14">
        <v>100</v>
      </c>
      <c r="G63" s="14">
        <f t="shared" si="4"/>
        <v>2350</v>
      </c>
      <c r="H63" s="14">
        <v>220</v>
      </c>
      <c r="I63" s="13">
        <f t="shared" si="5"/>
        <v>5170</v>
      </c>
      <c r="J63" s="13">
        <f t="shared" si="6"/>
        <v>7520</v>
      </c>
    </row>
    <row r="64" spans="2:10" ht="126" customHeight="1">
      <c r="B64" s="2">
        <v>4</v>
      </c>
      <c r="C64" s="12" t="s">
        <v>71</v>
      </c>
      <c r="D64" s="2" t="s">
        <v>15</v>
      </c>
      <c r="E64" s="5">
        <v>2</v>
      </c>
      <c r="F64" s="14">
        <v>150</v>
      </c>
      <c r="G64" s="14">
        <f t="shared" si="4"/>
        <v>300</v>
      </c>
      <c r="H64" s="14">
        <v>400</v>
      </c>
      <c r="I64" s="13">
        <f t="shared" si="5"/>
        <v>800</v>
      </c>
      <c r="J64" s="13">
        <f t="shared" si="6"/>
        <v>1100</v>
      </c>
    </row>
    <row r="65" spans="2:10" ht="57.75" customHeight="1">
      <c r="B65" s="2">
        <v>5</v>
      </c>
      <c r="C65" s="12" t="s">
        <v>72</v>
      </c>
      <c r="D65" s="2" t="s">
        <v>10</v>
      </c>
      <c r="E65" s="5">
        <v>2</v>
      </c>
      <c r="F65" s="14">
        <v>120</v>
      </c>
      <c r="G65" s="14">
        <f t="shared" si="4"/>
        <v>240</v>
      </c>
      <c r="H65" s="14">
        <v>140</v>
      </c>
      <c r="I65" s="13">
        <f t="shared" si="5"/>
        <v>280</v>
      </c>
      <c r="J65" s="13">
        <f t="shared" si="6"/>
        <v>520</v>
      </c>
    </row>
    <row r="66" spans="2:10" ht="51.75" customHeight="1">
      <c r="B66" s="2">
        <v>6</v>
      </c>
      <c r="C66" s="12" t="s">
        <v>73</v>
      </c>
      <c r="D66" s="2" t="s">
        <v>10</v>
      </c>
      <c r="E66" s="4">
        <v>74.04</v>
      </c>
      <c r="F66" s="14">
        <v>50</v>
      </c>
      <c r="G66" s="14">
        <f t="shared" si="4"/>
        <v>3702.0000000000005</v>
      </c>
      <c r="H66" s="14">
        <v>45</v>
      </c>
      <c r="I66" s="13">
        <f t="shared" si="5"/>
        <v>3331.8</v>
      </c>
      <c r="J66" s="13">
        <f t="shared" si="6"/>
        <v>7033.800000000001</v>
      </c>
    </row>
    <row r="67" spans="2:10" ht="38.25" customHeight="1">
      <c r="B67" s="2">
        <v>7</v>
      </c>
      <c r="C67" s="12" t="s">
        <v>74</v>
      </c>
      <c r="D67" s="2" t="s">
        <v>10</v>
      </c>
      <c r="E67" s="5">
        <v>23.5</v>
      </c>
      <c r="F67" s="14">
        <v>90</v>
      </c>
      <c r="G67" s="14">
        <f t="shared" si="4"/>
        <v>2115</v>
      </c>
      <c r="H67" s="14">
        <v>150</v>
      </c>
      <c r="I67" s="13">
        <f t="shared" si="5"/>
        <v>3525</v>
      </c>
      <c r="J67" s="13">
        <f t="shared" si="6"/>
        <v>5640</v>
      </c>
    </row>
    <row r="68" spans="2:10" ht="38.25">
      <c r="B68" s="2">
        <v>8</v>
      </c>
      <c r="C68" s="12" t="s">
        <v>53</v>
      </c>
      <c r="D68" s="2" t="s">
        <v>10</v>
      </c>
      <c r="E68" s="5">
        <v>1.4</v>
      </c>
      <c r="F68" s="14">
        <v>40</v>
      </c>
      <c r="G68" s="14">
        <f t="shared" si="4"/>
        <v>56</v>
      </c>
      <c r="H68" s="14">
        <v>45</v>
      </c>
      <c r="I68" s="13">
        <f t="shared" si="5"/>
        <v>62.99999999999999</v>
      </c>
      <c r="J68" s="13">
        <f t="shared" si="6"/>
        <v>119</v>
      </c>
    </row>
    <row r="69" spans="2:10" ht="63.75">
      <c r="B69" s="2">
        <v>9</v>
      </c>
      <c r="C69" s="12" t="s">
        <v>75</v>
      </c>
      <c r="D69" s="2" t="s">
        <v>15</v>
      </c>
      <c r="E69" s="5">
        <v>1</v>
      </c>
      <c r="F69" s="14">
        <v>600</v>
      </c>
      <c r="G69" s="14">
        <f t="shared" si="4"/>
        <v>600</v>
      </c>
      <c r="H69" s="14">
        <v>800</v>
      </c>
      <c r="I69" s="13">
        <f t="shared" si="5"/>
        <v>800</v>
      </c>
      <c r="J69" s="13">
        <f t="shared" si="6"/>
        <v>1400</v>
      </c>
    </row>
    <row r="70" spans="2:10" ht="75" customHeight="1">
      <c r="B70" s="2">
        <v>10</v>
      </c>
      <c r="C70" s="12" t="s">
        <v>76</v>
      </c>
      <c r="D70" s="2" t="s">
        <v>10</v>
      </c>
      <c r="E70" s="5">
        <v>0.3</v>
      </c>
      <c r="F70" s="14">
        <v>60</v>
      </c>
      <c r="G70" s="14">
        <f t="shared" si="4"/>
        <v>18</v>
      </c>
      <c r="H70" s="14">
        <v>200</v>
      </c>
      <c r="I70" s="13">
        <f t="shared" si="5"/>
        <v>60</v>
      </c>
      <c r="J70" s="13">
        <f t="shared" si="6"/>
        <v>78</v>
      </c>
    </row>
    <row r="71" spans="2:10" ht="12.75" customHeight="1">
      <c r="B71" s="2"/>
      <c r="C71" s="12"/>
      <c r="D71" s="2"/>
      <c r="E71" s="5"/>
      <c r="F71" s="6"/>
      <c r="G71" s="172" t="s">
        <v>11</v>
      </c>
      <c r="H71" s="172"/>
      <c r="I71" s="2" t="s">
        <v>12</v>
      </c>
      <c r="J71" s="14">
        <f>SUM(G61:G70)</f>
        <v>11091</v>
      </c>
    </row>
    <row r="72" spans="2:10" ht="12.75">
      <c r="B72" s="2"/>
      <c r="C72" s="12"/>
      <c r="D72" s="2"/>
      <c r="E72" s="5"/>
      <c r="F72" s="6"/>
      <c r="G72" s="172"/>
      <c r="H72" s="172"/>
      <c r="I72" s="2" t="s">
        <v>14</v>
      </c>
      <c r="J72" s="14">
        <f>SUM(I61:I70)</f>
        <v>17544.765</v>
      </c>
    </row>
    <row r="73" spans="2:10" ht="12.75">
      <c r="B73" s="2"/>
      <c r="C73" s="12"/>
      <c r="D73" s="2"/>
      <c r="E73" s="5"/>
      <c r="F73" s="14"/>
      <c r="G73" s="14"/>
      <c r="H73" s="14"/>
      <c r="I73" s="15" t="s">
        <v>40</v>
      </c>
      <c r="J73" s="15">
        <f>J71+J72</f>
        <v>28635.765</v>
      </c>
    </row>
    <row r="74" spans="2:10" ht="12.75">
      <c r="B74" s="2"/>
      <c r="C74" s="12"/>
      <c r="D74" s="2"/>
      <c r="E74" s="5"/>
      <c r="F74" s="14"/>
      <c r="G74" s="14"/>
      <c r="H74" s="14"/>
      <c r="I74" s="15"/>
      <c r="J74" s="15"/>
    </row>
    <row r="75" spans="2:10" ht="12.75">
      <c r="B75" s="2"/>
      <c r="C75" s="12"/>
      <c r="D75" s="2"/>
      <c r="E75" s="5"/>
      <c r="F75" s="14"/>
      <c r="G75" s="14"/>
      <c r="H75" s="14"/>
      <c r="I75" s="15"/>
      <c r="J75" s="15"/>
    </row>
    <row r="76" spans="2:10" ht="12.75">
      <c r="B76" s="2"/>
      <c r="C76" s="12"/>
      <c r="D76" s="2"/>
      <c r="E76" s="5"/>
      <c r="F76" s="14"/>
      <c r="G76" s="14"/>
      <c r="H76" s="14"/>
      <c r="I76" s="15"/>
      <c r="J76" s="15"/>
    </row>
    <row r="77" spans="2:10" ht="12.75">
      <c r="B77" s="3"/>
      <c r="C77" s="12"/>
      <c r="D77" s="2"/>
      <c r="E77" s="5"/>
      <c r="F77" s="14"/>
      <c r="G77" s="14"/>
      <c r="H77" s="14"/>
      <c r="I77" s="15"/>
      <c r="J77" s="15"/>
    </row>
    <row r="78" spans="2:10" ht="12.75">
      <c r="B78" s="3"/>
      <c r="C78" s="12"/>
      <c r="D78" s="2"/>
      <c r="E78" s="5"/>
      <c r="F78" s="14"/>
      <c r="G78" s="14"/>
      <c r="H78" s="14"/>
      <c r="I78" s="15"/>
      <c r="J78" s="15"/>
    </row>
    <row r="79" spans="2:10" ht="12.75" customHeight="1">
      <c r="B79" s="173" t="s">
        <v>58</v>
      </c>
      <c r="C79" s="173"/>
      <c r="D79" s="173"/>
      <c r="E79" s="173"/>
      <c r="F79" s="173"/>
      <c r="G79" s="173"/>
      <c r="H79" s="173"/>
      <c r="I79" s="173"/>
      <c r="J79" s="173"/>
    </row>
    <row r="80" spans="2:10" ht="51">
      <c r="B80" s="2">
        <v>1</v>
      </c>
      <c r="C80" s="12" t="s">
        <v>77</v>
      </c>
      <c r="D80" s="2" t="s">
        <v>9</v>
      </c>
      <c r="E80" s="5">
        <v>65</v>
      </c>
      <c r="F80" s="14">
        <v>90</v>
      </c>
      <c r="G80" s="14">
        <f>F80*E80</f>
        <v>5850</v>
      </c>
      <c r="H80" s="14">
        <v>60</v>
      </c>
      <c r="I80" s="13">
        <f>H80*E80</f>
        <v>3900</v>
      </c>
      <c r="J80" s="13">
        <f>G80+I80</f>
        <v>9750</v>
      </c>
    </row>
    <row r="81" spans="2:10" ht="25.5">
      <c r="B81" s="2">
        <v>2</v>
      </c>
      <c r="C81" s="12" t="s">
        <v>60</v>
      </c>
      <c r="D81" s="2" t="s">
        <v>32</v>
      </c>
      <c r="E81" s="5">
        <v>18</v>
      </c>
      <c r="F81" s="14">
        <v>100</v>
      </c>
      <c r="G81" s="14">
        <f>F81*E81</f>
        <v>1800</v>
      </c>
      <c r="H81" s="14">
        <v>50</v>
      </c>
      <c r="I81" s="13">
        <f>H81*E81</f>
        <v>900</v>
      </c>
      <c r="J81" s="13">
        <f>G81+I81</f>
        <v>2700</v>
      </c>
    </row>
    <row r="82" spans="2:10" ht="12.75">
      <c r="B82" s="2">
        <v>3</v>
      </c>
      <c r="C82" s="12" t="s">
        <v>61</v>
      </c>
      <c r="D82" s="2" t="s">
        <v>32</v>
      </c>
      <c r="E82" s="5">
        <v>2</v>
      </c>
      <c r="F82" s="14">
        <v>100</v>
      </c>
      <c r="G82" s="14">
        <f>F82*E82</f>
        <v>200</v>
      </c>
      <c r="H82" s="14">
        <v>50</v>
      </c>
      <c r="I82" s="13">
        <f>H82*E82</f>
        <v>100</v>
      </c>
      <c r="J82" s="13">
        <f>G82+I82</f>
        <v>300</v>
      </c>
    </row>
    <row r="83" spans="2:10" ht="38.25">
      <c r="B83" s="2">
        <v>4</v>
      </c>
      <c r="C83" s="12" t="s">
        <v>78</v>
      </c>
      <c r="D83" s="2" t="s">
        <v>32</v>
      </c>
      <c r="E83" s="5">
        <v>5</v>
      </c>
      <c r="F83" s="14">
        <v>120</v>
      </c>
      <c r="G83" s="14">
        <f>F83*E83</f>
        <v>600</v>
      </c>
      <c r="H83" s="14">
        <v>650</v>
      </c>
      <c r="I83" s="13">
        <f>H83*E83</f>
        <v>3250</v>
      </c>
      <c r="J83" s="13">
        <f>G83+I83</f>
        <v>3850</v>
      </c>
    </row>
    <row r="84" spans="2:10" ht="25.5">
      <c r="B84" s="2">
        <v>5</v>
      </c>
      <c r="C84" s="12" t="s">
        <v>62</v>
      </c>
      <c r="D84" s="2" t="s">
        <v>32</v>
      </c>
      <c r="E84" s="5">
        <v>6</v>
      </c>
      <c r="F84" s="14">
        <v>100</v>
      </c>
      <c r="G84" s="14">
        <f>F84*E84</f>
        <v>600</v>
      </c>
      <c r="H84" s="14">
        <v>100</v>
      </c>
      <c r="I84" s="13">
        <f>H84*E84</f>
        <v>600</v>
      </c>
      <c r="J84" s="13">
        <f>G84+I84</f>
        <v>1200</v>
      </c>
    </row>
    <row r="85" spans="2:10" ht="12.75" customHeight="1">
      <c r="B85" s="2"/>
      <c r="C85" s="12"/>
      <c r="D85" s="2"/>
      <c r="E85" s="5"/>
      <c r="F85" s="6"/>
      <c r="G85" s="172" t="s">
        <v>11</v>
      </c>
      <c r="H85" s="172"/>
      <c r="I85" s="2" t="s">
        <v>12</v>
      </c>
      <c r="J85" s="14">
        <f>SUM(G80:G84)</f>
        <v>9050</v>
      </c>
    </row>
    <row r="86" spans="2:10" ht="12.75">
      <c r="B86" s="2"/>
      <c r="C86" s="12"/>
      <c r="D86" s="2"/>
      <c r="E86" s="5"/>
      <c r="F86" s="6"/>
      <c r="G86" s="172"/>
      <c r="H86" s="172"/>
      <c r="I86" s="2" t="s">
        <v>14</v>
      </c>
      <c r="J86" s="14">
        <f>SUM(I80:I84)</f>
        <v>8750</v>
      </c>
    </row>
    <row r="87" spans="2:10" ht="12.75">
      <c r="B87" s="2"/>
      <c r="C87" s="12"/>
      <c r="D87" s="2"/>
      <c r="E87" s="5"/>
      <c r="F87" s="14"/>
      <c r="G87" s="14"/>
      <c r="H87" s="14"/>
      <c r="I87" s="15" t="s">
        <v>40</v>
      </c>
      <c r="J87" s="15">
        <f>J85+J86</f>
        <v>17800</v>
      </c>
    </row>
    <row r="88" spans="2:10" ht="12.75">
      <c r="B88" s="2"/>
      <c r="C88" s="12"/>
      <c r="D88" s="2"/>
      <c r="E88" s="5"/>
      <c r="F88" s="14"/>
      <c r="G88" s="14"/>
      <c r="H88" s="14"/>
      <c r="I88" s="15"/>
      <c r="J88" s="15"/>
    </row>
    <row r="89" spans="2:10" ht="12.75">
      <c r="B89" s="2"/>
      <c r="C89" s="12"/>
      <c r="D89" s="2"/>
      <c r="E89" s="5"/>
      <c r="F89" s="14"/>
      <c r="G89" s="14"/>
      <c r="H89" s="14"/>
      <c r="I89" s="15"/>
      <c r="J89" s="15"/>
    </row>
    <row r="90" spans="2:10" ht="12.75">
      <c r="B90" s="9"/>
      <c r="C90" s="24"/>
      <c r="D90" s="9"/>
      <c r="E90" s="25"/>
      <c r="F90" s="26"/>
      <c r="G90" s="26"/>
      <c r="H90" s="26"/>
      <c r="I90" s="27"/>
      <c r="J90" s="27"/>
    </row>
    <row r="91" spans="2:10" ht="12.75">
      <c r="B91" s="9"/>
      <c r="C91" s="24"/>
      <c r="D91" s="9"/>
      <c r="E91" s="25"/>
      <c r="F91" s="26"/>
      <c r="G91" s="26"/>
      <c r="H91" s="26"/>
      <c r="I91" s="27"/>
      <c r="J91" s="27"/>
    </row>
    <row r="92" spans="2:10" ht="12.75">
      <c r="B92" s="9"/>
      <c r="C92" s="24"/>
      <c r="D92" s="9"/>
      <c r="E92" s="25"/>
      <c r="F92" s="26"/>
      <c r="G92" s="26"/>
      <c r="H92" s="26"/>
      <c r="I92" s="27"/>
      <c r="J92" s="27"/>
    </row>
    <row r="93" spans="2:10" ht="12.75">
      <c r="B93" s="9"/>
      <c r="C93" s="24"/>
      <c r="D93" s="9"/>
      <c r="E93" s="25"/>
      <c r="F93" s="26"/>
      <c r="G93" s="26"/>
      <c r="H93" s="26"/>
      <c r="I93" s="27"/>
      <c r="J93" s="27"/>
    </row>
    <row r="94" spans="2:10" ht="12.75" customHeight="1">
      <c r="B94" s="9"/>
      <c r="C94" s="24"/>
      <c r="D94" s="9"/>
      <c r="E94" s="25"/>
      <c r="F94" s="10"/>
      <c r="G94" s="175" t="s">
        <v>79</v>
      </c>
      <c r="H94" s="175"/>
      <c r="I94" s="9"/>
      <c r="J94" s="10"/>
    </row>
    <row r="95" spans="2:10" ht="12.75">
      <c r="B95" s="9"/>
      <c r="C95" s="24"/>
      <c r="D95" s="9"/>
      <c r="E95" s="25"/>
      <c r="F95" s="10"/>
      <c r="G95" s="175"/>
      <c r="H95" s="175"/>
      <c r="I95" s="9"/>
      <c r="J95" s="29">
        <f>J20+J40+J49+J58+J73+J87</f>
        <v>111851.765</v>
      </c>
    </row>
    <row r="96" spans="2:10" ht="12.75">
      <c r="B96" s="9"/>
      <c r="C96" s="24"/>
      <c r="D96" s="9"/>
      <c r="E96" s="25"/>
      <c r="F96" s="10"/>
      <c r="G96" s="28"/>
      <c r="H96" s="28"/>
      <c r="I96" s="9"/>
      <c r="J96" s="26"/>
    </row>
    <row r="97" spans="2:10" ht="12.75">
      <c r="B97" s="9"/>
      <c r="C97" s="24"/>
      <c r="D97" s="9"/>
      <c r="E97" s="25"/>
      <c r="F97" s="10"/>
      <c r="G97" s="28"/>
      <c r="H97" s="28"/>
      <c r="I97" s="9"/>
      <c r="J97" s="26"/>
    </row>
    <row r="98" spans="2:10" ht="12.75">
      <c r="B98" s="9"/>
      <c r="C98" s="24"/>
      <c r="D98" s="9"/>
      <c r="E98" s="25"/>
      <c r="F98" s="10"/>
      <c r="G98" s="28"/>
      <c r="H98" s="28"/>
      <c r="I98" s="9"/>
      <c r="J98" s="26"/>
    </row>
    <row r="99" spans="2:10" ht="12.75">
      <c r="B99" s="9"/>
      <c r="C99" s="30"/>
      <c r="E99" s="30"/>
      <c r="F99" s="31"/>
      <c r="G99" s="10"/>
      <c r="H99" s="10"/>
      <c r="I99" s="10"/>
      <c r="J99" s="10"/>
    </row>
    <row r="100" spans="2:10" ht="30.75" customHeight="1">
      <c r="B100" s="9"/>
      <c r="C100" s="30"/>
      <c r="E100" s="30"/>
      <c r="F100" s="31"/>
      <c r="G100" s="10"/>
      <c r="H100" s="176" t="s">
        <v>80</v>
      </c>
      <c r="I100" s="176"/>
      <c r="J100" s="32">
        <v>111852</v>
      </c>
    </row>
    <row r="101" spans="2:10" ht="12.75">
      <c r="B101" s="9"/>
      <c r="C101" s="30"/>
      <c r="E101" s="30"/>
      <c r="F101" s="31"/>
      <c r="G101" s="10"/>
      <c r="H101" s="10"/>
      <c r="I101" s="10"/>
      <c r="J101" s="10"/>
    </row>
    <row r="102" spans="2:10" ht="12.75">
      <c r="B102" s="9"/>
      <c r="C102" s="30"/>
      <c r="E102" s="30"/>
      <c r="F102" s="31"/>
      <c r="G102" s="10"/>
      <c r="H102" s="10"/>
      <c r="I102" s="10"/>
      <c r="J102" s="10"/>
    </row>
    <row r="103" spans="2:10" ht="12.75">
      <c r="B103" s="9"/>
      <c r="C103" s="30"/>
      <c r="E103" s="30"/>
      <c r="F103" s="31"/>
      <c r="G103" s="10"/>
      <c r="H103" s="10"/>
      <c r="I103" s="10"/>
      <c r="J103" s="10"/>
    </row>
    <row r="104" spans="2:10" ht="12.75">
      <c r="B104" s="9"/>
      <c r="C104" s="30"/>
      <c r="E104" s="30"/>
      <c r="F104" s="31"/>
      <c r="G104" s="10"/>
      <c r="H104" s="10"/>
      <c r="I104" s="10"/>
      <c r="J104" s="10"/>
    </row>
    <row r="105" spans="2:10" ht="12.75">
      <c r="B105" s="9"/>
      <c r="C105" s="30"/>
      <c r="E105" s="30"/>
      <c r="F105" s="31"/>
      <c r="G105" s="10"/>
      <c r="H105" s="10"/>
      <c r="I105" s="10"/>
      <c r="J105" s="10"/>
    </row>
    <row r="106" spans="2:10" ht="12.75" customHeight="1">
      <c r="B106" s="9"/>
      <c r="C106" s="33" t="s">
        <v>81</v>
      </c>
      <c r="D106" s="8"/>
      <c r="E106" s="34"/>
      <c r="F106" s="35"/>
      <c r="G106" s="177" t="s">
        <v>82</v>
      </c>
      <c r="H106" s="177"/>
      <c r="I106" s="10"/>
      <c r="J106" s="10"/>
    </row>
    <row r="107" spans="3:10" ht="12.75" customHeight="1">
      <c r="C107" s="36"/>
      <c r="D107" s="178" t="s">
        <v>83</v>
      </c>
      <c r="E107" s="178"/>
      <c r="G107" s="179"/>
      <c r="H107" s="179"/>
      <c r="I107" s="180" t="s">
        <v>84</v>
      </c>
      <c r="J107" s="180"/>
    </row>
    <row r="110" spans="3:8" s="1" customFormat="1" ht="12.75">
      <c r="C110" s="1" t="s">
        <v>85</v>
      </c>
      <c r="H110" s="1" t="s">
        <v>85</v>
      </c>
    </row>
  </sheetData>
  <sheetProtection selectLockedCells="1" selectUnlockedCells="1"/>
  <mergeCells count="30">
    <mergeCell ref="B79:J79"/>
    <mergeCell ref="G85:H86"/>
    <mergeCell ref="G94:H95"/>
    <mergeCell ref="H100:I100"/>
    <mergeCell ref="G106:H106"/>
    <mergeCell ref="D107:E107"/>
    <mergeCell ref="G107:H107"/>
    <mergeCell ref="I107:J107"/>
    <mergeCell ref="G47:H48"/>
    <mergeCell ref="B50:J50"/>
    <mergeCell ref="B51:J51"/>
    <mergeCell ref="G56:H57"/>
    <mergeCell ref="B60:J60"/>
    <mergeCell ref="G71:H72"/>
    <mergeCell ref="B9:J9"/>
    <mergeCell ref="B10:J10"/>
    <mergeCell ref="G18:H19"/>
    <mergeCell ref="B22:J22"/>
    <mergeCell ref="G38:H39"/>
    <mergeCell ref="B41:J41"/>
    <mergeCell ref="H3:J3"/>
    <mergeCell ref="B5:J5"/>
    <mergeCell ref="B6:J6"/>
    <mergeCell ref="B7:B8"/>
    <mergeCell ref="C7:C8"/>
    <mergeCell ref="D7:D8"/>
    <mergeCell ref="E7:E8"/>
    <mergeCell ref="F7:G7"/>
    <mergeCell ref="H7:I7"/>
    <mergeCell ref="J7:J8"/>
  </mergeCells>
  <printOptions/>
  <pageMargins left="0.35" right="0.25" top="0.25" bottom="0.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Сачков Андрей Владимирович</dc:creator>
  <cp:keywords/>
  <dc:description/>
  <cp:lastModifiedBy>Буданов Алексей Анатольевич</cp:lastModifiedBy>
  <cp:lastPrinted>2014-02-12T14:14:24Z</cp:lastPrinted>
  <dcterms:created xsi:type="dcterms:W3CDTF">2023-10-13T14:20:21Z</dcterms:created>
  <dcterms:modified xsi:type="dcterms:W3CDTF">2023-11-30T07:11:49Z</dcterms:modified>
  <cp:category/>
  <cp:version/>
  <cp:contentType/>
  <cp:contentStatus/>
</cp:coreProperties>
</file>