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ДГБ№1\6. ТЕНДЕРА\РАБОТА\5. Двери\ДВЕРИ ВНУТРЕННИЕ\Двери ДВ\Для тендера\со СКУД\"/>
    </mc:Choice>
  </mc:AlternateContent>
  <xr:revisionPtr revIDLastSave="0" documentId="13_ncr:1_{4049801C-F379-401C-9E89-9A520D3A5E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ГБ1" sheetId="1" r:id="rId1"/>
  </sheets>
  <definedNames>
    <definedName name="_xlnm.Print_Area" localSheetId="0">ДГБ1!$A$1:$S$45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M27" i="1"/>
  <c r="M22" i="1"/>
  <c r="M20" i="1"/>
  <c r="M18" i="1"/>
  <c r="M16" i="1"/>
  <c r="M14" i="1"/>
  <c r="M12" i="1"/>
  <c r="M10" i="1"/>
  <c r="L29" i="1"/>
  <c r="L27" i="1"/>
  <c r="L20" i="1"/>
  <c r="L18" i="1"/>
  <c r="L16" i="1"/>
  <c r="L14" i="1"/>
  <c r="L12" i="1"/>
  <c r="L10" i="1"/>
  <c r="K22" i="1"/>
  <c r="K20" i="1"/>
  <c r="K18" i="1"/>
  <c r="K16" i="1"/>
  <c r="K12" i="1"/>
  <c r="K10" i="1"/>
  <c r="J27" i="1"/>
  <c r="J22" i="1"/>
  <c r="J20" i="1"/>
  <c r="J18" i="1"/>
  <c r="J16" i="1"/>
  <c r="J14" i="1"/>
  <c r="J12" i="1"/>
  <c r="J10" i="1"/>
  <c r="I29" i="1"/>
  <c r="I27" i="1"/>
  <c r="I20" i="1"/>
  <c r="I18" i="1"/>
  <c r="I16" i="1"/>
  <c r="I14" i="1"/>
  <c r="I12" i="1"/>
  <c r="I10" i="1"/>
  <c r="H29" i="1"/>
  <c r="H16" i="1"/>
  <c r="H22" i="1"/>
  <c r="H20" i="1"/>
  <c r="H18" i="1"/>
  <c r="H14" i="1"/>
  <c r="H12" i="1"/>
  <c r="H10" i="1"/>
  <c r="G12" i="1"/>
  <c r="G10" i="1"/>
  <c r="N10" i="1" l="1"/>
  <c r="N11" i="1"/>
  <c r="N12" i="1"/>
  <c r="N14" i="1"/>
  <c r="N15" i="1"/>
  <c r="N16" i="1"/>
  <c r="N17" i="1"/>
  <c r="N18" i="1"/>
  <c r="N19" i="1"/>
  <c r="N20" i="1"/>
  <c r="N22" i="1"/>
  <c r="T23" i="1"/>
  <c r="N26" i="1"/>
  <c r="N27" i="1"/>
  <c r="N28" i="1"/>
  <c r="N29" i="1"/>
  <c r="N30" i="1"/>
  <c r="N31" i="1"/>
  <c r="N39" i="1"/>
  <c r="N40" i="1"/>
  <c r="N9" i="1"/>
  <c r="T28" i="1" l="1"/>
  <c r="T19" i="1"/>
  <c r="T15" i="1"/>
  <c r="T13" i="1"/>
  <c r="T11" i="1"/>
  <c r="T26" i="1"/>
  <c r="T17" i="1"/>
  <c r="T9" i="1"/>
  <c r="T21" i="1"/>
</calcChain>
</file>

<file path=xl/sharedStrings.xml><?xml version="1.0" encoding="utf-8"?>
<sst xmlns="http://schemas.openxmlformats.org/spreadsheetml/2006/main" count="182" uniqueCount="104">
  <si>
    <t>№ пп</t>
  </si>
  <si>
    <t>Размер проема, мм</t>
  </si>
  <si>
    <t>в т.ч. НДС 20%</t>
  </si>
  <si>
    <t>ДВ-1</t>
  </si>
  <si>
    <t>Габариты дверного проема в свету не менее, мм</t>
  </si>
  <si>
    <t>950х2100(h)</t>
  </si>
  <si>
    <t>1 Этаж, шт.</t>
  </si>
  <si>
    <t>2 Этаж, шт.</t>
  </si>
  <si>
    <t>3 Этаж, шт.</t>
  </si>
  <si>
    <t>4 Этаж, шт.</t>
  </si>
  <si>
    <t>5 Этаж, шт.</t>
  </si>
  <si>
    <t>Всего, шт.</t>
  </si>
  <si>
    <t>ДВ-2</t>
  </si>
  <si>
    <t>ДВ-3</t>
  </si>
  <si>
    <t>1050х2100(h)</t>
  </si>
  <si>
    <t>ДВ-4</t>
  </si>
  <si>
    <t>ДВ-5</t>
  </si>
  <si>
    <t>1510х2100(h)</t>
  </si>
  <si>
    <t>ДВ-6</t>
  </si>
  <si>
    <t>ДВ-9</t>
  </si>
  <si>
    <t>ДВ-10</t>
  </si>
  <si>
    <t>ДВ-11</t>
  </si>
  <si>
    <t>ДВ-12</t>
  </si>
  <si>
    <t>ДВ-13</t>
  </si>
  <si>
    <t>750х2100(h)</t>
  </si>
  <si>
    <t>ДВ-42</t>
  </si>
  <si>
    <t>ДВ-14</t>
  </si>
  <si>
    <t>6 Этаж, шт.</t>
  </si>
  <si>
    <t>Двери внутренние в уборные персонала, ПУИ, санитарные, моечная посуды.Комбинированная однопольная, правая, глухая, влагостойкая, с облицовкой HPL пластиком с окрашиванием по RAL в соответствии с дизайн-проектом, с антибактериальным покрытием, без порога. Торец полотна закрыт ударопрочной кромкой 2 мм, защищающий полотно от ударов и сколов.</t>
  </si>
  <si>
    <t>Двери внутренние в уборные персонала, ПУИ, санитарные, моечная посуды.Комбинированная однопольная, левая, глухая, влагостойкая, с облицовкой HPL пластиком с окрашиванием по RAL в соответствии с дизайн-проектом, с антибактериальным покрытием, без порога. Торец полотна закрыт ударопрочной кромкой 2 мм, защищающий полотно от ударов и сколов.</t>
  </si>
  <si>
    <t>ДВ-17</t>
  </si>
  <si>
    <t>ДВ-18</t>
  </si>
  <si>
    <t>1000х2000(h)</t>
  </si>
  <si>
    <t>600х2000(h)</t>
  </si>
  <si>
    <t>800х2000(h)</t>
  </si>
  <si>
    <t>1360х2000h)</t>
  </si>
  <si>
    <t>900х2000(h)</t>
  </si>
  <si>
    <t>1360х1900(h)</t>
  </si>
  <si>
    <t>ДВ-1 СКУД</t>
  </si>
  <si>
    <t>ДВ-2 СКУД</t>
  </si>
  <si>
    <t>ДВ-3 СКУД</t>
  </si>
  <si>
    <t>ДВ-4 СКУД</t>
  </si>
  <si>
    <t>ДВ-5 СКУД</t>
  </si>
  <si>
    <t>ДВ-6 СКУД</t>
  </si>
  <si>
    <t>ДВ-9 СКУД</t>
  </si>
  <si>
    <t>ДВ-14 СКУД</t>
  </si>
  <si>
    <t>ДВ-13 СКУД</t>
  </si>
  <si>
    <t>Подвл шт.</t>
  </si>
  <si>
    <t>ДВ-34</t>
  </si>
  <si>
    <t>ДВ-35</t>
  </si>
  <si>
    <t>ДВ-36</t>
  </si>
  <si>
    <t>1200х2100(h)</t>
  </si>
  <si>
    <t>Двери в кабинеты врачей с доступом МГН, , столовые, помещения пребывания пациентов. Комбинированная двупольная, глухая, с облицовкой HPL пластиком с окрашиванием по RAL в соответствии с дизайн-проектом, с антибактериальным покрытием, с металлическим отбойником, без порога.Торец полотна закрыт ударопрочной кромкой 2 мм, защищающий полотно от ударов и сколов.</t>
  </si>
  <si>
    <t>1650х2500(h)</t>
  </si>
  <si>
    <t>1500х2400(h)</t>
  </si>
  <si>
    <t>ДП-16</t>
  </si>
  <si>
    <t>ДП-17</t>
  </si>
  <si>
    <t xml:space="preserve">Марка </t>
  </si>
  <si>
    <t>Обозначение</t>
  </si>
  <si>
    <t>Ед. изм.</t>
  </si>
  <si>
    <t>шт.</t>
  </si>
  <si>
    <t>ДВ-19</t>
  </si>
  <si>
    <t>ДВ-20</t>
  </si>
  <si>
    <t>Двери внутренние в медицинские шлюзы (коридоры).Стальная двупольная, правая, с остеклением с однокамерным стеклопакетом СПО 4М1-16-4МА ГОСТ 24866-2014, с окрашиванием по RAL в соответствии с дизайн-проектом, с антибактериальным покрытием, с автоматическим выдвижным порогом, с металлическим отбойником, с доводчиком с задержкой не более 5 секунд, с уплотнителями на притворах. Торец полотна закрыт ударопрочной кромкой 2 мм, защищающий полотно от ударов и сколов</t>
  </si>
  <si>
    <t>Двери внутренние в медицинские шлюзы (коридоры). Стальная двупольная, левая, с остеклением с однокамерным стеклопакетом СПО 4М1-16-4МА ГОСТ 24866-2014, с окрашиванием по RAL в соответствии с дизайн-проектом, с антибактериальным покрытием, с автоматическим выдвижным порогом, с металлическим отбойником, с доводчиком с задержкой не более 5 секунд, с уплотнителями на притворах. Торец полотна закрыт ударопрочной кромкой 2 мм, защищающий полотно от ударов и сколов.</t>
  </si>
  <si>
    <t>Стоимость за единицу, в т.ч. НДС 20%</t>
  </si>
  <si>
    <t>Стоимость работ
(всего), в т.ч. НДС 20%</t>
  </si>
  <si>
    <t>Работа (Монтаж)</t>
  </si>
  <si>
    <t>Стоимость материала
(всего), в т.ч. НДС 20%</t>
  </si>
  <si>
    <t>Материалы</t>
  </si>
  <si>
    <t>Всего, стоимость, в т.ч. НДС 20%</t>
  </si>
  <si>
    <t>Расчёт договорной цены</t>
  </si>
  <si>
    <t>Объект: «Строительство здания ГБУЗ "Детская городская больница №1" для размещения детского центра хирургии врожденных пороков развития и восстановительного лечения (на 250 коек) по адресу: г.Санкт-Петербург, Авангардная улица, дом 14, литера А»</t>
  </si>
  <si>
    <t>ИТОГО:</t>
  </si>
  <si>
    <t>"Примечания: 
В расчет включается полный комплекс работ. 
Прилагаемые объемы работ, материалов и оборудования служат для обоснования цены предложения и проверки квалификации претендента. 
За отсутствие в расчете работ, которые необходимо будет выполнять, несет ответственность претендент, даже в случае, если они прямо не прописаны в проекте и ТЗ.
 1.    В предложении замена оборудования, материалов не допускается, за исключением, если эта возможность прописана в ТЗ. 
 После выбора подрядчика и согласования с Генеральным проектировщиком, для дальнейшей оптимизации цены договора, улучшения качества систем, сокращения сроков работ замена возможна.
 2.   В случае, если в проектных спецификациях материалы и оборудование не учтены, но Претендент, как специалист в данной области, предвидит безусловную необходимость поставок и монтажа неучтенных позиций, обязательно указывать их в предложении с примечаниями: НЕУЧТЕНО В ДОКУМЕНТАЦИИ, НЕОБХОДИМО ДЛЯ…
В стоимости работ учесть производство всего комплекса работ, «под ключ». В том числе работы и их стоимость, выполнение которых неразрывно связано с выполнением данного вида работ, но явно не отражено в проектной документации. Учесть все необходимое для производства работ оборудование, механизмы, материалы, электроинструмент, СИЗ, расходные материалы, комплектующие и пр., наличие которых необходимо для выполнения данного комплекса работ.
При подаче коммерческого предложения  обязательно указывать поставщика (фирму-производителя).</t>
  </si>
  <si>
    <t>Двери внутренние в помещения клизменной, лаборантской, обработки наркозно-дыхательной аппаратуры, с подключением в СКУД объекта. Комбинированная двупольная, правая, глухая, влагостойкая, с облицовкой HPL пластиком с окрашиванием по RAL в соответствии с дизайн-проектом, с антибактериальным покрытием,с металлическим отбойником, без порога. Торец полотна закрыт ударопрочной кромкой 2 мм, защищающий полотно от ударов и сколов.</t>
  </si>
  <si>
    <t>Двери внутренние в помещения клизменной, лаборантской, обработки наркозно-дыхательной аппаратуры, с подключением в СКУД объекта. Комбинированная двупольная, левая, глухая, влагостойкая, с облицовкой HPL пластиком с окрашиванием по RAL в соответствии с дизайн-проектом, с антибактериальным покрытием,с металлическим отбойником, без порога. Торец полотна закрыт ударопрочной кромкой 2 мм, защищающий полотно от ударов и сколов.</t>
  </si>
  <si>
    <t>Двери внутренние в сухие помещения кладовых, кабинеты без доступа МГН,технические помещения. Комбинированная однопольная, правая, глухая, с облицовкой HPL пластиком с окрашиванием по RAL в соответствии с дизайн-проектом, с антибактериальным покрытием, без порога. Торец полотна закрыт ударопрочной кромкой 2 мм, защищающий полотно от ударов и сколов.</t>
  </si>
  <si>
    <t>Двери внутренние в сухие помещения кладовых, кабинеты без доступа МГН,технические помещения. Комбинированная однопольная, левая, глухая, с облицовкой HPL пластиком с окрашиванием по RAL в соответствии с дизайн-проектом, с антибактериальным покрытием, без порога. Торец полотна закрыт ударопрочной кромкой 2 мм, защищающий полотно от ударов и сколов.</t>
  </si>
  <si>
    <t>Двери внутренние в кабинеты врачей с доступом МГН, столовые, помещения пребывания пациентов.
Комбинированная однопольная, правая, глухая, с облицовкой HPL пластиком с окрашиванием по RAL в соответствии с дизайн-проектом, с антибактериальным покрытием, с металлическим отбойником, без порога.Торец полотна закрыт ударопрочной кромкой 2 мм, защищающий полотно от ударов и сколов.</t>
  </si>
  <si>
    <t>Двери внутренние в кабинеты врачей с доступом МГН, , столовые, помещения пребывания пациентов. Комбинированная однопольная, левая, глухая, с облицовкой HPL пластиком с окрашиванием по RAL в соответствии с дизайн-проектом, с антибактериальным покрытием, с металлическим отбойником, без порога.Торец полотна закрыт ударопрочной кромкой 2 мм, защищающий полотно от ударов и сколов.</t>
  </si>
  <si>
    <t>Двери внутренние в палаты пациентов, боксы, сухие помещениях кладовых, процедурные, помещения хранения трупов, каталок.Комбинированная двупольная, правая, глухая, с облицовкой HPL пластиком с окрашиванием по RAL в соответствии с дизайн-проектом, с антибактериальным покрытием, без порога, с металлическим отбойником. Торец полотна закрыт ударопрочной кромкой 2 мм, защищающий полотно от ударов и сколов полотно от ударов и сколов.</t>
  </si>
  <si>
    <t>Двери внутренние в сухие помещения кладовых, кабинеты без доступа МГН,технические помещения, с подключением в СКУД объекта.  Комбинированная однопольная, правая, глухая, с облицовкой HPL пластиком с окрашиванием по RAL в соответствии с дизайн-проектом, с антибактериальным покрытием, без порога. Торец полотна закрыт ударопрочной кромкой 2 мм, защищающий полотно от ударов и сколов.</t>
  </si>
  <si>
    <t>Двери внутренние в сухие помещения кладовых, кабинеты без доступа МГН,технические помещения, с подключением в СКУД объекта.  Комбинированная однопольная, левая, глухая, с облицовкой HPL пластиком с окрашиванием по RAL в соответствии с дизайн-проектом, с антибактериальным покрытием, без порога. Торец полотна закрыт ударопрочной кромкой 2 мм, защищающий полотно от ударов и сколов.</t>
  </si>
  <si>
    <t>Двери внутренние в кабинеты врачей с доступом МГН, столовые, помещения пребывания пациентов, с подключением в СКУД объекта. Комбинированная однопольная, правая, глухая, с облицовкой HPL пластиком с окрашиванием по RAL в соответствии с дизайн-проектом, с антибактериальным покрытием, с металлическим отбойником, без порога.Торец полотна закрыт ударопрочной кромкой 2 мм, защищающий полотно от ударов и сколов.</t>
  </si>
  <si>
    <t>Двери внутренние в кабинеты врачей с доступом МГН, , столовые, помещения пребывания пациентов, с подключением в СКУД объекта.  Комбинированная однопольная, левая, глухая, с облицовкой HPL пластиком с окрашиванием по RAL в соответствии с дизайн-проектом, с антибактериальным покрытием, с металлическим отбойником, без порога.Торец полотна закрыт ударопрочной кромкой 2 мм, защищающий полотно от ударов и сколов.</t>
  </si>
  <si>
    <t>Двери внутренние в палаты пациентов, боксы, сухие помещениях кладовых, процедурные, помещения хранения трупов, каталок,  с подключением в СКУД объекта. Комбинированная двупольная, правая, глухая, с облицовкой HPL пластиком с окрашиванием по RAL в соответствии с дизайн-проектом, с антибактериальным покрытием, без порога, с металлическим отбойником. Торец полотна закрыт ударопрочной кромкой 2 мм, защищающий полотно от ударов и сколов полотно от ударов и сколов.</t>
  </si>
  <si>
    <t>Двери внутренние в палаты пациентов, боксы, сухие помещениях кладовых, процедурные, помещения хранения трупов, аталок. Комбинированная двупольная, левая, глухая, с облицовкой HPL пластиком с окрашиванием по RAL в соответствии с дизайн-проектом, с антибактериальным покрытием, без порога, с металлическим отбойником.Торец полотна закрыт ударопрочной кромкой 2 мм, защищающий полотно от ударов и сколов полотно от ударов и сколов.</t>
  </si>
  <si>
    <t>Двери внутренние в палаты пациентов, боксы, сухие помещениях кладовых, процедурные, помещения хранения трупов, аталок,  с подключением в СКУД объекта. Комбинированная двупольная, левая, глухая, с облицовкой HPL пластиком с окрашиванием по RAL в соответствии с дизайн-проектом, с антибактериальным покрытием, без порога, с металлическим отбойником.Торец полотна закрыт ударопрочной кромкой 2 мм, защищающий полотно от ударов и сколов полотно от ударов и сколов.</t>
  </si>
  <si>
    <t>Двери внутренние в уборные персонала, ПУИ, санитарные, моечная посуды,  с подключением в СКУД объекта. Комбинированная однопольная, правая, глухая, влагостойкая, с облицовкой HPL пластиком с окрашиванием по RAL в соответствии с дизайн-проектом, с антибактериальным покрытием, без порога. Торец полотна закрыт ударопрочной кромкой 2 мм, защищающий полотно от ударов и сколов.</t>
  </si>
  <si>
    <t>Двери внутренние в универсальные кабины уборных поситетелей, в санузлы и уборные при палатах пациентов.Комбинированная однопольная, правая, глухая, влагостойкая, с облицовкой HPL пластиком с окрашиванием по RAL в соответствии с дизайн-проектом, с антибактериальным покрытием,с металлическим отбойником, без порога. Торец полотна закрыт ударопрочной кромкой 2 мм, защищающий полотно от ударов и сколов.</t>
  </si>
  <si>
    <t>Двери внутренние в универсальные кабины уборных поситетелей, в санузлы и уборные при палатах пациентов.Комбинированная однопольная,левая, глухая, влагостойкая, с облицовкой HPL пластиком с окрашиванием по RAL в соответствии с дизайн-проектом, с антибактериальным покрытием,с металлическим отбойником, без порога. Торец полотна закрыт ударопрочной кромкой 2 мм, защищающий полотно от ударов и сколов.</t>
  </si>
  <si>
    <t>Двери внутренние в помещения клизменной, лаборантской, обработки наркозно-дыхательной аппаратуры. Комбинированная двупольная, правая, глухая, влагостойкая, с облицовкой HPL пластиком с окрашиванием по RAL в соответствии с дизайн-проектом, с антибактериальным покрытием,с металлическим отбойником, без порога. Торец полотна закрыт ударопрочной кромкой 2 мм,
защищающий полотно от ударов и сколов.</t>
  </si>
  <si>
    <t>Двери внутренние в помещения клизменной, лаборантской, обработки наркозно-дыхательной аппаратуры. Комбинированная двупольная, левая, глухая, влагостойкая, с облицовкой HPL пластиком с окрашиванием по RAL в соответствии с дизайн-проектом, с антибактериальным покрытием,с металлическим отбойником, без порога. Торец полотна закрыт ударопрочной кромкой 2 мм,
защищающий полотно от ударов и сколов.</t>
  </si>
  <si>
    <r>
      <t xml:space="preserve">Двери внутренние из душевых санпропускника в раздевальную.Комбинированная однопольная, правая, глухая, влагостойкая, </t>
    </r>
    <r>
      <rPr>
        <b/>
        <sz val="12"/>
        <color theme="1"/>
        <rFont val="Times New Roman"/>
        <family val="1"/>
        <charset val="204"/>
      </rPr>
      <t>герметичная,</t>
    </r>
    <r>
      <rPr>
        <sz val="12"/>
        <color theme="1"/>
        <rFont val="Times New Roman"/>
        <family val="1"/>
        <charset val="204"/>
      </rPr>
      <t xml:space="preserve"> с облицовкой HPL пластиком с окрашиванием по RAL в соответствии с дизайн-проектом, с антибактериальным покрытием, с автоматическим выдвижным порогом. Торец полотна закрыт ударопрочной кромкой 2 мм, защищающий полотно от ударов и сколов.</t>
    </r>
  </si>
  <si>
    <r>
      <t xml:space="preserve">Двери внутренние из душевых санпропускника в раздевальную.Комбинированная однопольная, левая, глухая, влагостойкая, </t>
    </r>
    <r>
      <rPr>
        <b/>
        <sz val="12"/>
        <color theme="1"/>
        <rFont val="Times New Roman"/>
        <family val="1"/>
        <charset val="204"/>
      </rPr>
      <t>герметичная,</t>
    </r>
    <r>
      <rPr>
        <sz val="12"/>
        <color theme="1"/>
        <rFont val="Times New Roman"/>
        <family val="1"/>
        <charset val="204"/>
      </rPr>
      <t xml:space="preserve"> с облицовкой HPL пластиком с окрашиванием по RAL в соответствии с дизайн-проектом, с антибактериальным покрытием, с автоматическим выдвижным порогом. Торец полотна закрыт ударопрочной кромкой 2 мм, защищающий полотно от ударов и сколов.</t>
    </r>
  </si>
  <si>
    <t>1400х2100</t>
  </si>
  <si>
    <t>Двери ревизионная техническая. Комбинированная однопольная, правая, глухая, влагостойкая, с облицовкой HPL пластиком с окрашиванием по RAL в соответствии с дизайн-проектом, с антибактериальным покрытием, без порога. Торец полотна закрыт ударопрочной кромкой 2мм, защищающий полотно от ударов и сколов, с замком</t>
  </si>
  <si>
    <t>Двери в коллектор. Комбинированная двупольная, правая, глухая, с облицовкой HPL пластиком с окрашиванием по RAL в соответствии с дизайн-проектом, с антибактериальным покрытием, без порог</t>
  </si>
  <si>
    <r>
      <t xml:space="preserve">Двери внутренние в палаты пациентов, столовые. Комбинированная двупольная, левая, глухая, </t>
    </r>
    <r>
      <rPr>
        <b/>
        <sz val="12"/>
        <color theme="1"/>
        <rFont val="Times New Roman"/>
        <family val="1"/>
        <charset val="204"/>
      </rPr>
      <t>противопожарная EI30,</t>
    </r>
    <r>
      <rPr>
        <sz val="12"/>
        <color theme="1"/>
        <rFont val="Times New Roman"/>
        <family val="1"/>
        <charset val="204"/>
      </rPr>
      <t xml:space="preserve"> с облицовкой HPL пластиком с окрашиванием по RAL в соответствии с дизайн-проектом, с антибактериальным покрытием, с автоматическим
выдвижным порогом, с металлическим отбойником. Торец полотна закрыт ударопрочной кромкой 2 мм, защищающий полотно от ударов и сколов полотно от ударов и сколов,с
доводчиком с задержкой закрытия до 5 секунд</t>
    </r>
  </si>
  <si>
    <r>
      <t xml:space="preserve">Двери внутренние в палаты пациентов, столовые. Комбинированная двупольная, правая, глухая, </t>
    </r>
    <r>
      <rPr>
        <b/>
        <sz val="12"/>
        <color theme="1"/>
        <rFont val="Times New Roman"/>
        <family val="1"/>
        <charset val="204"/>
      </rPr>
      <t>противопожарная EI30,</t>
    </r>
    <r>
      <rPr>
        <sz val="12"/>
        <color theme="1"/>
        <rFont val="Times New Roman"/>
        <family val="1"/>
        <charset val="204"/>
      </rPr>
      <t xml:space="preserve"> с облицовкой HPL пластиком с окрашиванием по RAL в соответствии с дизайн-проектом, с антибактериальным покрытием, с автоматическим выдвижным порогом, с металлическим отбойником. Торец полотна закрыт ударопрочной кромкой 2 мм, защищающий полотно от ударов и сколов полотно от ударов и сколов, с доводчиком с задержкой закрытия до 5 секунд</t>
    </r>
  </si>
  <si>
    <t>Двери внутренние комбинированные (проект:С.88/14-АР2 лист 24)</t>
  </si>
  <si>
    <t>Двери внутренние комбинированные противопожарные (проект:С.88/14-АР2 лист 26)</t>
  </si>
  <si>
    <t>"Комплекс работ по изготовлению и монтажу внутренних  комбинированных дверей и комбинированных противопожарных дверей основного здания"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</si>
</sst>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_ ;\-#,##0.00\ 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color indexed="8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3" borderId="0" applyNumberFormat="0" applyBorder="0" applyAlignment="0" applyProtection="0"/>
    <xf numFmtId="0" fontId="4" fillId="0" borderId="0"/>
    <xf numFmtId="0" fontId="5" fillId="0" borderId="0"/>
    <xf numFmtId="0" fontId="6" fillId="0" borderId="0"/>
    <xf numFmtId="0" fontId="7" fillId="0" borderId="0"/>
    <xf numFmtId="0" fontId="7" fillId="0" borderId="0" applyAlignment="0"/>
    <xf numFmtId="164" fontId="8" fillId="0" borderId="0" applyFont="0" applyFill="0" applyBorder="0" applyAlignment="0" applyProtection="0"/>
    <xf numFmtId="0" fontId="8" fillId="0" borderId="0"/>
  </cellStyleXfs>
  <cellXfs count="42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9" applyFont="1" applyAlignment="1">
      <alignment horizontal="center"/>
    </xf>
    <xf numFmtId="0" fontId="9" fillId="0" borderId="1" xfId="0" applyFont="1" applyBorder="1"/>
    <xf numFmtId="0" fontId="10" fillId="0" borderId="0" xfId="0" applyFont="1"/>
    <xf numFmtId="0" fontId="3" fillId="3" borderId="1" xfId="3" applyBorder="1" applyAlignment="1">
      <alignment horizontal="center" vertical="center" wrapText="1"/>
    </xf>
    <xf numFmtId="165" fontId="9" fillId="0" borderId="1" xfId="9" applyNumberFormat="1" applyFont="1" applyFill="1" applyBorder="1" applyAlignment="1">
      <alignment horizontal="center" vertical="center"/>
    </xf>
    <xf numFmtId="165" fontId="9" fillId="0" borderId="1" xfId="9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center" vertical="center" wrapText="1"/>
    </xf>
    <xf numFmtId="164" fontId="19" fillId="4" borderId="1" xfId="9" applyFont="1" applyFill="1" applyBorder="1" applyAlignment="1">
      <alignment horizontal="center"/>
    </xf>
    <xf numFmtId="0" fontId="19" fillId="4" borderId="1" xfId="0" applyFont="1" applyFill="1" applyBorder="1"/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4" borderId="1" xfId="0" applyFont="1" applyFill="1" applyBorder="1" applyAlignment="1">
      <alignment horizontal="righ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9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</cellXfs>
  <cellStyles count="11">
    <cellStyle name="Обычный" xfId="0" builtinId="0"/>
    <cellStyle name="Обычный 2" xfId="4" xr:uid="{00000000-0005-0000-0000-000002000000}"/>
    <cellStyle name="Обычный 2 3" xfId="10" xr:uid="{00000000-0005-0000-0000-000003000000}"/>
    <cellStyle name="Обычный 3" xfId="7" xr:uid="{00000000-0005-0000-0000-000004000000}"/>
    <cellStyle name="Обычный 4" xfId="8" xr:uid="{00000000-0005-0000-0000-000005000000}"/>
    <cellStyle name="Обычный 4 2" xfId="2" xr:uid="{00000000-0005-0000-0000-000006000000}"/>
    <cellStyle name="Обычный 5" xfId="6" xr:uid="{00000000-0005-0000-0000-000007000000}"/>
    <cellStyle name="Обычный 6" xfId="5" xr:uid="{00000000-0005-0000-0000-000008000000}"/>
    <cellStyle name="Плохой" xfId="1" builtinId="27"/>
    <cellStyle name="Финансовый" xfId="9" builtinId="3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44"/>
  <sheetViews>
    <sheetView tabSelected="1" view="pageBreakPreview" zoomScale="80" zoomScaleNormal="80" zoomScaleSheetLayoutView="80" workbookViewId="0">
      <selection activeCell="P10" sqref="P10"/>
    </sheetView>
  </sheetViews>
  <sheetFormatPr defaultColWidth="9.109375" defaultRowHeight="14.4" x14ac:dyDescent="0.3"/>
  <cols>
    <col min="1" max="1" width="5.109375" style="1" customWidth="1"/>
    <col min="2" max="2" width="13.44140625" style="1" customWidth="1"/>
    <col min="3" max="3" width="62.109375" style="1" customWidth="1"/>
    <col min="4" max="4" width="14.6640625" style="2" customWidth="1"/>
    <col min="5" max="5" width="16.5546875" style="2" customWidth="1"/>
    <col min="6" max="6" width="14.6640625" style="2" customWidth="1"/>
    <col min="7" max="13" width="6.6640625" style="2" hidden="1" customWidth="1"/>
    <col min="14" max="14" width="11.109375" style="2" customWidth="1"/>
    <col min="15" max="17" width="16.6640625" style="3" customWidth="1"/>
    <col min="18" max="18" width="16.6640625" style="1" customWidth="1"/>
    <col min="19" max="19" width="22.5546875" style="1" customWidth="1"/>
    <col min="20" max="20" width="9.109375" style="12"/>
    <col min="21" max="16384" width="9.109375" style="1"/>
  </cols>
  <sheetData>
    <row r="2" spans="1:20" ht="15.6" x14ac:dyDescent="0.3">
      <c r="A2" s="36" t="s">
        <v>71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0" ht="33.75" customHeight="1" x14ac:dyDescent="0.3">
      <c r="A3" s="31" t="s">
        <v>103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20" ht="31.5" customHeight="1" x14ac:dyDescent="0.3">
      <c r="A4" s="30" t="s">
        <v>72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0" ht="15.6" x14ac:dyDescent="0.3">
      <c r="B5" s="5"/>
      <c r="C5" s="35"/>
      <c r="D5" s="35"/>
      <c r="E5" s="35"/>
      <c r="F5" s="35"/>
      <c r="G5" s="35"/>
      <c r="H5" s="35"/>
      <c r="I5" s="35"/>
      <c r="J5" s="5"/>
      <c r="K5" s="5"/>
      <c r="L5" s="5"/>
      <c r="M5" s="5"/>
      <c r="N5" s="5"/>
      <c r="O5" s="5"/>
      <c r="P5" s="5"/>
      <c r="Q5" s="5"/>
    </row>
    <row r="6" spans="1:20" ht="31.5" customHeight="1" x14ac:dyDescent="0.3">
      <c r="A6" s="32" t="s">
        <v>0</v>
      </c>
      <c r="B6" s="32" t="s">
        <v>57</v>
      </c>
      <c r="C6" s="32" t="s">
        <v>58</v>
      </c>
      <c r="D6" s="32" t="s">
        <v>1</v>
      </c>
      <c r="E6" s="32" t="s">
        <v>4</v>
      </c>
      <c r="F6" s="32" t="s">
        <v>59</v>
      </c>
      <c r="G6" s="10"/>
      <c r="H6" s="10"/>
      <c r="I6" s="10"/>
      <c r="J6" s="10"/>
      <c r="K6" s="10"/>
      <c r="L6" s="10"/>
      <c r="M6" s="10"/>
      <c r="N6" s="32" t="s">
        <v>11</v>
      </c>
      <c r="O6" s="34" t="s">
        <v>67</v>
      </c>
      <c r="P6" s="34"/>
      <c r="Q6" s="34" t="s">
        <v>69</v>
      </c>
      <c r="R6" s="34"/>
      <c r="S6" s="34" t="s">
        <v>70</v>
      </c>
    </row>
    <row r="7" spans="1:20" ht="77.25" customHeight="1" x14ac:dyDescent="0.3">
      <c r="A7" s="33"/>
      <c r="B7" s="33"/>
      <c r="C7" s="33"/>
      <c r="D7" s="33"/>
      <c r="E7" s="33"/>
      <c r="F7" s="33"/>
      <c r="G7" s="6" t="s">
        <v>47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27</v>
      </c>
      <c r="N7" s="33"/>
      <c r="O7" s="9" t="s">
        <v>65</v>
      </c>
      <c r="P7" s="9" t="s">
        <v>66</v>
      </c>
      <c r="Q7" s="9" t="s">
        <v>65</v>
      </c>
      <c r="R7" s="9" t="s">
        <v>68</v>
      </c>
      <c r="S7" s="34"/>
    </row>
    <row r="8" spans="1:20" ht="22.5" customHeight="1" x14ac:dyDescent="0.3">
      <c r="A8" s="27" t="s">
        <v>101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9"/>
    </row>
    <row r="9" spans="1:20" ht="112.2" customHeight="1" x14ac:dyDescent="0.3">
      <c r="A9" s="14">
        <v>1</v>
      </c>
      <c r="B9" s="15" t="s">
        <v>3</v>
      </c>
      <c r="C9" s="20" t="s">
        <v>77</v>
      </c>
      <c r="D9" s="11" t="s">
        <v>5</v>
      </c>
      <c r="E9" s="11" t="s">
        <v>34</v>
      </c>
      <c r="F9" s="19" t="s">
        <v>60</v>
      </c>
      <c r="G9" s="11">
        <v>3</v>
      </c>
      <c r="H9" s="11">
        <v>14</v>
      </c>
      <c r="I9" s="11">
        <v>9</v>
      </c>
      <c r="J9" s="11">
        <v>23</v>
      </c>
      <c r="K9" s="11">
        <v>14</v>
      </c>
      <c r="L9" s="11">
        <v>18</v>
      </c>
      <c r="M9" s="11">
        <v>17</v>
      </c>
      <c r="N9" s="11">
        <f>SUM(G9:M9)</f>
        <v>98</v>
      </c>
      <c r="O9" s="7"/>
      <c r="P9" s="7"/>
      <c r="Q9" s="8"/>
      <c r="R9" s="4"/>
      <c r="S9" s="4"/>
      <c r="T9" s="40">
        <f>N10+N9</f>
        <v>165</v>
      </c>
    </row>
    <row r="10" spans="1:20" ht="122.4" customHeight="1" x14ac:dyDescent="0.3">
      <c r="A10" s="14">
        <v>2</v>
      </c>
      <c r="B10" s="16" t="s">
        <v>38</v>
      </c>
      <c r="C10" s="20" t="s">
        <v>82</v>
      </c>
      <c r="D10" s="11" t="s">
        <v>5</v>
      </c>
      <c r="E10" s="11" t="s">
        <v>34</v>
      </c>
      <c r="F10" s="19" t="s">
        <v>60</v>
      </c>
      <c r="G10" s="11">
        <f>0+2</f>
        <v>2</v>
      </c>
      <c r="H10" s="11">
        <f>10+1</f>
        <v>11</v>
      </c>
      <c r="I10" s="11">
        <f>12+2</f>
        <v>14</v>
      </c>
      <c r="J10" s="11">
        <f>9+2</f>
        <v>11</v>
      </c>
      <c r="K10" s="11">
        <f>8+1</f>
        <v>9</v>
      </c>
      <c r="L10" s="11">
        <f>7+4</f>
        <v>11</v>
      </c>
      <c r="M10" s="11">
        <f>6+3</f>
        <v>9</v>
      </c>
      <c r="N10" s="11">
        <f t="shared" ref="N10:N40" si="0">SUM(G10:M10)</f>
        <v>67</v>
      </c>
      <c r="O10" s="7"/>
      <c r="P10" s="7"/>
      <c r="Q10" s="8"/>
      <c r="R10" s="4"/>
      <c r="S10" s="4"/>
      <c r="T10" s="40"/>
    </row>
    <row r="11" spans="1:20" ht="115.2" customHeight="1" x14ac:dyDescent="0.3">
      <c r="A11" s="14">
        <v>3</v>
      </c>
      <c r="B11" s="15" t="s">
        <v>12</v>
      </c>
      <c r="C11" s="20" t="s">
        <v>78</v>
      </c>
      <c r="D11" s="11" t="s">
        <v>5</v>
      </c>
      <c r="E11" s="11" t="s">
        <v>34</v>
      </c>
      <c r="F11" s="19" t="s">
        <v>60</v>
      </c>
      <c r="G11" s="11">
        <v>5</v>
      </c>
      <c r="H11" s="11">
        <v>14</v>
      </c>
      <c r="I11" s="11">
        <v>4</v>
      </c>
      <c r="J11" s="11">
        <v>13</v>
      </c>
      <c r="K11" s="11">
        <v>6</v>
      </c>
      <c r="L11" s="11">
        <v>8</v>
      </c>
      <c r="M11" s="11">
        <v>29</v>
      </c>
      <c r="N11" s="11">
        <f t="shared" si="0"/>
        <v>79</v>
      </c>
      <c r="O11" s="7"/>
      <c r="P11" s="7"/>
      <c r="Q11" s="8"/>
      <c r="R11" s="4"/>
      <c r="S11" s="4"/>
      <c r="T11" s="40">
        <f>N11+N12</f>
        <v>121</v>
      </c>
    </row>
    <row r="12" spans="1:20" ht="116.4" customHeight="1" x14ac:dyDescent="0.3">
      <c r="A12" s="14">
        <v>4</v>
      </c>
      <c r="B12" s="16" t="s">
        <v>39</v>
      </c>
      <c r="C12" s="20" t="s">
        <v>83</v>
      </c>
      <c r="D12" s="11" t="s">
        <v>5</v>
      </c>
      <c r="E12" s="11" t="s">
        <v>34</v>
      </c>
      <c r="F12" s="19" t="s">
        <v>60</v>
      </c>
      <c r="G12" s="11">
        <f>0+3</f>
        <v>3</v>
      </c>
      <c r="H12" s="11">
        <f>5+3</f>
        <v>8</v>
      </c>
      <c r="I12" s="11">
        <f>5+1</f>
        <v>6</v>
      </c>
      <c r="J12" s="11">
        <f>3+2</f>
        <v>5</v>
      </c>
      <c r="K12" s="11">
        <f>2+1</f>
        <v>3</v>
      </c>
      <c r="L12" s="11">
        <f>2+1</f>
        <v>3</v>
      </c>
      <c r="M12" s="11">
        <f>9+5</f>
        <v>14</v>
      </c>
      <c r="N12" s="11">
        <f t="shared" si="0"/>
        <v>42</v>
      </c>
      <c r="O12" s="7"/>
      <c r="P12" s="7"/>
      <c r="Q12" s="8"/>
      <c r="R12" s="4"/>
      <c r="S12" s="4"/>
      <c r="T12" s="40"/>
    </row>
    <row r="13" spans="1:20" ht="138" customHeight="1" x14ac:dyDescent="0.3">
      <c r="A13" s="14">
        <v>5</v>
      </c>
      <c r="B13" s="15" t="s">
        <v>13</v>
      </c>
      <c r="C13" s="22" t="s">
        <v>79</v>
      </c>
      <c r="D13" s="11" t="s">
        <v>14</v>
      </c>
      <c r="E13" s="11" t="s">
        <v>36</v>
      </c>
      <c r="F13" s="19" t="s">
        <v>60</v>
      </c>
      <c r="G13" s="11">
        <v>4</v>
      </c>
      <c r="H13" s="11">
        <v>8</v>
      </c>
      <c r="I13" s="11">
        <v>3</v>
      </c>
      <c r="J13" s="11">
        <v>1</v>
      </c>
      <c r="K13" s="11">
        <v>0</v>
      </c>
      <c r="L13" s="11">
        <v>0</v>
      </c>
      <c r="M13" s="11">
        <v>0</v>
      </c>
      <c r="N13" s="19">
        <v>18</v>
      </c>
      <c r="O13" s="7"/>
      <c r="P13" s="7"/>
      <c r="Q13" s="8"/>
      <c r="R13" s="4"/>
      <c r="S13" s="4"/>
      <c r="T13" s="40">
        <f>N14+N13</f>
        <v>40</v>
      </c>
    </row>
    <row r="14" spans="1:20" ht="134.25" customHeight="1" x14ac:dyDescent="0.3">
      <c r="A14" s="14">
        <v>6</v>
      </c>
      <c r="B14" s="16" t="s">
        <v>40</v>
      </c>
      <c r="C14" s="22" t="s">
        <v>84</v>
      </c>
      <c r="D14" s="11" t="s">
        <v>14</v>
      </c>
      <c r="E14" s="11" t="s">
        <v>36</v>
      </c>
      <c r="F14" s="19" t="s">
        <v>60</v>
      </c>
      <c r="G14" s="11">
        <v>0</v>
      </c>
      <c r="H14" s="11">
        <f>10+3</f>
        <v>13</v>
      </c>
      <c r="I14" s="11">
        <f>3+1</f>
        <v>4</v>
      </c>
      <c r="J14" s="11">
        <f>1+0</f>
        <v>1</v>
      </c>
      <c r="K14" s="11">
        <v>0</v>
      </c>
      <c r="L14" s="11">
        <f>1+0</f>
        <v>1</v>
      </c>
      <c r="M14" s="11">
        <f>2+1</f>
        <v>3</v>
      </c>
      <c r="N14" s="11">
        <f t="shared" si="0"/>
        <v>22</v>
      </c>
      <c r="O14" s="7"/>
      <c r="P14" s="7"/>
      <c r="Q14" s="8"/>
      <c r="R14" s="4"/>
      <c r="S14" s="4"/>
      <c r="T14" s="40"/>
    </row>
    <row r="15" spans="1:20" ht="136.80000000000001" customHeight="1" x14ac:dyDescent="0.3">
      <c r="A15" s="14">
        <v>7</v>
      </c>
      <c r="B15" s="17" t="s">
        <v>15</v>
      </c>
      <c r="C15" s="21" t="s">
        <v>80</v>
      </c>
      <c r="D15" s="11" t="s">
        <v>14</v>
      </c>
      <c r="E15" s="11" t="s">
        <v>36</v>
      </c>
      <c r="F15" s="19" t="s">
        <v>60</v>
      </c>
      <c r="G15" s="11">
        <v>15</v>
      </c>
      <c r="H15" s="11">
        <v>3</v>
      </c>
      <c r="I15" s="11">
        <v>3</v>
      </c>
      <c r="J15" s="11">
        <v>5</v>
      </c>
      <c r="K15" s="11">
        <v>2</v>
      </c>
      <c r="L15" s="11">
        <v>3</v>
      </c>
      <c r="M15" s="11">
        <v>2</v>
      </c>
      <c r="N15" s="11">
        <f t="shared" si="0"/>
        <v>33</v>
      </c>
      <c r="O15" s="7"/>
      <c r="P15" s="7"/>
      <c r="Q15" s="8"/>
      <c r="R15" s="4"/>
      <c r="S15" s="4"/>
      <c r="T15" s="40">
        <f>N15+N16</f>
        <v>61</v>
      </c>
    </row>
    <row r="16" spans="1:20" ht="129" customHeight="1" x14ac:dyDescent="0.3">
      <c r="A16" s="14">
        <v>8</v>
      </c>
      <c r="B16" s="18" t="s">
        <v>41</v>
      </c>
      <c r="C16" s="21" t="s">
        <v>85</v>
      </c>
      <c r="D16" s="11" t="s">
        <v>14</v>
      </c>
      <c r="E16" s="11" t="s">
        <v>36</v>
      </c>
      <c r="F16" s="19" t="s">
        <v>60</v>
      </c>
      <c r="G16" s="11">
        <v>0</v>
      </c>
      <c r="H16" s="11">
        <f>5+0</f>
        <v>5</v>
      </c>
      <c r="I16" s="11">
        <f>0+1</f>
        <v>1</v>
      </c>
      <c r="J16" s="11">
        <f>4+3</f>
        <v>7</v>
      </c>
      <c r="K16" s="11">
        <f>1+2</f>
        <v>3</v>
      </c>
      <c r="L16" s="11">
        <f>0+2</f>
        <v>2</v>
      </c>
      <c r="M16" s="11">
        <f>9+1</f>
        <v>10</v>
      </c>
      <c r="N16" s="11">
        <f t="shared" si="0"/>
        <v>28</v>
      </c>
      <c r="O16" s="7"/>
      <c r="P16" s="7"/>
      <c r="Q16" s="8"/>
      <c r="R16" s="4"/>
      <c r="S16" s="4"/>
      <c r="T16" s="40"/>
    </row>
    <row r="17" spans="1:20" ht="117" customHeight="1" x14ac:dyDescent="0.3">
      <c r="A17" s="14">
        <v>9</v>
      </c>
      <c r="B17" s="15" t="s">
        <v>16</v>
      </c>
      <c r="C17" s="21" t="s">
        <v>81</v>
      </c>
      <c r="D17" s="11" t="s">
        <v>17</v>
      </c>
      <c r="E17" s="11" t="s">
        <v>35</v>
      </c>
      <c r="F17" s="19" t="s">
        <v>60</v>
      </c>
      <c r="G17" s="11">
        <v>2</v>
      </c>
      <c r="H17" s="11">
        <v>15</v>
      </c>
      <c r="I17" s="11">
        <v>19</v>
      </c>
      <c r="J17" s="11">
        <v>15</v>
      </c>
      <c r="K17" s="11">
        <v>13</v>
      </c>
      <c r="L17" s="11">
        <v>8</v>
      </c>
      <c r="M17" s="11">
        <v>5</v>
      </c>
      <c r="N17" s="11">
        <f t="shared" si="0"/>
        <v>77</v>
      </c>
      <c r="O17" s="7"/>
      <c r="P17" s="7"/>
      <c r="Q17" s="8"/>
      <c r="R17" s="4"/>
      <c r="S17" s="4"/>
      <c r="T17" s="40">
        <f>N17+N18</f>
        <v>124</v>
      </c>
    </row>
    <row r="18" spans="1:20" ht="155.4" customHeight="1" x14ac:dyDescent="0.3">
      <c r="A18" s="14">
        <v>10</v>
      </c>
      <c r="B18" s="16" t="s">
        <v>42</v>
      </c>
      <c r="C18" s="21" t="s">
        <v>86</v>
      </c>
      <c r="D18" s="11" t="s">
        <v>17</v>
      </c>
      <c r="E18" s="11" t="s">
        <v>35</v>
      </c>
      <c r="F18" s="19" t="s">
        <v>60</v>
      </c>
      <c r="G18" s="11">
        <v>0</v>
      </c>
      <c r="H18" s="11">
        <f>3+0</f>
        <v>3</v>
      </c>
      <c r="I18" s="11">
        <f>3+6</f>
        <v>9</v>
      </c>
      <c r="J18" s="11">
        <f>6+5</f>
        <v>11</v>
      </c>
      <c r="K18" s="11">
        <f>3+6</f>
        <v>9</v>
      </c>
      <c r="L18" s="11">
        <f>1+8</f>
        <v>9</v>
      </c>
      <c r="M18" s="11">
        <f>3+3</f>
        <v>6</v>
      </c>
      <c r="N18" s="11">
        <f t="shared" si="0"/>
        <v>47</v>
      </c>
      <c r="O18" s="7"/>
      <c r="P18" s="7"/>
      <c r="Q18" s="8"/>
      <c r="R18" s="4"/>
      <c r="S18" s="4"/>
      <c r="T18" s="40"/>
    </row>
    <row r="19" spans="1:20" ht="136.19999999999999" customHeight="1" x14ac:dyDescent="0.3">
      <c r="A19" s="14">
        <v>11</v>
      </c>
      <c r="B19" s="15" t="s">
        <v>18</v>
      </c>
      <c r="C19" s="21" t="s">
        <v>87</v>
      </c>
      <c r="D19" s="11" t="s">
        <v>17</v>
      </c>
      <c r="E19" s="11" t="s">
        <v>35</v>
      </c>
      <c r="F19" s="19" t="s">
        <v>60</v>
      </c>
      <c r="G19" s="11">
        <v>0</v>
      </c>
      <c r="H19" s="11">
        <v>9</v>
      </c>
      <c r="I19" s="11">
        <v>11</v>
      </c>
      <c r="J19" s="11">
        <v>2</v>
      </c>
      <c r="K19" s="11">
        <v>3</v>
      </c>
      <c r="L19" s="11">
        <v>7</v>
      </c>
      <c r="M19" s="11">
        <v>1</v>
      </c>
      <c r="N19" s="11">
        <f t="shared" si="0"/>
        <v>33</v>
      </c>
      <c r="O19" s="7"/>
      <c r="P19" s="7"/>
      <c r="Q19" s="8"/>
      <c r="R19" s="4"/>
      <c r="S19" s="4"/>
      <c r="T19" s="40">
        <f>N19+N20</f>
        <v>57</v>
      </c>
    </row>
    <row r="20" spans="1:20" ht="137.4" customHeight="1" x14ac:dyDescent="0.3">
      <c r="A20" s="14">
        <v>12</v>
      </c>
      <c r="B20" s="16" t="s">
        <v>43</v>
      </c>
      <c r="C20" s="21" t="s">
        <v>88</v>
      </c>
      <c r="D20" s="11" t="s">
        <v>17</v>
      </c>
      <c r="E20" s="11" t="s">
        <v>35</v>
      </c>
      <c r="F20" s="19" t="s">
        <v>60</v>
      </c>
      <c r="G20" s="11">
        <v>0</v>
      </c>
      <c r="H20" s="11">
        <f>3+1</f>
        <v>4</v>
      </c>
      <c r="I20" s="11">
        <f>2+1</f>
        <v>3</v>
      </c>
      <c r="J20" s="11">
        <f>3+2</f>
        <v>5</v>
      </c>
      <c r="K20" s="11">
        <f>3+3</f>
        <v>6</v>
      </c>
      <c r="L20" s="11">
        <f>2+2</f>
        <v>4</v>
      </c>
      <c r="M20" s="11">
        <f>1+1</f>
        <v>2</v>
      </c>
      <c r="N20" s="11">
        <f t="shared" si="0"/>
        <v>24</v>
      </c>
      <c r="O20" s="7"/>
      <c r="P20" s="7"/>
      <c r="Q20" s="8"/>
      <c r="R20" s="4"/>
      <c r="S20" s="4"/>
      <c r="T20" s="40"/>
    </row>
    <row r="21" spans="1:20" ht="120" customHeight="1" x14ac:dyDescent="0.3">
      <c r="A21" s="14">
        <v>13</v>
      </c>
      <c r="B21" s="17" t="s">
        <v>19</v>
      </c>
      <c r="C21" s="21" t="s">
        <v>28</v>
      </c>
      <c r="D21" s="11" t="s">
        <v>5</v>
      </c>
      <c r="E21" s="11" t="s">
        <v>34</v>
      </c>
      <c r="F21" s="19" t="s">
        <v>60</v>
      </c>
      <c r="G21" s="11">
        <v>10</v>
      </c>
      <c r="H21" s="11">
        <v>19</v>
      </c>
      <c r="I21" s="11">
        <v>24</v>
      </c>
      <c r="J21" s="11">
        <v>21</v>
      </c>
      <c r="K21" s="11">
        <v>28</v>
      </c>
      <c r="L21" s="11">
        <v>25</v>
      </c>
      <c r="M21" s="11">
        <v>22</v>
      </c>
      <c r="N21" s="19">
        <v>150</v>
      </c>
      <c r="O21" s="7"/>
      <c r="P21" s="7"/>
      <c r="Q21" s="8"/>
      <c r="R21" s="4"/>
      <c r="S21" s="4"/>
      <c r="T21" s="40">
        <f>N21+N22</f>
        <v>156</v>
      </c>
    </row>
    <row r="22" spans="1:20" ht="133.80000000000001" customHeight="1" x14ac:dyDescent="0.3">
      <c r="A22" s="14">
        <v>14</v>
      </c>
      <c r="B22" s="18" t="s">
        <v>44</v>
      </c>
      <c r="C22" s="21" t="s">
        <v>89</v>
      </c>
      <c r="D22" s="11" t="s">
        <v>5</v>
      </c>
      <c r="E22" s="11" t="s">
        <v>34</v>
      </c>
      <c r="F22" s="19" t="s">
        <v>60</v>
      </c>
      <c r="G22" s="11">
        <v>0</v>
      </c>
      <c r="H22" s="11">
        <f>0+1</f>
        <v>1</v>
      </c>
      <c r="I22" s="11">
        <v>0</v>
      </c>
      <c r="J22" s="11">
        <f>0+2</f>
        <v>2</v>
      </c>
      <c r="K22" s="11">
        <f>0+1</f>
        <v>1</v>
      </c>
      <c r="L22" s="11">
        <v>0</v>
      </c>
      <c r="M22" s="11">
        <f>0+2</f>
        <v>2</v>
      </c>
      <c r="N22" s="11">
        <f t="shared" si="0"/>
        <v>6</v>
      </c>
      <c r="O22" s="7"/>
      <c r="P22" s="7"/>
      <c r="Q22" s="8"/>
      <c r="R22" s="4"/>
      <c r="S22" s="4"/>
      <c r="T22" s="40"/>
    </row>
    <row r="23" spans="1:20" ht="120" customHeight="1" x14ac:dyDescent="0.3">
      <c r="A23" s="14">
        <v>15</v>
      </c>
      <c r="B23" s="17" t="s">
        <v>20</v>
      </c>
      <c r="C23" s="21" t="s">
        <v>29</v>
      </c>
      <c r="D23" s="11" t="s">
        <v>5</v>
      </c>
      <c r="E23" s="11" t="s">
        <v>34</v>
      </c>
      <c r="F23" s="19" t="s">
        <v>60</v>
      </c>
      <c r="G23" s="11">
        <v>10</v>
      </c>
      <c r="H23" s="11">
        <v>14</v>
      </c>
      <c r="I23" s="11">
        <v>12</v>
      </c>
      <c r="J23" s="11">
        <v>12</v>
      </c>
      <c r="K23" s="11">
        <v>7</v>
      </c>
      <c r="L23" s="11">
        <v>5</v>
      </c>
      <c r="M23" s="11">
        <v>10</v>
      </c>
      <c r="N23" s="19">
        <v>73</v>
      </c>
      <c r="O23" s="7"/>
      <c r="P23" s="7"/>
      <c r="Q23" s="8"/>
      <c r="R23" s="4"/>
      <c r="S23" s="4"/>
      <c r="T23" s="13">
        <f>N23</f>
        <v>73</v>
      </c>
    </row>
    <row r="24" spans="1:20" ht="133.19999999999999" customHeight="1" x14ac:dyDescent="0.3">
      <c r="A24" s="14">
        <v>17</v>
      </c>
      <c r="B24" s="15" t="s">
        <v>21</v>
      </c>
      <c r="C24" s="21" t="s">
        <v>90</v>
      </c>
      <c r="D24" s="11" t="s">
        <v>14</v>
      </c>
      <c r="E24" s="11" t="s">
        <v>36</v>
      </c>
      <c r="F24" s="19" t="s">
        <v>60</v>
      </c>
      <c r="G24" s="11">
        <v>0</v>
      </c>
      <c r="H24" s="11">
        <v>10</v>
      </c>
      <c r="I24" s="11">
        <v>26</v>
      </c>
      <c r="J24" s="11">
        <v>23</v>
      </c>
      <c r="K24" s="11">
        <v>26</v>
      </c>
      <c r="L24" s="11">
        <v>3</v>
      </c>
      <c r="M24" s="11">
        <v>6</v>
      </c>
      <c r="N24" s="19">
        <v>93</v>
      </c>
      <c r="O24" s="7"/>
      <c r="P24" s="7"/>
      <c r="Q24" s="8"/>
      <c r="R24" s="4"/>
      <c r="S24" s="4"/>
    </row>
    <row r="25" spans="1:20" ht="136.19999999999999" customHeight="1" x14ac:dyDescent="0.3">
      <c r="A25" s="14">
        <v>18</v>
      </c>
      <c r="B25" s="17" t="s">
        <v>22</v>
      </c>
      <c r="C25" s="23" t="s">
        <v>91</v>
      </c>
      <c r="D25" s="11" t="s">
        <v>14</v>
      </c>
      <c r="E25" s="11" t="s">
        <v>36</v>
      </c>
      <c r="F25" s="19" t="s">
        <v>60</v>
      </c>
      <c r="G25" s="11">
        <v>0</v>
      </c>
      <c r="H25" s="11">
        <v>5</v>
      </c>
      <c r="I25" s="11">
        <v>13</v>
      </c>
      <c r="J25" s="11">
        <v>11</v>
      </c>
      <c r="K25" s="11">
        <v>30</v>
      </c>
      <c r="L25" s="11">
        <v>0</v>
      </c>
      <c r="M25" s="11">
        <v>2</v>
      </c>
      <c r="N25" s="19">
        <v>62</v>
      </c>
      <c r="O25" s="7"/>
      <c r="P25" s="7"/>
      <c r="Q25" s="8"/>
      <c r="R25" s="4"/>
      <c r="S25" s="4"/>
    </row>
    <row r="26" spans="1:20" ht="132" customHeight="1" x14ac:dyDescent="0.3">
      <c r="A26" s="14">
        <v>19</v>
      </c>
      <c r="B26" s="17" t="s">
        <v>23</v>
      </c>
      <c r="C26" s="21" t="s">
        <v>92</v>
      </c>
      <c r="D26" s="11" t="s">
        <v>17</v>
      </c>
      <c r="E26" s="11" t="s">
        <v>35</v>
      </c>
      <c r="F26" s="19" t="s">
        <v>60</v>
      </c>
      <c r="G26" s="11">
        <v>0</v>
      </c>
      <c r="H26" s="11">
        <v>5</v>
      </c>
      <c r="I26" s="11">
        <v>3</v>
      </c>
      <c r="J26" s="11">
        <v>2</v>
      </c>
      <c r="K26" s="11">
        <v>2</v>
      </c>
      <c r="L26" s="11">
        <v>3</v>
      </c>
      <c r="M26" s="11">
        <v>1</v>
      </c>
      <c r="N26" s="11">
        <f t="shared" si="0"/>
        <v>16</v>
      </c>
      <c r="O26" s="7"/>
      <c r="P26" s="7"/>
      <c r="Q26" s="8"/>
      <c r="R26" s="4"/>
      <c r="S26" s="4"/>
      <c r="T26" s="40">
        <f>N26+N27</f>
        <v>25</v>
      </c>
    </row>
    <row r="27" spans="1:20" ht="134.4" customHeight="1" x14ac:dyDescent="0.3">
      <c r="A27" s="14">
        <v>20</v>
      </c>
      <c r="B27" s="18" t="s">
        <v>46</v>
      </c>
      <c r="C27" s="21" t="s">
        <v>75</v>
      </c>
      <c r="D27" s="11" t="s">
        <v>17</v>
      </c>
      <c r="E27" s="11" t="s">
        <v>35</v>
      </c>
      <c r="F27" s="19" t="s">
        <v>60</v>
      </c>
      <c r="G27" s="11">
        <v>0</v>
      </c>
      <c r="H27" s="11">
        <v>0</v>
      </c>
      <c r="I27" s="11">
        <f>0+1</f>
        <v>1</v>
      </c>
      <c r="J27" s="11">
        <f>0+2</f>
        <v>2</v>
      </c>
      <c r="K27" s="11">
        <v>0</v>
      </c>
      <c r="L27" s="11">
        <f>0+3</f>
        <v>3</v>
      </c>
      <c r="M27" s="11">
        <f>0+3</f>
        <v>3</v>
      </c>
      <c r="N27" s="11">
        <f t="shared" si="0"/>
        <v>9</v>
      </c>
      <c r="O27" s="7"/>
      <c r="P27" s="7"/>
      <c r="Q27" s="8"/>
      <c r="R27" s="4"/>
      <c r="S27" s="4"/>
      <c r="T27" s="40"/>
    </row>
    <row r="28" spans="1:20" ht="131.25" customHeight="1" x14ac:dyDescent="0.3">
      <c r="A28" s="14">
        <v>21</v>
      </c>
      <c r="B28" s="17" t="s">
        <v>26</v>
      </c>
      <c r="C28" s="21" t="s">
        <v>93</v>
      </c>
      <c r="D28" s="11" t="s">
        <v>17</v>
      </c>
      <c r="E28" s="11" t="s">
        <v>35</v>
      </c>
      <c r="F28" s="19" t="s">
        <v>60</v>
      </c>
      <c r="G28" s="11">
        <v>0</v>
      </c>
      <c r="H28" s="11">
        <v>0</v>
      </c>
      <c r="I28" s="11">
        <v>3</v>
      </c>
      <c r="J28" s="11">
        <v>0</v>
      </c>
      <c r="K28" s="11">
        <v>0</v>
      </c>
      <c r="L28" s="11">
        <v>6</v>
      </c>
      <c r="M28" s="11">
        <v>6</v>
      </c>
      <c r="N28" s="11">
        <f t="shared" si="0"/>
        <v>15</v>
      </c>
      <c r="O28" s="7"/>
      <c r="P28" s="7"/>
      <c r="Q28" s="8"/>
      <c r="R28" s="4"/>
      <c r="S28" s="4"/>
      <c r="T28" s="40">
        <f>N28+N29</f>
        <v>26</v>
      </c>
    </row>
    <row r="29" spans="1:20" ht="133.80000000000001" customHeight="1" x14ac:dyDescent="0.3">
      <c r="A29" s="14">
        <v>22</v>
      </c>
      <c r="B29" s="18" t="s">
        <v>45</v>
      </c>
      <c r="C29" s="21" t="s">
        <v>76</v>
      </c>
      <c r="D29" s="11" t="s">
        <v>17</v>
      </c>
      <c r="E29" s="11" t="s">
        <v>35</v>
      </c>
      <c r="F29" s="19" t="s">
        <v>60</v>
      </c>
      <c r="G29" s="11">
        <v>0</v>
      </c>
      <c r="H29" s="11">
        <f>0+3</f>
        <v>3</v>
      </c>
      <c r="I29" s="11">
        <f>0+2</f>
        <v>2</v>
      </c>
      <c r="J29" s="11">
        <v>0</v>
      </c>
      <c r="K29" s="11">
        <v>0</v>
      </c>
      <c r="L29" s="11">
        <f>0+3</f>
        <v>3</v>
      </c>
      <c r="M29" s="11">
        <f>0+3</f>
        <v>3</v>
      </c>
      <c r="N29" s="11">
        <f t="shared" si="0"/>
        <v>11</v>
      </c>
      <c r="O29" s="7"/>
      <c r="P29" s="7"/>
      <c r="Q29" s="8"/>
      <c r="R29" s="4"/>
      <c r="S29" s="4"/>
      <c r="T29" s="40"/>
    </row>
    <row r="30" spans="1:20" ht="117.6" customHeight="1" x14ac:dyDescent="0.3">
      <c r="A30" s="14">
        <v>23</v>
      </c>
      <c r="B30" s="15" t="s">
        <v>30</v>
      </c>
      <c r="C30" s="21" t="s">
        <v>94</v>
      </c>
      <c r="D30" s="11" t="s">
        <v>5</v>
      </c>
      <c r="E30" s="11" t="s">
        <v>34</v>
      </c>
      <c r="F30" s="19" t="s">
        <v>60</v>
      </c>
      <c r="G30" s="11">
        <v>0</v>
      </c>
      <c r="H30" s="11">
        <v>2</v>
      </c>
      <c r="I30" s="11">
        <v>2</v>
      </c>
      <c r="J30" s="11">
        <v>0</v>
      </c>
      <c r="K30" s="11">
        <v>4</v>
      </c>
      <c r="L30" s="11">
        <v>5</v>
      </c>
      <c r="M30" s="11">
        <v>8</v>
      </c>
      <c r="N30" s="11">
        <f t="shared" si="0"/>
        <v>21</v>
      </c>
      <c r="O30" s="7"/>
      <c r="P30" s="7"/>
      <c r="Q30" s="8"/>
      <c r="R30" s="4"/>
      <c r="S30" s="4"/>
    </row>
    <row r="31" spans="1:20" ht="127.5" customHeight="1" x14ac:dyDescent="0.3">
      <c r="A31" s="14">
        <v>24</v>
      </c>
      <c r="B31" s="15" t="s">
        <v>31</v>
      </c>
      <c r="C31" s="21" t="s">
        <v>95</v>
      </c>
      <c r="D31" s="11" t="s">
        <v>5</v>
      </c>
      <c r="E31" s="11" t="s">
        <v>34</v>
      </c>
      <c r="F31" s="19" t="s">
        <v>60</v>
      </c>
      <c r="G31" s="11">
        <v>0</v>
      </c>
      <c r="H31" s="11">
        <v>4</v>
      </c>
      <c r="I31" s="11">
        <v>0</v>
      </c>
      <c r="J31" s="11">
        <v>2</v>
      </c>
      <c r="K31" s="11">
        <v>1</v>
      </c>
      <c r="L31" s="11">
        <v>5</v>
      </c>
      <c r="M31" s="11">
        <v>6</v>
      </c>
      <c r="N31" s="11">
        <f t="shared" si="0"/>
        <v>18</v>
      </c>
      <c r="O31" s="7"/>
      <c r="P31" s="7"/>
      <c r="Q31" s="8"/>
      <c r="R31" s="4"/>
      <c r="S31" s="4"/>
    </row>
    <row r="32" spans="1:20" ht="150" customHeight="1" x14ac:dyDescent="0.3">
      <c r="A32" s="14"/>
      <c r="B32" s="15" t="s">
        <v>61</v>
      </c>
      <c r="C32" s="21" t="s">
        <v>63</v>
      </c>
      <c r="D32" s="11" t="s">
        <v>96</v>
      </c>
      <c r="E32" s="11"/>
      <c r="F32" s="11" t="s">
        <v>60</v>
      </c>
      <c r="G32" s="24">
        <v>26</v>
      </c>
      <c r="H32" s="11"/>
      <c r="I32" s="11"/>
      <c r="J32" s="11"/>
      <c r="K32" s="11"/>
      <c r="L32" s="11"/>
      <c r="M32" s="11"/>
      <c r="N32" s="11">
        <v>26</v>
      </c>
      <c r="O32" s="7"/>
      <c r="P32" s="7"/>
      <c r="Q32" s="8"/>
      <c r="R32" s="4"/>
      <c r="S32" s="4"/>
    </row>
    <row r="33" spans="1:19" ht="151.80000000000001" customHeight="1" x14ac:dyDescent="0.3">
      <c r="A33" s="14"/>
      <c r="B33" s="15" t="s">
        <v>62</v>
      </c>
      <c r="C33" s="21" t="s">
        <v>64</v>
      </c>
      <c r="D33" s="11" t="s">
        <v>96</v>
      </c>
      <c r="E33" s="11"/>
      <c r="F33" s="11" t="s">
        <v>60</v>
      </c>
      <c r="G33" s="11"/>
      <c r="H33" s="11"/>
      <c r="I33" s="11"/>
      <c r="J33" s="11"/>
      <c r="K33" s="11"/>
      <c r="L33" s="11"/>
      <c r="M33" s="11"/>
      <c r="N33" s="11">
        <v>24</v>
      </c>
      <c r="O33" s="7"/>
      <c r="P33" s="7"/>
      <c r="Q33" s="8"/>
      <c r="R33" s="4"/>
      <c r="S33" s="4"/>
    </row>
    <row r="34" spans="1:19" ht="100.2" customHeight="1" x14ac:dyDescent="0.3">
      <c r="A34" s="14">
        <v>25</v>
      </c>
      <c r="B34" s="15" t="s">
        <v>48</v>
      </c>
      <c r="C34" s="21" t="s">
        <v>97</v>
      </c>
      <c r="D34" s="11" t="s">
        <v>24</v>
      </c>
      <c r="E34" s="11" t="s">
        <v>33</v>
      </c>
      <c r="F34" s="19" t="s">
        <v>60</v>
      </c>
      <c r="G34" s="11">
        <v>2</v>
      </c>
      <c r="H34" s="11">
        <v>5</v>
      </c>
      <c r="I34" s="11">
        <v>3</v>
      </c>
      <c r="J34" s="11">
        <v>5</v>
      </c>
      <c r="K34" s="11">
        <v>6</v>
      </c>
      <c r="L34" s="11">
        <v>6</v>
      </c>
      <c r="M34" s="11">
        <v>5</v>
      </c>
      <c r="N34" s="19">
        <v>90</v>
      </c>
      <c r="O34" s="7"/>
      <c r="P34" s="7"/>
      <c r="Q34" s="8"/>
      <c r="R34" s="4"/>
      <c r="S34" s="4"/>
    </row>
    <row r="35" spans="1:19" ht="99.6" customHeight="1" x14ac:dyDescent="0.3">
      <c r="A35" s="14">
        <v>26</v>
      </c>
      <c r="B35" s="15" t="s">
        <v>49</v>
      </c>
      <c r="C35" s="21" t="s">
        <v>97</v>
      </c>
      <c r="D35" s="11" t="s">
        <v>24</v>
      </c>
      <c r="E35" s="11" t="s">
        <v>33</v>
      </c>
      <c r="F35" s="19" t="s">
        <v>60</v>
      </c>
      <c r="G35" s="11">
        <v>5</v>
      </c>
      <c r="H35" s="11">
        <v>3</v>
      </c>
      <c r="I35" s="11">
        <v>5</v>
      </c>
      <c r="J35" s="11">
        <v>3</v>
      </c>
      <c r="K35" s="11">
        <v>2</v>
      </c>
      <c r="L35" s="11">
        <v>2</v>
      </c>
      <c r="M35" s="11">
        <v>3</v>
      </c>
      <c r="N35" s="19">
        <v>40</v>
      </c>
      <c r="O35" s="7"/>
      <c r="P35" s="7"/>
      <c r="Q35" s="8"/>
      <c r="R35" s="4"/>
      <c r="S35" s="4"/>
    </row>
    <row r="36" spans="1:19" ht="67.8" customHeight="1" x14ac:dyDescent="0.3">
      <c r="A36" s="14">
        <v>27</v>
      </c>
      <c r="B36" s="15" t="s">
        <v>50</v>
      </c>
      <c r="C36" s="21" t="s">
        <v>98</v>
      </c>
      <c r="D36" s="11" t="s">
        <v>51</v>
      </c>
      <c r="E36" s="11" t="s">
        <v>32</v>
      </c>
      <c r="F36" s="19" t="s">
        <v>60</v>
      </c>
      <c r="G36" s="11">
        <v>0</v>
      </c>
      <c r="H36" s="11">
        <v>5</v>
      </c>
      <c r="I36" s="11">
        <v>4</v>
      </c>
      <c r="J36" s="11">
        <v>4</v>
      </c>
      <c r="K36" s="11">
        <v>4</v>
      </c>
      <c r="L36" s="11">
        <v>4</v>
      </c>
      <c r="M36" s="11">
        <v>8</v>
      </c>
      <c r="N36" s="19">
        <v>30</v>
      </c>
      <c r="O36" s="7"/>
      <c r="P36" s="7"/>
      <c r="Q36" s="8"/>
      <c r="R36" s="4"/>
      <c r="S36" s="4"/>
    </row>
    <row r="37" spans="1:19" ht="118.8" customHeight="1" x14ac:dyDescent="0.3">
      <c r="A37" s="14">
        <v>28</v>
      </c>
      <c r="B37" s="15" t="s">
        <v>25</v>
      </c>
      <c r="C37" s="23" t="s">
        <v>52</v>
      </c>
      <c r="D37" s="11" t="s">
        <v>53</v>
      </c>
      <c r="E37" s="11" t="s">
        <v>54</v>
      </c>
      <c r="F37" s="19" t="s">
        <v>60</v>
      </c>
      <c r="G37" s="11">
        <v>2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9">
        <v>1</v>
      </c>
      <c r="O37" s="7"/>
      <c r="P37" s="7"/>
      <c r="Q37" s="8"/>
      <c r="R37" s="4"/>
      <c r="S37" s="4"/>
    </row>
    <row r="38" spans="1:19" ht="25.5" customHeight="1" x14ac:dyDescent="0.3">
      <c r="A38" s="27" t="s">
        <v>102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</row>
    <row r="39" spans="1:19" ht="151.80000000000001" customHeight="1" x14ac:dyDescent="0.3">
      <c r="A39" s="14">
        <v>29</v>
      </c>
      <c r="B39" s="15" t="s">
        <v>55</v>
      </c>
      <c r="C39" s="21" t="s">
        <v>99</v>
      </c>
      <c r="D39" s="11" t="s">
        <v>17</v>
      </c>
      <c r="E39" s="11" t="s">
        <v>37</v>
      </c>
      <c r="F39" s="19" t="s">
        <v>60</v>
      </c>
      <c r="G39" s="11">
        <v>0</v>
      </c>
      <c r="H39" s="11">
        <v>0</v>
      </c>
      <c r="I39" s="11">
        <v>14</v>
      </c>
      <c r="J39" s="11">
        <v>11</v>
      </c>
      <c r="K39" s="11">
        <v>17</v>
      </c>
      <c r="L39" s="11">
        <v>2</v>
      </c>
      <c r="M39" s="11">
        <v>0</v>
      </c>
      <c r="N39" s="11">
        <f t="shared" si="0"/>
        <v>44</v>
      </c>
      <c r="O39" s="7"/>
      <c r="P39" s="7"/>
      <c r="Q39" s="8"/>
      <c r="R39" s="4"/>
      <c r="S39" s="4"/>
    </row>
    <row r="40" spans="1:19" ht="148.80000000000001" customHeight="1" x14ac:dyDescent="0.3">
      <c r="A40" s="14">
        <v>30</v>
      </c>
      <c r="B40" s="15" t="s">
        <v>56</v>
      </c>
      <c r="C40" s="21" t="s">
        <v>100</v>
      </c>
      <c r="D40" s="11" t="s">
        <v>17</v>
      </c>
      <c r="E40" s="11" t="s">
        <v>37</v>
      </c>
      <c r="F40" s="19" t="s">
        <v>60</v>
      </c>
      <c r="G40" s="11">
        <v>0</v>
      </c>
      <c r="H40" s="11">
        <v>3</v>
      </c>
      <c r="I40" s="11">
        <v>24</v>
      </c>
      <c r="J40" s="11">
        <v>22</v>
      </c>
      <c r="K40" s="11">
        <v>28</v>
      </c>
      <c r="L40" s="11">
        <v>1</v>
      </c>
      <c r="M40" s="11">
        <v>4</v>
      </c>
      <c r="N40" s="11">
        <f t="shared" si="0"/>
        <v>82</v>
      </c>
      <c r="O40" s="7"/>
      <c r="P40" s="7"/>
      <c r="Q40" s="8"/>
      <c r="R40" s="4"/>
      <c r="S40" s="4"/>
    </row>
    <row r="41" spans="1:19" ht="24.75" customHeight="1" x14ac:dyDescent="0.3">
      <c r="A41" s="37" t="s">
        <v>73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5"/>
      <c r="P41" s="25"/>
      <c r="Q41" s="25"/>
      <c r="R41" s="26"/>
      <c r="S41" s="26"/>
    </row>
    <row r="42" spans="1:19" ht="26.25" customHeight="1" x14ac:dyDescent="0.3">
      <c r="A42" s="37" t="s">
        <v>2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5"/>
      <c r="P42" s="25"/>
      <c r="Q42" s="25"/>
      <c r="R42" s="26"/>
      <c r="S42" s="26"/>
    </row>
    <row r="43" spans="1:19" ht="30" customHeight="1" x14ac:dyDescent="0.3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1"/>
      <c r="M43" s="1"/>
      <c r="N43" s="1"/>
      <c r="O43" s="1"/>
      <c r="P43" s="1"/>
      <c r="Q43" s="1"/>
    </row>
    <row r="44" spans="1:19" ht="183" customHeight="1" x14ac:dyDescent="0.3">
      <c r="A44" s="38" t="s">
        <v>74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</sheetData>
  <mergeCells count="29">
    <mergeCell ref="A2:S2"/>
    <mergeCell ref="A41:N41"/>
    <mergeCell ref="A42:N42"/>
    <mergeCell ref="A44:S44"/>
    <mergeCell ref="T19:T20"/>
    <mergeCell ref="T21:T22"/>
    <mergeCell ref="T26:T27"/>
    <mergeCell ref="T28:T29"/>
    <mergeCell ref="T9:T10"/>
    <mergeCell ref="T11:T12"/>
    <mergeCell ref="T13:T14"/>
    <mergeCell ref="T15:T16"/>
    <mergeCell ref="T17:T18"/>
    <mergeCell ref="S6:S7"/>
    <mergeCell ref="N6:N7"/>
    <mergeCell ref="A43:K43"/>
    <mergeCell ref="A38:S38"/>
    <mergeCell ref="A4:S4"/>
    <mergeCell ref="A3:S3"/>
    <mergeCell ref="C6:C7"/>
    <mergeCell ref="B6:B7"/>
    <mergeCell ref="A6:A7"/>
    <mergeCell ref="O6:P6"/>
    <mergeCell ref="Q6:R6"/>
    <mergeCell ref="C5:I5"/>
    <mergeCell ref="D6:D7"/>
    <mergeCell ref="E6:E7"/>
    <mergeCell ref="F6:F7"/>
    <mergeCell ref="A8:S8"/>
  </mergeCells>
  <phoneticPr fontId="12" type="noConversion"/>
  <pageMargins left="0.25" right="0.25" top="0.75" bottom="0.75" header="0.3" footer="0.3"/>
  <pageSetup paperSize="9" scale="43" fitToHeight="0" orientation="portrait" r:id="rId1"/>
  <ignoredErrors>
    <ignoredError sqref="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ДГБ1</vt:lpstr>
      <vt:lpstr>ДГБ1!Область_печати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 Дмитрий Г.</dc:creator>
  <cp:lastModifiedBy>Белькевич Надежда Фёдоровна</cp:lastModifiedBy>
  <cp:lastPrinted>2024-02-26T11:42:06Z</cp:lastPrinted>
  <dcterms:created xsi:type="dcterms:W3CDTF">2020-08-07T11:13:55Z</dcterms:created>
  <dcterms:modified xsi:type="dcterms:W3CDTF">2024-02-26T11:49:56Z</dcterms:modified>
</cp:coreProperties>
</file>