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Б №40\4. тендер\КМ\"/>
    </mc:Choice>
  </mc:AlternateContent>
  <bookViews>
    <workbookView xWindow="0" yWindow="0" windowWidth="28770" windowHeight="7155"/>
  </bookViews>
  <sheets>
    <sheet name="Лист1" sheetId="1" r:id="rId1"/>
  </sheets>
  <definedNames>
    <definedName name="_xlnm.Print_Area" localSheetId="0">Лист1!$A$1:$M$54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 l="1"/>
  <c r="D8" i="1"/>
  <c r="D10" i="1"/>
  <c r="D11" i="1"/>
  <c r="D51" i="1" s="1"/>
  <c r="D52" i="1" s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38" i="1"/>
  <c r="D39" i="1"/>
  <c r="D41" i="1"/>
  <c r="D43" i="1"/>
  <c r="D44" i="1"/>
  <c r="D45" i="1"/>
  <c r="D47" i="1"/>
  <c r="D48" i="1"/>
  <c r="D49" i="1"/>
  <c r="D50" i="1"/>
  <c r="D42" i="1" l="1"/>
  <c r="D20" i="1"/>
  <c r="D46" i="1"/>
  <c r="D31" i="1"/>
  <c r="D9" i="1"/>
</calcChain>
</file>

<file path=xl/sharedStrings.xml><?xml version="1.0" encoding="utf-8"?>
<sst xmlns="http://schemas.openxmlformats.org/spreadsheetml/2006/main" count="171" uniqueCount="95">
  <si>
    <t>Работы</t>
  </si>
  <si>
    <t>Материалы</t>
  </si>
  <si>
    <t>Наименование комплекса работ</t>
  </si>
  <si>
    <t>Стоимость работ
(всего)</t>
  </si>
  <si>
    <t>Стоимость материалов
(всего)</t>
  </si>
  <si>
    <t>с  НДС</t>
  </si>
  <si>
    <t>без  НДС</t>
  </si>
  <si>
    <t>с НДС</t>
  </si>
  <si>
    <t>без НДС</t>
  </si>
  <si>
    <t>№ п..</t>
  </si>
  <si>
    <t xml:space="preserve">ИТОГО </t>
  </si>
  <si>
    <t>Всего, стоимость,                         в т.ч. НДС 20%</t>
  </si>
  <si>
    <t>Кол-во</t>
  </si>
  <si>
    <t>Ед. изм.</t>
  </si>
  <si>
    <t>«Расчет договорной цены»</t>
  </si>
  <si>
    <t>Стоимость за единицу</t>
  </si>
  <si>
    <t xml:space="preserve">ПОДРЯДЧИК </t>
  </si>
  <si>
    <t xml:space="preserve">Генеральный директор </t>
  </si>
  <si>
    <t>ООО "ПСК АРАКС"</t>
  </si>
  <si>
    <t xml:space="preserve">__________________________Исаханян К.М. </t>
  </si>
  <si>
    <t>М.П.</t>
  </si>
  <si>
    <t xml:space="preserve">                      М.П.</t>
  </si>
  <si>
    <t xml:space="preserve"> ОТ ПОДРЯДЧИКА</t>
  </si>
  <si>
    <t>ОТ ЗАКАЗЧИКА</t>
  </si>
  <si>
    <t>В т.ч НДС 20%</t>
  </si>
  <si>
    <t>__________________________</t>
  </si>
  <si>
    <t xml:space="preserve">__________________________ </t>
  </si>
  <si>
    <t xml:space="preserve">                                                               М.П.</t>
  </si>
  <si>
    <t>Объект: Строительство нового многопрофильного лечебно-диагностического корпуса Санкт-Петербургского государственного бюджетного учреждения здравоохранения «Городская Больница № 40» Курортного района по адресу: Санкт-Петербург, г. Сестрорецк, ул. Борисова, д .9</t>
  </si>
  <si>
    <t>м2</t>
  </si>
  <si>
    <t>м3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</si>
  <si>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</si>
  <si>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</si>
  <si>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</si>
  <si>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</si>
  <si>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</si>
  <si>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</si>
  <si>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</si>
  <si>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</si>
  <si>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</si>
  <si>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</si>
  <si>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</si>
  <si>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</si>
  <si>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</si>
  <si>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</si>
  <si>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</si>
  <si>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</si>
  <si>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</si>
  <si>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</si>
  <si>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</si>
  <si>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</si>
  <si>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</si>
  <si>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</si>
  <si>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</si>
  <si>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30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</si>
  <si>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</si>
  <si>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</si>
  <si>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</si>
  <si>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</si>
  <si>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</si>
  <si>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</si>
  <si>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</si>
  <si>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</si>
  <si>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</si>
  <si>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</si>
  <si>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</si>
  <si>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на устройство эстакады</t>
  </si>
  <si>
    <t>т</t>
  </si>
  <si>
    <t>Устройство щебеночного основания фр. 5-20</t>
  </si>
  <si>
    <t>Монтаж  стоек эстакады Ст1, в составе:</t>
  </si>
  <si>
    <t>Профиль 200х8 ГОСТ 30245-2012 L=5120/С245 ГОСТ 27772-2015</t>
  </si>
  <si>
    <t>Профиль 200х8 ГОСТ 30245-2012 L=3140/С245 ГОСТ 27772-2015</t>
  </si>
  <si>
    <t>Уголок 75х6 мм ГОСТ 8509-93/ (С245 ГОСТ 27772-2015)</t>
  </si>
  <si>
    <t xml:space="preserve">Лист 220х220х10 мм ГОСТ 19903-2015/ (С235 ГОСТ 27772-2015) </t>
  </si>
  <si>
    <t xml:space="preserve">Лист 320х320х10 мм ГОСТ 19903-2015/ (С235 ГОСТ 27772-2015) </t>
  </si>
  <si>
    <t>Гайка М16</t>
  </si>
  <si>
    <t>шт</t>
  </si>
  <si>
    <t>Шпилька М16</t>
  </si>
  <si>
    <t>Установка асбестоцементной трубы БТН 400 L=3100мм, Ду=400мм</t>
  </si>
  <si>
    <t xml:space="preserve">Заполнение трубы бетон В15 </t>
  </si>
  <si>
    <t>Монтаж  стоек эстакады  Ст2, в составе:</t>
  </si>
  <si>
    <t>Профиль 200х8 ГОСТ 30245-2012 L=2620/С245 ГОСТ 27772-2015</t>
  </si>
  <si>
    <t>Монтаж  стойки эстакады Ст3, в составе:</t>
  </si>
  <si>
    <t>Устройство балок Б1, Б2, Б3:</t>
  </si>
  <si>
    <t>Двутавр 20Б1 ГОСТ 26020-83 L=10000/С245 ГОСТ 27772-2015</t>
  </si>
  <si>
    <t>Двутавр 20Б1 ГОСТ 26020-83 L=8780/С245 ГОСТ 27772-2015</t>
  </si>
  <si>
    <t>Двутавр 20Б1 ГОСТ 26020-83 L=4600/С245 ГОСТ 27772-2015</t>
  </si>
  <si>
    <t>Устройство распорок :</t>
  </si>
  <si>
    <t>Уголок 140х10мм ГОСТ 8509-93 L=2100 / (С245 ГОСТ 27772-2015)</t>
  </si>
  <si>
    <t>Уголок 140х10мм ГОСТ 8509-93 L=140 / (С245 ГОСТ 27772-2015)</t>
  </si>
  <si>
    <t>Лист 369х220х10 ГОСТ 19903-2015/С245 ГОСТ 27772-2015</t>
  </si>
  <si>
    <t>Лист 240х160х10 ГОСТ 19903-2015/С245 ГОСТ 27772-2015</t>
  </si>
  <si>
    <t>Грунтование металлических поверхностей грутовкой ПФ 021 в 1 слой толщиной 55 мкм</t>
  </si>
  <si>
    <t>Окраска металлических поверхностей эмалью ПФ-115 в 2 слоя</t>
  </si>
  <si>
    <t xml:space="preserve">Бурение отверстий под стойки эстакады  (д.400мм; длиной 3,1м).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</si>
</sst>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8" fillId="0" borderId="0"/>
    <xf numFmtId="0" fontId="8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0" fillId="0" borderId="0" xfId="0" applyAlignment="1"/>
    <xf numFmtId="49" fontId="6" fillId="2" borderId="7" xfId="0" applyNumberFormat="1" applyFont="1" applyFill="1" applyBorder="1" applyAlignment="1">
      <alignment horizontal="center" vertical="center"/>
    </xf>
    <xf numFmtId="0" fontId="7" fillId="0" borderId="11" xfId="0" applyFont="1" applyFill="1" applyBorder="1"/>
    <xf numFmtId="0" fontId="7" fillId="0" borderId="2" xfId="0" applyFont="1" applyFill="1" applyBorder="1"/>
    <xf numFmtId="0" fontId="7" fillId="0" borderId="12" xfId="0" applyFont="1" applyFill="1" applyBorder="1"/>
    <xf numFmtId="164" fontId="1" fillId="0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7" fillId="0" borderId="1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 inden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 wrapText="1"/>
    </xf>
    <xf numFmtId="0" fontId="10" fillId="0" borderId="14" xfId="0" applyFont="1" applyFill="1" applyBorder="1"/>
    <xf numFmtId="4" fontId="10" fillId="0" borderId="15" xfId="0" applyNumberFormat="1" applyFont="1" applyFill="1" applyBorder="1" applyAlignment="1">
      <alignment horizontal="center"/>
    </xf>
    <xf numFmtId="0" fontId="10" fillId="0" borderId="13" xfId="0" applyFont="1" applyFill="1" applyBorder="1"/>
    <xf numFmtId="0" fontId="10" fillId="0" borderId="15" xfId="0" applyFont="1" applyFill="1" applyBorder="1"/>
    <xf numFmtId="164" fontId="1" fillId="0" borderId="24" xfId="0" applyNumberFormat="1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27" xfId="0" applyFont="1" applyFill="1" applyBorder="1"/>
    <xf numFmtId="0" fontId="9" fillId="4" borderId="26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1" fillId="0" borderId="28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Zeros="0" tabSelected="1" topLeftCell="A28" zoomScale="90" zoomScaleNormal="90" zoomScaleSheetLayoutView="115" workbookViewId="0">
      <selection activeCell="B46" sqref="B46"/>
    </sheetView>
  </sheetViews>
  <sheetFormatPr defaultRowHeight="15" x14ac:dyDescent="0.25"/>
  <cols>
    <col min="1" max="1" width="6.28515625" style="4" customWidth="1"/>
    <col min="2" max="2" width="68.85546875" customWidth="1"/>
    <col min="3" max="3" width="6.28515625" customWidth="1"/>
    <col min="4" max="4" width="10.42578125" style="16" customWidth="1"/>
    <col min="5" max="5" width="9.28515625" hidden="1" customWidth="1"/>
    <col min="6" max="6" width="9.42578125" customWidth="1"/>
    <col min="7" max="7" width="12" hidden="1" customWidth="1"/>
    <col min="8" max="8" width="12.5703125" customWidth="1"/>
    <col min="9" max="9" width="9.85546875" hidden="1" customWidth="1"/>
    <col min="10" max="10" width="11" customWidth="1"/>
    <col min="11" max="11" width="12.140625" hidden="1" customWidth="1"/>
    <col min="12" max="12" width="11.85546875" customWidth="1"/>
    <col min="13" max="13" width="15.85546875" customWidth="1"/>
    <col min="14" max="14" width="13" bestFit="1" customWidth="1"/>
    <col min="16" max="16" width="13.28515625" customWidth="1"/>
  </cols>
  <sheetData>
    <row r="1" spans="1:13" ht="24" customHeight="1" x14ac:dyDescent="0.25">
      <c r="A1" s="51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4" customHeight="1" x14ac:dyDescent="0.25">
      <c r="A2" s="11"/>
      <c r="B2" s="54" t="s">
        <v>66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73.5" customHeight="1" thickBot="1" x14ac:dyDescent="0.3">
      <c r="A3" s="68" t="s">
        <v>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ht="24" customHeight="1" x14ac:dyDescent="0.25">
      <c r="A4" s="60" t="s">
        <v>9</v>
      </c>
      <c r="B4" s="56" t="s">
        <v>2</v>
      </c>
      <c r="C4" s="56" t="s">
        <v>13</v>
      </c>
      <c r="D4" s="64" t="s">
        <v>12</v>
      </c>
      <c r="E4" s="66" t="s">
        <v>0</v>
      </c>
      <c r="F4" s="56"/>
      <c r="G4" s="56"/>
      <c r="H4" s="67"/>
      <c r="I4" s="66" t="s">
        <v>1</v>
      </c>
      <c r="J4" s="56"/>
      <c r="K4" s="56"/>
      <c r="L4" s="67"/>
      <c r="M4" s="58" t="s">
        <v>11</v>
      </c>
    </row>
    <row r="5" spans="1:13" ht="36" customHeight="1" x14ac:dyDescent="0.25">
      <c r="A5" s="61"/>
      <c r="B5" s="57"/>
      <c r="C5" s="57"/>
      <c r="D5" s="65"/>
      <c r="E5" s="62" t="s">
        <v>15</v>
      </c>
      <c r="F5" s="57"/>
      <c r="G5" s="57" t="s">
        <v>3</v>
      </c>
      <c r="H5" s="63"/>
      <c r="I5" s="62" t="s">
        <v>15</v>
      </c>
      <c r="J5" s="57"/>
      <c r="K5" s="57" t="s">
        <v>4</v>
      </c>
      <c r="L5" s="63"/>
      <c r="M5" s="59"/>
    </row>
    <row r="6" spans="1:13" x14ac:dyDescent="0.25">
      <c r="A6" s="61"/>
      <c r="B6" s="57"/>
      <c r="C6" s="57"/>
      <c r="D6" s="65"/>
      <c r="E6" s="2" t="s">
        <v>8</v>
      </c>
      <c r="F6" s="1" t="s">
        <v>7</v>
      </c>
      <c r="G6" s="1" t="s">
        <v>6</v>
      </c>
      <c r="H6" s="3" t="s">
        <v>5</v>
      </c>
      <c r="I6" s="2" t="s">
        <v>8</v>
      </c>
      <c r="J6" s="1" t="s">
        <v>7</v>
      </c>
      <c r="K6" s="1" t="s">
        <v>6</v>
      </c>
      <c r="L6" s="3" t="s">
        <v>5</v>
      </c>
      <c r="M6" s="59"/>
    </row>
    <row r="7" spans="1:13" ht="51.75" customHeight="1" x14ac:dyDescent="0.25">
      <c r="A7" s="37">
        <v>1</v>
      </c>
      <c r="B7" s="38" t="s">
        <v>94</v>
      </c>
      <c r="C7" s="39" t="s">
        <v>30</v>
      </c>
      <c r="D7" s="40">
        <f>3.14*0.4*0.4*3.1*5</f>
        <v>7.7872000000000003</v>
      </c>
      <c r="E7" s="36"/>
      <c r="F7" s="50"/>
      <c r="G7" s="13"/>
      <c r="H7" s="14"/>
      <c r="I7" s="12"/>
      <c r="J7" s="13"/>
      <c r="K7" s="13"/>
      <c r="L7" s="14"/>
      <c r="M7" s="15"/>
    </row>
    <row r="8" spans="1:13" ht="16.5" x14ac:dyDescent="0.25">
      <c r="A8" s="37">
        <v>3</v>
      </c>
      <c r="B8" s="38" t="s">
        <v>68</v>
      </c>
      <c r="C8" s="39" t="s">
        <v>30</v>
      </c>
      <c r="D8" s="40">
        <f>0.013*5</f>
        <v>6.5000000000000002E-2</v>
      </c>
      <c r="E8" s="35"/>
      <c r="F8" s="13"/>
      <c r="G8" s="13"/>
      <c r="H8" s="14"/>
      <c r="I8" s="12"/>
      <c r="J8" s="13"/>
      <c r="K8" s="13"/>
      <c r="L8" s="14"/>
      <c r="M8" s="15"/>
    </row>
    <row r="9" spans="1:13" ht="16.5" x14ac:dyDescent="0.25">
      <c r="A9" s="37"/>
      <c r="B9" s="41" t="s">
        <v>69</v>
      </c>
      <c r="C9" s="39" t="s">
        <v>67</v>
      </c>
      <c r="D9" s="42">
        <f>D10+D11+D12+D13+D14</f>
        <v>0.83489999999999998</v>
      </c>
      <c r="E9" s="35"/>
      <c r="F9" s="13"/>
      <c r="G9" s="13"/>
      <c r="H9" s="14"/>
      <c r="I9" s="12"/>
      <c r="J9" s="13"/>
      <c r="K9" s="13"/>
      <c r="L9" s="14"/>
      <c r="M9" s="15"/>
    </row>
    <row r="10" spans="1:13" ht="33" x14ac:dyDescent="0.25">
      <c r="A10" s="43" t="s">
        <v>31</v>
      </c>
      <c r="B10" s="38" t="s">
        <v>70</v>
      </c>
      <c r="C10" s="39" t="s">
        <v>67</v>
      </c>
      <c r="D10" s="44">
        <f>1*238.13*2/1000</f>
        <v>0.47626000000000002</v>
      </c>
      <c r="E10" s="35"/>
      <c r="F10" s="13"/>
      <c r="G10" s="13"/>
      <c r="H10" s="14"/>
      <c r="I10" s="12"/>
      <c r="J10" s="13"/>
      <c r="K10" s="13"/>
      <c r="L10" s="14"/>
      <c r="M10" s="15"/>
    </row>
    <row r="11" spans="1:13" ht="33" x14ac:dyDescent="0.25">
      <c r="A11" s="43" t="s">
        <v>32</v>
      </c>
      <c r="B11" s="38" t="s">
        <v>71</v>
      </c>
      <c r="C11" s="39" t="s">
        <v>67</v>
      </c>
      <c r="D11" s="44">
        <f>1*146.04*2/1000</f>
        <v>0.29208000000000001</v>
      </c>
      <c r="E11" s="35"/>
      <c r="F11" s="13"/>
      <c r="G11" s="13"/>
      <c r="H11" s="14"/>
      <c r="I11" s="12"/>
      <c r="J11" s="13"/>
      <c r="K11" s="13"/>
      <c r="L11" s="14"/>
      <c r="M11" s="15"/>
    </row>
    <row r="12" spans="1:13" ht="16.5" x14ac:dyDescent="0.25">
      <c r="A12" s="43" t="s">
        <v>33</v>
      </c>
      <c r="B12" s="45" t="s">
        <v>72</v>
      </c>
      <c r="C12" s="39" t="s">
        <v>67</v>
      </c>
      <c r="D12" s="44">
        <f>10*0.96*2/1000</f>
        <v>1.9199999999999998E-2</v>
      </c>
      <c r="E12" s="35"/>
      <c r="F12" s="13"/>
      <c r="G12" s="13"/>
      <c r="H12" s="14"/>
      <c r="I12" s="12"/>
      <c r="J12" s="13"/>
      <c r="K12" s="13"/>
      <c r="L12" s="14"/>
      <c r="M12" s="15"/>
    </row>
    <row r="13" spans="1:13" ht="33" x14ac:dyDescent="0.25">
      <c r="A13" s="43" t="s">
        <v>34</v>
      </c>
      <c r="B13" s="45" t="s">
        <v>73</v>
      </c>
      <c r="C13" s="39" t="s">
        <v>67</v>
      </c>
      <c r="D13" s="44">
        <f>2*3.8*2/1000</f>
        <v>1.52E-2</v>
      </c>
      <c r="E13" s="35"/>
      <c r="F13" s="13"/>
      <c r="G13" s="13"/>
      <c r="H13" s="14"/>
      <c r="I13" s="12"/>
      <c r="J13" s="13"/>
      <c r="K13" s="13"/>
      <c r="L13" s="14"/>
      <c r="M13" s="15"/>
    </row>
    <row r="14" spans="1:13" ht="33" x14ac:dyDescent="0.25">
      <c r="A14" s="43" t="s">
        <v>35</v>
      </c>
      <c r="B14" s="45" t="s">
        <v>74</v>
      </c>
      <c r="C14" s="39" t="s">
        <v>67</v>
      </c>
      <c r="D14" s="44">
        <f>2*8.04*2/1000</f>
        <v>3.2159999999999994E-2</v>
      </c>
      <c r="E14" s="35"/>
      <c r="F14" s="13"/>
      <c r="G14" s="13"/>
      <c r="H14" s="14"/>
      <c r="I14" s="12"/>
      <c r="J14" s="13"/>
      <c r="K14" s="13"/>
      <c r="L14" s="14"/>
      <c r="M14" s="15"/>
    </row>
    <row r="15" spans="1:13" ht="16.5" x14ac:dyDescent="0.25">
      <c r="A15" s="43" t="s">
        <v>36</v>
      </c>
      <c r="B15" s="46" t="s">
        <v>75</v>
      </c>
      <c r="C15" s="39" t="s">
        <v>76</v>
      </c>
      <c r="D15" s="40">
        <f>8*2</f>
        <v>16</v>
      </c>
      <c r="E15" s="35"/>
      <c r="F15" s="13"/>
      <c r="G15" s="13"/>
      <c r="H15" s="14"/>
      <c r="I15" s="12"/>
      <c r="J15" s="13"/>
      <c r="K15" s="13"/>
      <c r="L15" s="14"/>
      <c r="M15" s="15"/>
    </row>
    <row r="16" spans="1:13" ht="16.5" x14ac:dyDescent="0.25">
      <c r="A16" s="43" t="s">
        <v>37</v>
      </c>
      <c r="B16" s="46" t="s">
        <v>77</v>
      </c>
      <c r="C16" s="39" t="s">
        <v>76</v>
      </c>
      <c r="D16" s="40">
        <f>4*2</f>
        <v>8</v>
      </c>
      <c r="E16" s="35"/>
      <c r="F16" s="13"/>
      <c r="G16" s="13"/>
      <c r="H16" s="14"/>
      <c r="I16" s="12"/>
      <c r="J16" s="13"/>
      <c r="K16" s="13"/>
      <c r="L16" s="14"/>
      <c r="M16" s="15"/>
    </row>
    <row r="17" spans="1:13" ht="16.5" customHeight="1" x14ac:dyDescent="0.25">
      <c r="A17" s="75" t="s">
        <v>38</v>
      </c>
      <c r="B17" s="73" t="s">
        <v>78</v>
      </c>
      <c r="C17" s="39" t="s">
        <v>67</v>
      </c>
      <c r="D17" s="44">
        <f>125.57*2/1000</f>
        <v>0.25113999999999997</v>
      </c>
      <c r="E17" s="35"/>
      <c r="F17" s="13"/>
      <c r="G17" s="13"/>
      <c r="H17" s="14"/>
      <c r="I17" s="12"/>
      <c r="J17" s="13"/>
      <c r="K17" s="13"/>
      <c r="L17" s="14"/>
      <c r="M17" s="15"/>
    </row>
    <row r="18" spans="1:13" ht="16.5" x14ac:dyDescent="0.25">
      <c r="A18" s="76"/>
      <c r="B18" s="74"/>
      <c r="C18" s="39" t="s">
        <v>76</v>
      </c>
      <c r="D18" s="40">
        <f>1*2</f>
        <v>2</v>
      </c>
      <c r="E18" s="35"/>
      <c r="F18" s="13"/>
      <c r="G18" s="13"/>
      <c r="H18" s="14"/>
      <c r="I18" s="12"/>
      <c r="J18" s="13"/>
      <c r="K18" s="13"/>
      <c r="L18" s="14"/>
      <c r="M18" s="15"/>
    </row>
    <row r="19" spans="1:13" ht="16.5" x14ac:dyDescent="0.25">
      <c r="A19" s="47" t="s">
        <v>39</v>
      </c>
      <c r="B19" s="46" t="s">
        <v>79</v>
      </c>
      <c r="C19" s="39" t="s">
        <v>30</v>
      </c>
      <c r="D19" s="40">
        <f>0.4*2</f>
        <v>0.8</v>
      </c>
      <c r="E19" s="35"/>
      <c r="F19" s="13"/>
      <c r="G19" s="13"/>
      <c r="H19" s="14"/>
      <c r="I19" s="12"/>
      <c r="J19" s="13"/>
      <c r="K19" s="13"/>
      <c r="L19" s="14"/>
      <c r="M19" s="15"/>
    </row>
    <row r="20" spans="1:13" ht="16.5" x14ac:dyDescent="0.25">
      <c r="A20" s="43"/>
      <c r="B20" s="41" t="s">
        <v>80</v>
      </c>
      <c r="C20" s="39" t="s">
        <v>67</v>
      </c>
      <c r="D20" s="42">
        <f>D21+D22+D23+D24+D25</f>
        <v>0.60236000000000001</v>
      </c>
      <c r="E20" s="35"/>
      <c r="F20" s="13"/>
      <c r="G20" s="13"/>
      <c r="H20" s="14"/>
      <c r="I20" s="12"/>
      <c r="J20" s="13"/>
      <c r="K20" s="13"/>
      <c r="L20" s="14"/>
      <c r="M20" s="15"/>
    </row>
    <row r="21" spans="1:13" ht="33" x14ac:dyDescent="0.25">
      <c r="A21" s="43" t="s">
        <v>39</v>
      </c>
      <c r="B21" s="38" t="s">
        <v>81</v>
      </c>
      <c r="C21" s="39" t="s">
        <v>67</v>
      </c>
      <c r="D21" s="44">
        <f>1*121.86*2/1000</f>
        <v>0.24371999999999999</v>
      </c>
      <c r="E21" s="35"/>
      <c r="F21" s="13"/>
      <c r="G21" s="13"/>
      <c r="H21" s="14"/>
      <c r="I21" s="12"/>
      <c r="J21" s="13"/>
      <c r="K21" s="13"/>
      <c r="L21" s="14"/>
      <c r="M21" s="15"/>
    </row>
    <row r="22" spans="1:13" ht="33" x14ac:dyDescent="0.25">
      <c r="A22" s="43" t="s">
        <v>40</v>
      </c>
      <c r="B22" s="38" t="s">
        <v>71</v>
      </c>
      <c r="C22" s="39" t="s">
        <v>67</v>
      </c>
      <c r="D22" s="44">
        <f>1*146.04*2/1000</f>
        <v>0.29208000000000001</v>
      </c>
      <c r="E22" s="35"/>
      <c r="F22" s="13"/>
      <c r="G22" s="13"/>
      <c r="H22" s="14"/>
      <c r="I22" s="12"/>
      <c r="J22" s="13"/>
      <c r="K22" s="13"/>
      <c r="L22" s="14"/>
      <c r="M22" s="15"/>
    </row>
    <row r="23" spans="1:13" ht="16.5" x14ac:dyDescent="0.25">
      <c r="A23" s="43" t="s">
        <v>41</v>
      </c>
      <c r="B23" s="45" t="s">
        <v>72</v>
      </c>
      <c r="C23" s="39" t="s">
        <v>67</v>
      </c>
      <c r="D23" s="44">
        <f>10*0.96*2/1000</f>
        <v>1.9199999999999998E-2</v>
      </c>
      <c r="E23" s="35"/>
      <c r="F23" s="13"/>
      <c r="G23" s="13"/>
      <c r="H23" s="14"/>
      <c r="I23" s="12"/>
      <c r="J23" s="13"/>
      <c r="K23" s="13"/>
      <c r="L23" s="14"/>
      <c r="M23" s="15"/>
    </row>
    <row r="24" spans="1:13" ht="33" x14ac:dyDescent="0.25">
      <c r="A24" s="43" t="s">
        <v>42</v>
      </c>
      <c r="B24" s="45" t="s">
        <v>73</v>
      </c>
      <c r="C24" s="39" t="s">
        <v>67</v>
      </c>
      <c r="D24" s="44">
        <f>2*3.8*2/1000</f>
        <v>1.52E-2</v>
      </c>
      <c r="E24" s="35"/>
      <c r="F24" s="13"/>
      <c r="G24" s="13"/>
      <c r="H24" s="14"/>
      <c r="I24" s="12"/>
      <c r="J24" s="13"/>
      <c r="K24" s="13"/>
      <c r="L24" s="14"/>
      <c r="M24" s="15"/>
    </row>
    <row r="25" spans="1:13" ht="33" x14ac:dyDescent="0.25">
      <c r="A25" s="43" t="s">
        <v>43</v>
      </c>
      <c r="B25" s="45" t="s">
        <v>74</v>
      </c>
      <c r="C25" s="39" t="s">
        <v>67</v>
      </c>
      <c r="D25" s="44">
        <f>2*8.04*2/1000</f>
        <v>3.2159999999999994E-2</v>
      </c>
      <c r="E25" s="35"/>
      <c r="F25" s="13"/>
      <c r="G25" s="13"/>
      <c r="H25" s="14"/>
      <c r="I25" s="12"/>
      <c r="J25" s="13"/>
      <c r="K25" s="13"/>
      <c r="L25" s="14"/>
      <c r="M25" s="15"/>
    </row>
    <row r="26" spans="1:13" ht="16.5" x14ac:dyDescent="0.25">
      <c r="A26" s="43" t="s">
        <v>44</v>
      </c>
      <c r="B26" s="46" t="s">
        <v>75</v>
      </c>
      <c r="C26" s="39" t="s">
        <v>76</v>
      </c>
      <c r="D26" s="40">
        <f>8*2</f>
        <v>16</v>
      </c>
      <c r="E26" s="35"/>
      <c r="F26" s="13"/>
      <c r="G26" s="13"/>
      <c r="H26" s="14"/>
      <c r="I26" s="12"/>
      <c r="J26" s="13"/>
      <c r="K26" s="13"/>
      <c r="L26" s="14"/>
      <c r="M26" s="15"/>
    </row>
    <row r="27" spans="1:13" ht="16.5" x14ac:dyDescent="0.25">
      <c r="A27" s="43" t="s">
        <v>45</v>
      </c>
      <c r="B27" s="46" t="s">
        <v>77</v>
      </c>
      <c r="C27" s="39" t="s">
        <v>76</v>
      </c>
      <c r="D27" s="40">
        <f>4*2</f>
        <v>8</v>
      </c>
      <c r="E27" s="35"/>
      <c r="F27" s="13"/>
      <c r="G27" s="13"/>
      <c r="H27" s="14"/>
      <c r="I27" s="12"/>
      <c r="J27" s="13"/>
      <c r="K27" s="13"/>
      <c r="L27" s="14"/>
      <c r="M27" s="15"/>
    </row>
    <row r="28" spans="1:13" ht="16.5" customHeight="1" x14ac:dyDescent="0.25">
      <c r="A28" s="75" t="s">
        <v>46</v>
      </c>
      <c r="B28" s="73" t="s">
        <v>78</v>
      </c>
      <c r="C28" s="39" t="s">
        <v>67</v>
      </c>
      <c r="D28" s="40">
        <f>125.57*2/1000</f>
        <v>0.25113999999999997</v>
      </c>
      <c r="E28" s="35"/>
      <c r="F28" s="13"/>
      <c r="G28" s="13"/>
      <c r="H28" s="14"/>
      <c r="I28" s="12"/>
      <c r="J28" s="13"/>
      <c r="K28" s="13"/>
      <c r="L28" s="14"/>
      <c r="M28" s="15"/>
    </row>
    <row r="29" spans="1:13" ht="16.5" x14ac:dyDescent="0.25">
      <c r="A29" s="76"/>
      <c r="B29" s="74"/>
      <c r="C29" s="39" t="s">
        <v>76</v>
      </c>
      <c r="D29" s="40">
        <f>1*2</f>
        <v>2</v>
      </c>
      <c r="E29" s="35"/>
      <c r="F29" s="13"/>
      <c r="G29" s="13"/>
      <c r="H29" s="14"/>
      <c r="I29" s="12"/>
      <c r="J29" s="13"/>
      <c r="K29" s="13"/>
      <c r="L29" s="14"/>
      <c r="M29" s="15"/>
    </row>
    <row r="30" spans="1:13" ht="16.5" x14ac:dyDescent="0.25">
      <c r="A30" s="47" t="s">
        <v>47</v>
      </c>
      <c r="B30" s="46" t="s">
        <v>79</v>
      </c>
      <c r="C30" s="39" t="s">
        <v>30</v>
      </c>
      <c r="D30" s="40">
        <f>0.4*2</f>
        <v>0.8</v>
      </c>
      <c r="E30" s="35"/>
      <c r="F30" s="13"/>
      <c r="G30" s="13"/>
      <c r="H30" s="14"/>
      <c r="I30" s="12"/>
      <c r="J30" s="13"/>
      <c r="K30" s="13"/>
      <c r="L30" s="14"/>
      <c r="M30" s="15"/>
    </row>
    <row r="31" spans="1:13" ht="16.5" x14ac:dyDescent="0.25">
      <c r="A31" s="43"/>
      <c r="B31" s="41" t="s">
        <v>82</v>
      </c>
      <c r="C31" s="39" t="s">
        <v>67</v>
      </c>
      <c r="D31" s="42">
        <f>D32+D33+D34+D36+D35</f>
        <v>0.30118</v>
      </c>
      <c r="E31" s="35"/>
      <c r="F31" s="13"/>
      <c r="G31" s="13"/>
      <c r="H31" s="14"/>
      <c r="I31" s="12"/>
      <c r="J31" s="13"/>
      <c r="K31" s="13"/>
      <c r="L31" s="14"/>
      <c r="M31" s="15"/>
    </row>
    <row r="32" spans="1:13" ht="33" x14ac:dyDescent="0.25">
      <c r="A32" s="43" t="s">
        <v>48</v>
      </c>
      <c r="B32" s="38" t="s">
        <v>81</v>
      </c>
      <c r="C32" s="39" t="s">
        <v>67</v>
      </c>
      <c r="D32" s="44">
        <f>1*121.86*1/1000</f>
        <v>0.12186</v>
      </c>
      <c r="E32" s="35"/>
      <c r="F32" s="13"/>
      <c r="G32" s="13"/>
      <c r="H32" s="14"/>
      <c r="I32" s="12"/>
      <c r="J32" s="13"/>
      <c r="K32" s="13"/>
      <c r="L32" s="14"/>
      <c r="M32" s="15"/>
    </row>
    <row r="33" spans="1:13" ht="33" x14ac:dyDescent="0.25">
      <c r="A33" s="43" t="s">
        <v>49</v>
      </c>
      <c r="B33" s="38" t="s">
        <v>71</v>
      </c>
      <c r="C33" s="39" t="s">
        <v>67</v>
      </c>
      <c r="D33" s="44">
        <f>1*146.04*1/1000</f>
        <v>0.14604</v>
      </c>
      <c r="E33" s="35"/>
      <c r="F33" s="13"/>
      <c r="G33" s="13"/>
      <c r="H33" s="14"/>
      <c r="I33" s="12"/>
      <c r="J33" s="13"/>
      <c r="K33" s="13"/>
      <c r="L33" s="14"/>
      <c r="M33" s="15"/>
    </row>
    <row r="34" spans="1:13" ht="16.5" x14ac:dyDescent="0.25">
      <c r="A34" s="43" t="s">
        <v>50</v>
      </c>
      <c r="B34" s="45" t="s">
        <v>72</v>
      </c>
      <c r="C34" s="39" t="s">
        <v>67</v>
      </c>
      <c r="D34" s="44">
        <f>10*0.96*1/1000</f>
        <v>9.5999999999999992E-3</v>
      </c>
      <c r="E34" s="35"/>
      <c r="F34" s="13"/>
      <c r="G34" s="13"/>
      <c r="H34" s="14"/>
      <c r="I34" s="12"/>
      <c r="J34" s="13"/>
      <c r="K34" s="13"/>
      <c r="L34" s="14"/>
      <c r="M34" s="15"/>
    </row>
    <row r="35" spans="1:13" ht="16.5" customHeight="1" x14ac:dyDescent="0.25">
      <c r="A35" s="43" t="s">
        <v>51</v>
      </c>
      <c r="B35" s="45" t="s">
        <v>73</v>
      </c>
      <c r="C35" s="39" t="s">
        <v>67</v>
      </c>
      <c r="D35" s="44">
        <f>2*3.8*1/1000</f>
        <v>7.6E-3</v>
      </c>
      <c r="E35" s="36"/>
      <c r="F35" s="50"/>
      <c r="G35" s="13"/>
      <c r="H35" s="14"/>
      <c r="I35" s="12"/>
      <c r="J35" s="13"/>
      <c r="K35" s="13"/>
      <c r="L35" s="14"/>
      <c r="M35" s="15"/>
    </row>
    <row r="36" spans="1:13" ht="16.5" customHeight="1" x14ac:dyDescent="0.25">
      <c r="A36" s="43" t="s">
        <v>52</v>
      </c>
      <c r="B36" s="45" t="s">
        <v>74</v>
      </c>
      <c r="C36" s="39" t="s">
        <v>67</v>
      </c>
      <c r="D36" s="44">
        <f>2*8.04*1/1000</f>
        <v>1.6079999999999997E-2</v>
      </c>
      <c r="E36" s="33"/>
      <c r="F36" s="34"/>
      <c r="G36" s="13"/>
      <c r="H36" s="14"/>
      <c r="I36" s="12"/>
      <c r="J36" s="13"/>
      <c r="K36" s="13"/>
      <c r="L36" s="14"/>
      <c r="M36" s="15"/>
    </row>
    <row r="37" spans="1:13" ht="16.5" x14ac:dyDescent="0.25">
      <c r="A37" s="43" t="s">
        <v>53</v>
      </c>
      <c r="B37" s="46" t="s">
        <v>75</v>
      </c>
      <c r="C37" s="39" t="s">
        <v>76</v>
      </c>
      <c r="D37" s="40">
        <f>8</f>
        <v>8</v>
      </c>
      <c r="E37" s="35"/>
      <c r="F37" s="13"/>
      <c r="G37" s="13"/>
      <c r="H37" s="14"/>
      <c r="I37" s="12"/>
      <c r="J37" s="13"/>
      <c r="K37" s="13"/>
      <c r="L37" s="14"/>
      <c r="M37" s="15"/>
    </row>
    <row r="38" spans="1:13" ht="16.5" x14ac:dyDescent="0.25">
      <c r="A38" s="43" t="s">
        <v>55</v>
      </c>
      <c r="B38" s="46" t="s">
        <v>77</v>
      </c>
      <c r="C38" s="39" t="s">
        <v>76</v>
      </c>
      <c r="D38" s="40">
        <f>4</f>
        <v>4</v>
      </c>
      <c r="E38" s="35"/>
      <c r="F38" s="13"/>
      <c r="G38" s="13"/>
      <c r="H38" s="14"/>
      <c r="I38" s="12"/>
      <c r="J38" s="13"/>
      <c r="K38" s="13"/>
      <c r="L38" s="14"/>
      <c r="M38" s="15"/>
    </row>
    <row r="39" spans="1:13" ht="16.5" customHeight="1" x14ac:dyDescent="0.25">
      <c r="A39" s="75" t="s">
        <v>56</v>
      </c>
      <c r="B39" s="73" t="s">
        <v>78</v>
      </c>
      <c r="C39" s="39" t="s">
        <v>67</v>
      </c>
      <c r="D39" s="44">
        <f>125.57*1/1000</f>
        <v>0.12556999999999999</v>
      </c>
      <c r="E39" s="35"/>
      <c r="F39" s="13"/>
      <c r="G39" s="13"/>
      <c r="H39" s="14"/>
      <c r="I39" s="12"/>
      <c r="J39" s="13"/>
      <c r="K39" s="13"/>
      <c r="L39" s="14"/>
      <c r="M39" s="15"/>
    </row>
    <row r="40" spans="1:13" ht="16.5" x14ac:dyDescent="0.25">
      <c r="A40" s="76"/>
      <c r="B40" s="74"/>
      <c r="C40" s="39" t="s">
        <v>76</v>
      </c>
      <c r="D40" s="40">
        <v>1</v>
      </c>
      <c r="E40" s="35"/>
      <c r="F40" s="13"/>
      <c r="G40" s="13"/>
      <c r="H40" s="14"/>
      <c r="I40" s="12"/>
      <c r="J40" s="13"/>
      <c r="K40" s="13"/>
      <c r="L40" s="14"/>
      <c r="M40" s="15"/>
    </row>
    <row r="41" spans="1:13" ht="16.5" x14ac:dyDescent="0.25">
      <c r="A41" s="43" t="s">
        <v>57</v>
      </c>
      <c r="B41" s="46" t="s">
        <v>79</v>
      </c>
      <c r="C41" s="39" t="s">
        <v>30</v>
      </c>
      <c r="D41" s="40">
        <f>0.4*1</f>
        <v>0.4</v>
      </c>
      <c r="E41" s="35"/>
      <c r="F41" s="13"/>
      <c r="G41" s="13"/>
      <c r="H41" s="14"/>
      <c r="I41" s="12"/>
      <c r="J41" s="13"/>
      <c r="K41" s="13"/>
      <c r="L41" s="14"/>
      <c r="M41" s="15"/>
    </row>
    <row r="42" spans="1:13" ht="16.5" x14ac:dyDescent="0.25">
      <c r="A42" s="43"/>
      <c r="B42" s="41" t="s">
        <v>83</v>
      </c>
      <c r="C42" s="39" t="s">
        <v>67</v>
      </c>
      <c r="D42" s="42">
        <f>D43+D44+D45</f>
        <v>0.52371000000000001</v>
      </c>
      <c r="E42" s="35"/>
      <c r="F42" s="13"/>
      <c r="G42" s="13"/>
      <c r="H42" s="14"/>
      <c r="I42" s="12"/>
      <c r="J42" s="13"/>
      <c r="K42" s="13"/>
      <c r="L42" s="14"/>
      <c r="M42" s="15"/>
    </row>
    <row r="43" spans="1:13" ht="33" x14ac:dyDescent="0.25">
      <c r="A43" s="43" t="s">
        <v>54</v>
      </c>
      <c r="B43" s="46" t="s">
        <v>84</v>
      </c>
      <c r="C43" s="39" t="s">
        <v>67</v>
      </c>
      <c r="D43" s="44">
        <f>1*224/1000</f>
        <v>0.224</v>
      </c>
      <c r="E43" s="35"/>
      <c r="F43" s="13"/>
      <c r="G43" s="13"/>
      <c r="H43" s="14"/>
      <c r="I43" s="12"/>
      <c r="J43" s="13"/>
      <c r="K43" s="13"/>
      <c r="L43" s="14"/>
      <c r="M43" s="15"/>
    </row>
    <row r="44" spans="1:13" ht="16.5" x14ac:dyDescent="0.25">
      <c r="A44" s="43" t="s">
        <v>58</v>
      </c>
      <c r="B44" s="46" t="s">
        <v>85</v>
      </c>
      <c r="C44" s="39" t="s">
        <v>67</v>
      </c>
      <c r="D44" s="44">
        <f>196.67*1/1000</f>
        <v>0.19666999999999998</v>
      </c>
      <c r="E44" s="35"/>
      <c r="F44" s="13"/>
      <c r="G44" s="13"/>
      <c r="H44" s="14"/>
      <c r="I44" s="12"/>
      <c r="J44" s="13"/>
      <c r="K44" s="13"/>
      <c r="L44" s="14"/>
      <c r="M44" s="15"/>
    </row>
    <row r="45" spans="1:13" ht="16.5" x14ac:dyDescent="0.25">
      <c r="A45" s="43" t="s">
        <v>59</v>
      </c>
      <c r="B45" s="46" t="s">
        <v>86</v>
      </c>
      <c r="C45" s="39" t="s">
        <v>67</v>
      </c>
      <c r="D45" s="44">
        <f>1*103.04/1000</f>
        <v>0.10304000000000001</v>
      </c>
      <c r="E45" s="35"/>
      <c r="F45" s="13"/>
      <c r="G45" s="13"/>
      <c r="H45" s="14"/>
      <c r="I45" s="12"/>
      <c r="J45" s="13"/>
      <c r="K45" s="13"/>
      <c r="L45" s="14"/>
      <c r="M45" s="15"/>
    </row>
    <row r="46" spans="1:13" ht="16.5" x14ac:dyDescent="0.25">
      <c r="A46" s="43"/>
      <c r="B46" s="41" t="s">
        <v>87</v>
      </c>
      <c r="C46" s="39" t="s">
        <v>67</v>
      </c>
      <c r="D46" s="44">
        <f>D47+D48+D49+D50</f>
        <v>0.26772000000000001</v>
      </c>
      <c r="E46" s="35"/>
      <c r="F46" s="13"/>
      <c r="G46" s="13"/>
      <c r="H46" s="14"/>
      <c r="I46" s="12"/>
      <c r="J46" s="13"/>
      <c r="K46" s="13"/>
      <c r="L46" s="14"/>
      <c r="M46" s="15"/>
    </row>
    <row r="47" spans="1:13" ht="33" x14ac:dyDescent="0.25">
      <c r="A47" s="43" t="s">
        <v>60</v>
      </c>
      <c r="B47" s="45" t="s">
        <v>88</v>
      </c>
      <c r="C47" s="39" t="s">
        <v>67</v>
      </c>
      <c r="D47" s="44">
        <f>5*45.05/1000</f>
        <v>0.22525000000000001</v>
      </c>
      <c r="E47" s="35"/>
      <c r="F47" s="13"/>
      <c r="G47" s="13"/>
      <c r="H47" s="14"/>
      <c r="I47" s="12"/>
      <c r="J47" s="13"/>
      <c r="K47" s="13"/>
      <c r="L47" s="14"/>
      <c r="M47" s="15"/>
    </row>
    <row r="48" spans="1:13" ht="33" x14ac:dyDescent="0.25">
      <c r="A48" s="43" t="s">
        <v>61</v>
      </c>
      <c r="B48" s="45" t="s">
        <v>89</v>
      </c>
      <c r="C48" s="39" t="s">
        <v>67</v>
      </c>
      <c r="D48" s="44">
        <f>2*3/1000</f>
        <v>6.0000000000000001E-3</v>
      </c>
      <c r="E48" s="35"/>
      <c r="F48" s="13"/>
      <c r="G48" s="13"/>
      <c r="H48" s="14"/>
      <c r="I48" s="12"/>
      <c r="J48" s="13"/>
      <c r="K48" s="13"/>
      <c r="L48" s="14"/>
      <c r="M48" s="15"/>
    </row>
    <row r="49" spans="1:13" ht="16.5" x14ac:dyDescent="0.25">
      <c r="A49" s="43" t="s">
        <v>62</v>
      </c>
      <c r="B49" s="46" t="s">
        <v>90</v>
      </c>
      <c r="C49" s="39" t="s">
        <v>67</v>
      </c>
      <c r="D49" s="44">
        <f>1*6.37/1000</f>
        <v>6.3699999999999998E-3</v>
      </c>
      <c r="E49" s="35"/>
      <c r="F49" s="13"/>
      <c r="G49" s="13"/>
      <c r="H49" s="14"/>
      <c r="I49" s="12"/>
      <c r="J49" s="13"/>
      <c r="K49" s="13"/>
      <c r="L49" s="14"/>
      <c r="M49" s="15"/>
    </row>
    <row r="50" spans="1:13" ht="16.5" x14ac:dyDescent="0.25">
      <c r="A50" s="43" t="s">
        <v>63</v>
      </c>
      <c r="B50" s="46" t="s">
        <v>91</v>
      </c>
      <c r="C50" s="39" t="s">
        <v>67</v>
      </c>
      <c r="D50" s="44">
        <f>10*3.01/1000</f>
        <v>3.0099999999999998E-2</v>
      </c>
      <c r="E50" s="35"/>
      <c r="F50" s="13"/>
      <c r="G50" s="13"/>
      <c r="H50" s="14"/>
      <c r="I50" s="12"/>
      <c r="J50" s="13"/>
      <c r="K50" s="13"/>
      <c r="L50" s="14"/>
      <c r="M50" s="15"/>
    </row>
    <row r="51" spans="1:13" ht="33" x14ac:dyDescent="0.25">
      <c r="A51" s="43" t="s">
        <v>64</v>
      </c>
      <c r="B51" s="48" t="s">
        <v>92</v>
      </c>
      <c r="C51" s="49" t="s">
        <v>29</v>
      </c>
      <c r="D51" s="40">
        <f>(D10+D11+D21+D22+D32+D33)*32.1+(D12+D23+D34)*44+(D24+D25+D35+D36+D13+D14)*25.7+(D43+D44+D45)*39.4+(D47+D48)*26.3+(D49+D50)*25.7</f>
        <v>83.270691999999997</v>
      </c>
      <c r="E51" s="35"/>
      <c r="F51" s="13"/>
      <c r="G51" s="13"/>
      <c r="H51" s="14"/>
      <c r="I51" s="12"/>
      <c r="J51" s="13"/>
      <c r="K51" s="13"/>
      <c r="L51" s="14"/>
      <c r="M51" s="15"/>
    </row>
    <row r="52" spans="1:13" ht="16.5" customHeight="1" x14ac:dyDescent="0.25">
      <c r="A52" s="43" t="s">
        <v>65</v>
      </c>
      <c r="B52" s="48" t="s">
        <v>93</v>
      </c>
      <c r="C52" s="49" t="s">
        <v>29</v>
      </c>
      <c r="D52" s="40">
        <f>D51</f>
        <v>83.270691999999997</v>
      </c>
      <c r="E52" s="36"/>
      <c r="F52" s="50"/>
      <c r="G52" s="13"/>
      <c r="H52" s="14"/>
      <c r="I52" s="12"/>
      <c r="J52" s="13"/>
      <c r="K52" s="13"/>
      <c r="L52" s="14"/>
      <c r="M52" s="15"/>
    </row>
    <row r="53" spans="1:13" x14ac:dyDescent="0.25">
      <c r="A53" s="19"/>
      <c r="B53" s="20" t="s">
        <v>10</v>
      </c>
      <c r="C53" s="18"/>
      <c r="D53" s="17"/>
      <c r="E53" s="21"/>
      <c r="F53" s="22"/>
      <c r="G53" s="23"/>
      <c r="H53" s="24"/>
      <c r="I53" s="21"/>
      <c r="J53" s="22"/>
      <c r="K53" s="23"/>
      <c r="L53" s="24"/>
      <c r="M53" s="25"/>
    </row>
    <row r="54" spans="1:13" ht="15.75" thickBot="1" x14ac:dyDescent="0.3">
      <c r="A54" s="26"/>
      <c r="B54" s="27" t="s">
        <v>24</v>
      </c>
      <c r="C54" s="28"/>
      <c r="D54" s="29"/>
      <c r="E54" s="30"/>
      <c r="F54" s="28"/>
      <c r="G54" s="28"/>
      <c r="H54" s="31"/>
      <c r="I54" s="30"/>
      <c r="J54" s="28"/>
      <c r="K54" s="28"/>
      <c r="L54" s="31"/>
      <c r="M54" s="32"/>
    </row>
    <row r="57" spans="1:13" x14ac:dyDescent="0.25">
      <c r="I57" s="72"/>
      <c r="J57" s="72"/>
      <c r="K57" s="72"/>
      <c r="L57" s="72"/>
      <c r="M57" s="72"/>
    </row>
    <row r="58" spans="1:13" x14ac:dyDescent="0.25">
      <c r="B58" s="8" t="s">
        <v>23</v>
      </c>
      <c r="H58" s="9" t="s">
        <v>16</v>
      </c>
      <c r="I58" s="9" t="s">
        <v>22</v>
      </c>
      <c r="J58" s="9"/>
      <c r="K58" s="9"/>
      <c r="L58" s="9"/>
      <c r="M58" s="9"/>
    </row>
    <row r="59" spans="1:13" x14ac:dyDescent="0.25">
      <c r="B59" s="6" t="s">
        <v>17</v>
      </c>
      <c r="H59" s="10" t="s">
        <v>17</v>
      </c>
      <c r="I59" s="10" t="s">
        <v>17</v>
      </c>
      <c r="J59" s="10"/>
      <c r="K59" s="10"/>
      <c r="L59" s="10"/>
      <c r="M59" s="10"/>
    </row>
    <row r="60" spans="1:13" x14ac:dyDescent="0.25">
      <c r="B60" s="6"/>
      <c r="I60" s="72"/>
      <c r="J60" s="72" t="s">
        <v>18</v>
      </c>
      <c r="K60" s="72" t="s">
        <v>18</v>
      </c>
      <c r="L60" s="72" t="s">
        <v>18</v>
      </c>
      <c r="M60" s="72" t="s">
        <v>18</v>
      </c>
    </row>
    <row r="61" spans="1:13" ht="9.75" customHeight="1" x14ac:dyDescent="0.25">
      <c r="B61" s="6"/>
      <c r="I61" s="5"/>
      <c r="J61" s="5"/>
      <c r="K61" s="5"/>
      <c r="L61" s="5"/>
      <c r="M61" s="5"/>
    </row>
    <row r="62" spans="1:13" x14ac:dyDescent="0.25">
      <c r="B62" s="6" t="s">
        <v>25</v>
      </c>
      <c r="I62" s="72" t="s">
        <v>26</v>
      </c>
      <c r="J62" s="72" t="s">
        <v>19</v>
      </c>
      <c r="K62" s="72" t="s">
        <v>19</v>
      </c>
      <c r="L62" s="72" t="s">
        <v>19</v>
      </c>
      <c r="M62" s="72" t="s">
        <v>19</v>
      </c>
    </row>
    <row r="63" spans="1:13" x14ac:dyDescent="0.25">
      <c r="B63" s="7" t="s">
        <v>27</v>
      </c>
      <c r="I63" s="71" t="s">
        <v>21</v>
      </c>
      <c r="J63" s="71" t="s">
        <v>20</v>
      </c>
      <c r="K63" s="71" t="s">
        <v>20</v>
      </c>
      <c r="L63" s="71" t="s">
        <v>20</v>
      </c>
      <c r="M63" s="71" t="s">
        <v>20</v>
      </c>
    </row>
    <row r="64" spans="1:13" x14ac:dyDescent="0.25">
      <c r="I64" s="72"/>
      <c r="J64" s="72"/>
      <c r="K64" s="72"/>
      <c r="L64" s="72"/>
      <c r="M64" s="72"/>
    </row>
    <row r="65" spans="9:13" x14ac:dyDescent="0.25">
      <c r="I65" s="72"/>
      <c r="J65" s="72"/>
      <c r="K65" s="72"/>
      <c r="L65" s="72"/>
      <c r="M65" s="72"/>
    </row>
  </sheetData>
  <mergeCells count="26">
    <mergeCell ref="A39:A40"/>
    <mergeCell ref="B39:B40"/>
    <mergeCell ref="A17:A18"/>
    <mergeCell ref="B17:B18"/>
    <mergeCell ref="A28:A29"/>
    <mergeCell ref="B28:B29"/>
    <mergeCell ref="I63:M63"/>
    <mergeCell ref="I64:M64"/>
    <mergeCell ref="I65:M65"/>
    <mergeCell ref="I57:M57"/>
    <mergeCell ref="I60:M60"/>
    <mergeCell ref="I62:M62"/>
    <mergeCell ref="A1:M1"/>
    <mergeCell ref="B2:M2"/>
    <mergeCell ref="C4:C6"/>
    <mergeCell ref="M4:M6"/>
    <mergeCell ref="A4:A6"/>
    <mergeCell ref="I5:J5"/>
    <mergeCell ref="K5:L5"/>
    <mergeCell ref="D4:D6"/>
    <mergeCell ref="E4:H4"/>
    <mergeCell ref="I4:L4"/>
    <mergeCell ref="E5:F5"/>
    <mergeCell ref="G5:H5"/>
    <mergeCell ref="B4:B6"/>
    <mergeCell ref="A3:M3"/>
  </mergeCells>
  <phoneticPr fontId="4" type="noConversion"/>
  <pageMargins left="0.23622047244094491" right="0.23622047244094491" top="0.35433070866141736" bottom="0.35433070866141736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Подгорный Вадим Михайлович</dc:creator>
  <cp:lastModifiedBy>user</cp:lastModifiedBy>
  <cp:lastPrinted>2019-10-14T09:56:06Z</cp:lastPrinted>
  <dcterms:created xsi:type="dcterms:W3CDTF">2014-02-24T11:08:40Z</dcterms:created>
  <dcterms:modified xsi:type="dcterms:W3CDTF">2024-02-15T08:47:37Z</dcterms:modified>
</cp:coreProperties>
</file>