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I:\OKS\Ковалев Д.А\Операционный бюджет\2024г\7. Кровля помола\ТЗ 1\В ТЕЗИС 4\Вложение №1 - Приложения к ТЗ (v.3)\"/>
    </mc:Choice>
  </mc:AlternateContent>
  <xr:revisionPtr revIDLastSave="0" documentId="13_ncr:1_{CBC6ACA5-5140-4153-A082-D07C502D429B}" xr6:coauthVersionLast="36" xr6:coauthVersionMax="36" xr10:uidLastSave="{00000000-0000-0000-0000-000000000000}"/>
  <bookViews>
    <workbookView xWindow="0" yWindow="0" windowWidth="21570" windowHeight="10215" xr2:uid="{00000000-000D-0000-FFFF-FFFF00000000}"/>
  </bookViews>
  <sheets>
    <sheet name="Смета 12 гр. по ФЕР" sheetId="6" r:id="rId1"/>
    <sheet name="Source" sheetId="1" r:id="rId2"/>
    <sheet name="SourceObSm" sheetId="2" r:id="rId3"/>
    <sheet name="SmtRes" sheetId="3" r:id="rId4"/>
    <sheet name="EtalonRes" sheetId="4" r:id="rId5"/>
    <sheet name="SrcKA" sheetId="5" r:id="rId6"/>
  </sheets>
  <definedNames>
    <definedName name="_xlnm.Print_Titles" localSheetId="0">'Смета 12 гр. по ФЕР'!$27:$27</definedName>
    <definedName name="_xlnm.Print_Area" localSheetId="0">'Смета 12 гр. по ФЕР'!$A$4:$L$489</definedName>
  </definedNames>
  <calcPr calcId="191029" iterate="1"/>
</workbook>
</file>

<file path=xl/calcChain.xml><?xml version="1.0" encoding="utf-8"?>
<calcChain xmlns="http://schemas.openxmlformats.org/spreadsheetml/2006/main">
  <c r="AD12" i="6" l="1"/>
  <c r="C488" i="6"/>
  <c r="C487" i="6"/>
  <c r="C486" i="6"/>
  <c r="C485" i="6"/>
  <c r="C484" i="6"/>
  <c r="C483" i="6"/>
  <c r="C482" i="6"/>
  <c r="C481" i="6"/>
  <c r="C480" i="6"/>
  <c r="C479" i="6"/>
  <c r="C478" i="6"/>
  <c r="C477" i="6"/>
  <c r="C476" i="6"/>
  <c r="C475" i="6"/>
  <c r="C474" i="6"/>
  <c r="C473" i="6"/>
  <c r="C472" i="6"/>
  <c r="Z463" i="6"/>
  <c r="Y463" i="6"/>
  <c r="X463" i="6"/>
  <c r="J462" i="6"/>
  <c r="G462" i="6"/>
  <c r="F462" i="6"/>
  <c r="D462" i="6"/>
  <c r="I462" i="6"/>
  <c r="C462" i="6"/>
  <c r="B462" i="6"/>
  <c r="Z461" i="6"/>
  <c r="Y461" i="6"/>
  <c r="X461" i="6"/>
  <c r="J459" i="6"/>
  <c r="G459" i="6"/>
  <c r="F459" i="6"/>
  <c r="D459" i="6"/>
  <c r="I459" i="6"/>
  <c r="C459" i="6"/>
  <c r="B459" i="6"/>
  <c r="Z458" i="6"/>
  <c r="Y458" i="6"/>
  <c r="X458" i="6"/>
  <c r="J457" i="6"/>
  <c r="G457" i="6"/>
  <c r="F457" i="6"/>
  <c r="E457" i="6"/>
  <c r="D457" i="6"/>
  <c r="I457" i="6"/>
  <c r="B457" i="6"/>
  <c r="Z456" i="6"/>
  <c r="Y456" i="6"/>
  <c r="X456" i="6"/>
  <c r="J455" i="6"/>
  <c r="Z455" i="6"/>
  <c r="Y455" i="6"/>
  <c r="X455" i="6"/>
  <c r="F455" i="6"/>
  <c r="D455" i="6"/>
  <c r="C455" i="6"/>
  <c r="B455" i="6"/>
  <c r="G454" i="6"/>
  <c r="E454" i="6"/>
  <c r="J453" i="6"/>
  <c r="F453" i="6"/>
  <c r="E453" i="6"/>
  <c r="J452" i="6"/>
  <c r="E452" i="6"/>
  <c r="J451" i="6"/>
  <c r="G451" i="6"/>
  <c r="F451" i="6"/>
  <c r="J450" i="6"/>
  <c r="G450" i="6"/>
  <c r="F450" i="6"/>
  <c r="J449" i="6"/>
  <c r="G449" i="6"/>
  <c r="F449" i="6"/>
  <c r="J448" i="6"/>
  <c r="G448" i="6"/>
  <c r="F448" i="6"/>
  <c r="F447" i="6"/>
  <c r="E447" i="6"/>
  <c r="D447" i="6"/>
  <c r="I447" i="6"/>
  <c r="C447" i="6"/>
  <c r="B447" i="6"/>
  <c r="Z446" i="6"/>
  <c r="Y446" i="6"/>
  <c r="X446" i="6"/>
  <c r="J445" i="6"/>
  <c r="Z445" i="6"/>
  <c r="Y445" i="6"/>
  <c r="X445" i="6"/>
  <c r="F445" i="6"/>
  <c r="D445" i="6"/>
  <c r="C445" i="6"/>
  <c r="B445" i="6"/>
  <c r="G444" i="6"/>
  <c r="E444" i="6"/>
  <c r="J443" i="6"/>
  <c r="E443" i="6"/>
  <c r="J442" i="6"/>
  <c r="E442" i="6"/>
  <c r="J441" i="6"/>
  <c r="G441" i="6"/>
  <c r="F441" i="6"/>
  <c r="J440" i="6"/>
  <c r="G440" i="6"/>
  <c r="F440" i="6"/>
  <c r="J439" i="6"/>
  <c r="G439" i="6"/>
  <c r="F439" i="6"/>
  <c r="F438" i="6"/>
  <c r="D438" i="6"/>
  <c r="I438" i="6"/>
  <c r="C438" i="6"/>
  <c r="B438" i="6"/>
  <c r="Z437" i="6"/>
  <c r="Y437" i="6"/>
  <c r="X437" i="6"/>
  <c r="J436" i="6"/>
  <c r="G436" i="6"/>
  <c r="F436" i="6"/>
  <c r="E436" i="6"/>
  <c r="D436" i="6"/>
  <c r="I436" i="6"/>
  <c r="B436" i="6"/>
  <c r="Z435" i="6"/>
  <c r="Y435" i="6"/>
  <c r="X435" i="6"/>
  <c r="J434" i="6"/>
  <c r="Z434" i="6"/>
  <c r="Y434" i="6"/>
  <c r="X434" i="6"/>
  <c r="F434" i="6"/>
  <c r="D434" i="6"/>
  <c r="C434" i="6"/>
  <c r="B434" i="6"/>
  <c r="G433" i="6"/>
  <c r="E433" i="6"/>
  <c r="J432" i="6"/>
  <c r="E432" i="6"/>
  <c r="J431" i="6"/>
  <c r="E431" i="6"/>
  <c r="J430" i="6"/>
  <c r="G430" i="6"/>
  <c r="F430" i="6"/>
  <c r="J429" i="6"/>
  <c r="G429" i="6"/>
  <c r="F429" i="6"/>
  <c r="J428" i="6"/>
  <c r="G428" i="6"/>
  <c r="F428" i="6"/>
  <c r="J427" i="6"/>
  <c r="G427" i="6"/>
  <c r="F427" i="6"/>
  <c r="F425" i="6"/>
  <c r="D425" i="6"/>
  <c r="I425" i="6"/>
  <c r="C425" i="6"/>
  <c r="B425" i="6"/>
  <c r="Z424" i="6"/>
  <c r="Y424" i="6"/>
  <c r="X424" i="6"/>
  <c r="J423" i="6"/>
  <c r="G423" i="6"/>
  <c r="F423" i="6"/>
  <c r="E423" i="6"/>
  <c r="D423" i="6"/>
  <c r="I423" i="6"/>
  <c r="B423" i="6"/>
  <c r="Z422" i="6"/>
  <c r="Y422" i="6"/>
  <c r="X422" i="6"/>
  <c r="J421" i="6"/>
  <c r="G421" i="6"/>
  <c r="F421" i="6"/>
  <c r="E421" i="6"/>
  <c r="D421" i="6"/>
  <c r="I421" i="6"/>
  <c r="B421" i="6"/>
  <c r="Z420" i="6"/>
  <c r="Y420" i="6"/>
  <c r="X420" i="6"/>
  <c r="J419" i="6"/>
  <c r="Z419" i="6"/>
  <c r="Y419" i="6"/>
  <c r="X419" i="6"/>
  <c r="F419" i="6"/>
  <c r="D419" i="6"/>
  <c r="C419" i="6"/>
  <c r="B419" i="6"/>
  <c r="G418" i="6"/>
  <c r="E418" i="6"/>
  <c r="J417" i="6"/>
  <c r="F417" i="6"/>
  <c r="E417" i="6"/>
  <c r="J416" i="6"/>
  <c r="E416" i="6"/>
  <c r="J415" i="6"/>
  <c r="G415" i="6"/>
  <c r="F415" i="6"/>
  <c r="J414" i="6"/>
  <c r="G414" i="6"/>
  <c r="F414" i="6"/>
  <c r="J413" i="6"/>
  <c r="G413" i="6"/>
  <c r="F413" i="6"/>
  <c r="J412" i="6"/>
  <c r="G412" i="6"/>
  <c r="F412" i="6"/>
  <c r="F411" i="6"/>
  <c r="D411" i="6"/>
  <c r="I411" i="6"/>
  <c r="C411" i="6"/>
  <c r="B411" i="6"/>
  <c r="Z410" i="6"/>
  <c r="Y410" i="6"/>
  <c r="X410" i="6"/>
  <c r="J409" i="6"/>
  <c r="G409" i="6"/>
  <c r="F409" i="6"/>
  <c r="E409" i="6"/>
  <c r="D409" i="6"/>
  <c r="I409" i="6"/>
  <c r="B409" i="6"/>
  <c r="Z408" i="6"/>
  <c r="Y408" i="6"/>
  <c r="X408" i="6"/>
  <c r="G407" i="6"/>
  <c r="E407" i="6"/>
  <c r="J406" i="6"/>
  <c r="F406" i="6"/>
  <c r="E406" i="6"/>
  <c r="J405" i="6"/>
  <c r="E405" i="6"/>
  <c r="J404" i="6"/>
  <c r="G404" i="6"/>
  <c r="F404" i="6"/>
  <c r="F403" i="6"/>
  <c r="E403" i="6"/>
  <c r="D403" i="6"/>
  <c r="I403" i="6"/>
  <c r="C403" i="6"/>
  <c r="B403" i="6"/>
  <c r="Z402" i="6"/>
  <c r="Y402" i="6"/>
  <c r="X402" i="6"/>
  <c r="J401" i="6"/>
  <c r="G401" i="6"/>
  <c r="F401" i="6"/>
  <c r="E401" i="6"/>
  <c r="D401" i="6"/>
  <c r="I401" i="6"/>
  <c r="B401" i="6"/>
  <c r="Z400" i="6"/>
  <c r="Y400" i="6"/>
  <c r="X400" i="6"/>
  <c r="J399" i="6"/>
  <c r="G399" i="6"/>
  <c r="F399" i="6"/>
  <c r="E399" i="6"/>
  <c r="D399" i="6"/>
  <c r="I399" i="6"/>
  <c r="B399" i="6"/>
  <c r="Z398" i="6"/>
  <c r="Y398" i="6"/>
  <c r="X398" i="6"/>
  <c r="J397" i="6"/>
  <c r="G397" i="6"/>
  <c r="F397" i="6"/>
  <c r="E397" i="6"/>
  <c r="D397" i="6"/>
  <c r="I397" i="6"/>
  <c r="B397" i="6"/>
  <c r="Z396" i="6"/>
  <c r="Y396" i="6"/>
  <c r="X396" i="6"/>
  <c r="G395" i="6"/>
  <c r="E395" i="6"/>
  <c r="J394" i="6"/>
  <c r="F394" i="6"/>
  <c r="E394" i="6"/>
  <c r="J393" i="6"/>
  <c r="E393" i="6"/>
  <c r="J392" i="6"/>
  <c r="G392" i="6"/>
  <c r="F392" i="6"/>
  <c r="J391" i="6"/>
  <c r="G391" i="6"/>
  <c r="F391" i="6"/>
  <c r="F390" i="6"/>
  <c r="E390" i="6"/>
  <c r="D390" i="6"/>
  <c r="I390" i="6"/>
  <c r="C390" i="6"/>
  <c r="B390" i="6"/>
  <c r="Z389" i="6"/>
  <c r="Y389" i="6"/>
  <c r="X389" i="6"/>
  <c r="J388" i="6"/>
  <c r="G388" i="6"/>
  <c r="F388" i="6"/>
  <c r="E388" i="6"/>
  <c r="D388" i="6"/>
  <c r="I388" i="6"/>
  <c r="B388" i="6"/>
  <c r="Z387" i="6"/>
  <c r="Y387" i="6"/>
  <c r="X387" i="6"/>
  <c r="G386" i="6"/>
  <c r="E386" i="6"/>
  <c r="J385" i="6"/>
  <c r="F385" i="6"/>
  <c r="E385" i="6"/>
  <c r="J384" i="6"/>
  <c r="E384" i="6"/>
  <c r="J383" i="6"/>
  <c r="G383" i="6"/>
  <c r="F383" i="6"/>
  <c r="F382" i="6"/>
  <c r="E382" i="6"/>
  <c r="D382" i="6"/>
  <c r="I382" i="6"/>
  <c r="C382" i="6"/>
  <c r="B382" i="6"/>
  <c r="Z381" i="6"/>
  <c r="Y381" i="6"/>
  <c r="X381" i="6"/>
  <c r="J380" i="6"/>
  <c r="G380" i="6"/>
  <c r="F380" i="6"/>
  <c r="E380" i="6"/>
  <c r="D380" i="6"/>
  <c r="I380" i="6"/>
  <c r="B380" i="6"/>
  <c r="Z379" i="6"/>
  <c r="Y379" i="6"/>
  <c r="X379" i="6"/>
  <c r="J378" i="6"/>
  <c r="G378" i="6"/>
  <c r="F378" i="6"/>
  <c r="E378" i="6"/>
  <c r="D378" i="6"/>
  <c r="I378" i="6"/>
  <c r="B378" i="6"/>
  <c r="Z377" i="6"/>
  <c r="Y377" i="6"/>
  <c r="X377" i="6"/>
  <c r="J376" i="6"/>
  <c r="G376" i="6"/>
  <c r="F376" i="6"/>
  <c r="D376" i="6"/>
  <c r="I376" i="6"/>
  <c r="B376" i="6"/>
  <c r="Z375" i="6"/>
  <c r="Y375" i="6"/>
  <c r="X375" i="6"/>
  <c r="J374" i="6"/>
  <c r="Z374" i="6"/>
  <c r="Y374" i="6"/>
  <c r="X374" i="6"/>
  <c r="F374" i="6"/>
  <c r="D374" i="6"/>
  <c r="C374" i="6"/>
  <c r="B374" i="6"/>
  <c r="G373" i="6"/>
  <c r="E373" i="6"/>
  <c r="J372" i="6"/>
  <c r="F372" i="6"/>
  <c r="E372" i="6"/>
  <c r="J371" i="6"/>
  <c r="E371" i="6"/>
  <c r="J370" i="6"/>
  <c r="G370" i="6"/>
  <c r="F370" i="6"/>
  <c r="J369" i="6"/>
  <c r="G369" i="6"/>
  <c r="F369" i="6"/>
  <c r="J368" i="6"/>
  <c r="G368" i="6"/>
  <c r="F368" i="6"/>
  <c r="J367" i="6"/>
  <c r="G367" i="6"/>
  <c r="F367" i="6"/>
  <c r="F365" i="6"/>
  <c r="D365" i="6"/>
  <c r="I365" i="6"/>
  <c r="C365" i="6"/>
  <c r="B365" i="6"/>
  <c r="Z364" i="6"/>
  <c r="Y364" i="6"/>
  <c r="X364" i="6"/>
  <c r="J363" i="6"/>
  <c r="G363" i="6"/>
  <c r="F363" i="6"/>
  <c r="E363" i="6"/>
  <c r="D363" i="6"/>
  <c r="I363" i="6"/>
  <c r="B363" i="6"/>
  <c r="Z362" i="6"/>
  <c r="Y362" i="6"/>
  <c r="X362" i="6"/>
  <c r="G361" i="6"/>
  <c r="E361" i="6"/>
  <c r="J360" i="6"/>
  <c r="F360" i="6"/>
  <c r="E360" i="6"/>
  <c r="J359" i="6"/>
  <c r="E359" i="6"/>
  <c r="J358" i="6"/>
  <c r="G358" i="6"/>
  <c r="F358" i="6"/>
  <c r="J357" i="6"/>
  <c r="G357" i="6"/>
  <c r="F357" i="6"/>
  <c r="J356" i="6"/>
  <c r="G356" i="6"/>
  <c r="F356" i="6"/>
  <c r="J355" i="6"/>
  <c r="G355" i="6"/>
  <c r="F355" i="6"/>
  <c r="F354" i="6"/>
  <c r="D354" i="6"/>
  <c r="I354" i="6"/>
  <c r="C354" i="6"/>
  <c r="B354" i="6"/>
  <c r="Z353" i="6"/>
  <c r="Y353" i="6"/>
  <c r="X353" i="6"/>
  <c r="J352" i="6"/>
  <c r="G352" i="6"/>
  <c r="F352" i="6"/>
  <c r="E352" i="6"/>
  <c r="D352" i="6"/>
  <c r="I352" i="6"/>
  <c r="B352" i="6"/>
  <c r="J351" i="6"/>
  <c r="P351" i="6" s="1"/>
  <c r="G351" i="6"/>
  <c r="O351" i="6" s="1"/>
  <c r="Z351" i="6"/>
  <c r="Y351" i="6"/>
  <c r="X351" i="6"/>
  <c r="W351" i="6"/>
  <c r="F349" i="6"/>
  <c r="D349" i="6"/>
  <c r="I349" i="6"/>
  <c r="C349" i="6"/>
  <c r="B349" i="6"/>
  <c r="Z348" i="6"/>
  <c r="Y348" i="6"/>
  <c r="X348" i="6"/>
  <c r="J347" i="6"/>
  <c r="Z347" i="6"/>
  <c r="Y347" i="6"/>
  <c r="X347" i="6"/>
  <c r="F347" i="6"/>
  <c r="D347" i="6"/>
  <c r="C347" i="6"/>
  <c r="B347" i="6"/>
  <c r="G346" i="6"/>
  <c r="E346" i="6"/>
  <c r="J345" i="6"/>
  <c r="F345" i="6"/>
  <c r="E345" i="6"/>
  <c r="J344" i="6"/>
  <c r="E344" i="6"/>
  <c r="J343" i="6"/>
  <c r="G343" i="6"/>
  <c r="F343" i="6"/>
  <c r="J342" i="6"/>
  <c r="G342" i="6"/>
  <c r="F342" i="6"/>
  <c r="J341" i="6"/>
  <c r="G341" i="6"/>
  <c r="F341" i="6"/>
  <c r="J340" i="6"/>
  <c r="G340" i="6"/>
  <c r="F340" i="6"/>
  <c r="F338" i="6"/>
  <c r="D338" i="6"/>
  <c r="I338" i="6"/>
  <c r="C338" i="6"/>
  <c r="B338" i="6"/>
  <c r="Z337" i="6"/>
  <c r="Y337" i="6"/>
  <c r="X337" i="6"/>
  <c r="J336" i="6"/>
  <c r="Z336" i="6"/>
  <c r="Y336" i="6"/>
  <c r="X336" i="6"/>
  <c r="F336" i="6"/>
  <c r="D336" i="6"/>
  <c r="C336" i="6"/>
  <c r="B336" i="6"/>
  <c r="G335" i="6"/>
  <c r="E335" i="6"/>
  <c r="J334" i="6"/>
  <c r="E334" i="6"/>
  <c r="J333" i="6"/>
  <c r="E333" i="6"/>
  <c r="J332" i="6"/>
  <c r="G332" i="6"/>
  <c r="F332" i="6"/>
  <c r="J331" i="6"/>
  <c r="G331" i="6"/>
  <c r="F331" i="6"/>
  <c r="F329" i="6"/>
  <c r="D329" i="6"/>
  <c r="I329" i="6"/>
  <c r="C329" i="6"/>
  <c r="B329" i="6"/>
  <c r="A328" i="6"/>
  <c r="Z322" i="6"/>
  <c r="Y322" i="6"/>
  <c r="X322" i="6"/>
  <c r="J321" i="6"/>
  <c r="G321" i="6"/>
  <c r="F321" i="6"/>
  <c r="D321" i="6"/>
  <c r="I321" i="6"/>
  <c r="C321" i="6"/>
  <c r="B321" i="6"/>
  <c r="Z320" i="6"/>
  <c r="Y320" i="6"/>
  <c r="X320" i="6"/>
  <c r="J318" i="6"/>
  <c r="G318" i="6"/>
  <c r="F318" i="6"/>
  <c r="D318" i="6"/>
  <c r="I318" i="6"/>
  <c r="C318" i="6"/>
  <c r="B318" i="6"/>
  <c r="Z317" i="6"/>
  <c r="Y317" i="6"/>
  <c r="X317" i="6"/>
  <c r="J316" i="6"/>
  <c r="G316" i="6"/>
  <c r="F316" i="6"/>
  <c r="E316" i="6"/>
  <c r="D316" i="6"/>
  <c r="I316" i="6"/>
  <c r="B316" i="6"/>
  <c r="Z315" i="6"/>
  <c r="Y315" i="6"/>
  <c r="X315" i="6"/>
  <c r="J314" i="6"/>
  <c r="Z314" i="6"/>
  <c r="Y314" i="6"/>
  <c r="X314" i="6"/>
  <c r="F314" i="6"/>
  <c r="D314" i="6"/>
  <c r="C314" i="6"/>
  <c r="B314" i="6"/>
  <c r="G313" i="6"/>
  <c r="E313" i="6"/>
  <c r="J312" i="6"/>
  <c r="F312" i="6"/>
  <c r="E312" i="6"/>
  <c r="J311" i="6"/>
  <c r="E311" i="6"/>
  <c r="J310" i="6"/>
  <c r="G310" i="6"/>
  <c r="F310" i="6"/>
  <c r="J309" i="6"/>
  <c r="G309" i="6"/>
  <c r="F309" i="6"/>
  <c r="J308" i="6"/>
  <c r="G308" i="6"/>
  <c r="F308" i="6"/>
  <c r="J307" i="6"/>
  <c r="G307" i="6"/>
  <c r="F307" i="6"/>
  <c r="F306" i="6"/>
  <c r="E306" i="6"/>
  <c r="D306" i="6"/>
  <c r="I306" i="6"/>
  <c r="C306" i="6"/>
  <c r="B306" i="6"/>
  <c r="Z305" i="6"/>
  <c r="Y305" i="6"/>
  <c r="X305" i="6"/>
  <c r="J304" i="6"/>
  <c r="Z304" i="6"/>
  <c r="Y304" i="6"/>
  <c r="X304" i="6"/>
  <c r="F304" i="6"/>
  <c r="D304" i="6"/>
  <c r="C304" i="6"/>
  <c r="B304" i="6"/>
  <c r="G303" i="6"/>
  <c r="E303" i="6"/>
  <c r="J302" i="6"/>
  <c r="E302" i="6"/>
  <c r="J301" i="6"/>
  <c r="E301" i="6"/>
  <c r="J300" i="6"/>
  <c r="G300" i="6"/>
  <c r="F300" i="6"/>
  <c r="J299" i="6"/>
  <c r="G299" i="6"/>
  <c r="F299" i="6"/>
  <c r="J298" i="6"/>
  <c r="G298" i="6"/>
  <c r="F298" i="6"/>
  <c r="F296" i="6"/>
  <c r="D296" i="6"/>
  <c r="I296" i="6"/>
  <c r="C296" i="6"/>
  <c r="B296" i="6"/>
  <c r="Z295" i="6"/>
  <c r="Y295" i="6"/>
  <c r="X295" i="6"/>
  <c r="J294" i="6"/>
  <c r="G294" i="6"/>
  <c r="F294" i="6"/>
  <c r="E294" i="6"/>
  <c r="D294" i="6"/>
  <c r="I294" i="6"/>
  <c r="B294" i="6"/>
  <c r="Z293" i="6"/>
  <c r="Y293" i="6"/>
  <c r="X293" i="6"/>
  <c r="J292" i="6"/>
  <c r="Z292" i="6"/>
  <c r="Y292" i="6"/>
  <c r="X292" i="6"/>
  <c r="F292" i="6"/>
  <c r="D292" i="6"/>
  <c r="C292" i="6"/>
  <c r="B292" i="6"/>
  <c r="G291" i="6"/>
  <c r="E291" i="6"/>
  <c r="J290" i="6"/>
  <c r="E290" i="6"/>
  <c r="J289" i="6"/>
  <c r="E289" i="6"/>
  <c r="J288" i="6"/>
  <c r="G288" i="6"/>
  <c r="F288" i="6"/>
  <c r="J287" i="6"/>
  <c r="G287" i="6"/>
  <c r="F287" i="6"/>
  <c r="J286" i="6"/>
  <c r="G286" i="6"/>
  <c r="F286" i="6"/>
  <c r="J285" i="6"/>
  <c r="G285" i="6"/>
  <c r="F285" i="6"/>
  <c r="F283" i="6"/>
  <c r="D283" i="6"/>
  <c r="I283" i="6"/>
  <c r="C283" i="6"/>
  <c r="B283" i="6"/>
  <c r="Z282" i="6"/>
  <c r="Y282" i="6"/>
  <c r="X282" i="6"/>
  <c r="J281" i="6"/>
  <c r="G281" i="6"/>
  <c r="F281" i="6"/>
  <c r="E281" i="6"/>
  <c r="D281" i="6"/>
  <c r="I281" i="6"/>
  <c r="B281" i="6"/>
  <c r="J280" i="6"/>
  <c r="P280" i="6" s="1"/>
  <c r="G280" i="6"/>
  <c r="O280" i="6" s="1"/>
  <c r="Z280" i="6"/>
  <c r="Y280" i="6"/>
  <c r="X280" i="6"/>
  <c r="W280" i="6"/>
  <c r="F278" i="6"/>
  <c r="D278" i="6"/>
  <c r="I278" i="6"/>
  <c r="C278" i="6"/>
  <c r="B278" i="6"/>
  <c r="Z277" i="6"/>
  <c r="Y277" i="6"/>
  <c r="X277" i="6"/>
  <c r="G276" i="6"/>
  <c r="E276" i="6"/>
  <c r="J275" i="6"/>
  <c r="F275" i="6"/>
  <c r="E275" i="6"/>
  <c r="J274" i="6"/>
  <c r="E274" i="6"/>
  <c r="J273" i="6"/>
  <c r="G273" i="6"/>
  <c r="F273" i="6"/>
  <c r="J272" i="6"/>
  <c r="G272" i="6"/>
  <c r="F272" i="6"/>
  <c r="J271" i="6"/>
  <c r="G271" i="6"/>
  <c r="F271" i="6"/>
  <c r="J270" i="6"/>
  <c r="G270" i="6"/>
  <c r="F270" i="6"/>
  <c r="F268" i="6"/>
  <c r="D268" i="6"/>
  <c r="I268" i="6"/>
  <c r="C268" i="6"/>
  <c r="B268" i="6"/>
  <c r="Z267" i="6"/>
  <c r="Y267" i="6"/>
  <c r="X267" i="6"/>
  <c r="J266" i="6"/>
  <c r="G266" i="6"/>
  <c r="F266" i="6"/>
  <c r="E266" i="6"/>
  <c r="D266" i="6"/>
  <c r="I266" i="6"/>
  <c r="B266" i="6"/>
  <c r="Z265" i="6"/>
  <c r="Y265" i="6"/>
  <c r="X265" i="6"/>
  <c r="J264" i="6"/>
  <c r="G264" i="6"/>
  <c r="F264" i="6"/>
  <c r="E264" i="6"/>
  <c r="D264" i="6"/>
  <c r="I264" i="6"/>
  <c r="B264" i="6"/>
  <c r="Z263" i="6"/>
  <c r="Y263" i="6"/>
  <c r="X263" i="6"/>
  <c r="J262" i="6"/>
  <c r="Z262" i="6"/>
  <c r="Y262" i="6"/>
  <c r="X262" i="6"/>
  <c r="F262" i="6"/>
  <c r="D262" i="6"/>
  <c r="C262" i="6"/>
  <c r="B262" i="6"/>
  <c r="G261" i="6"/>
  <c r="E261" i="6"/>
  <c r="J260" i="6"/>
  <c r="F260" i="6"/>
  <c r="E260" i="6"/>
  <c r="J259" i="6"/>
  <c r="E259" i="6"/>
  <c r="J258" i="6"/>
  <c r="G258" i="6"/>
  <c r="F258" i="6"/>
  <c r="J257" i="6"/>
  <c r="G257" i="6"/>
  <c r="F257" i="6"/>
  <c r="J256" i="6"/>
  <c r="G256" i="6"/>
  <c r="F256" i="6"/>
  <c r="J255" i="6"/>
  <c r="G255" i="6"/>
  <c r="F255" i="6"/>
  <c r="F254" i="6"/>
  <c r="D254" i="6"/>
  <c r="I254" i="6"/>
  <c r="C254" i="6"/>
  <c r="B254" i="6"/>
  <c r="Z253" i="6"/>
  <c r="Y253" i="6"/>
  <c r="X253" i="6"/>
  <c r="J252" i="6"/>
  <c r="G252" i="6"/>
  <c r="F252" i="6"/>
  <c r="E252" i="6"/>
  <c r="D252" i="6"/>
  <c r="I252" i="6"/>
  <c r="B252" i="6"/>
  <c r="Z251" i="6"/>
  <c r="Y251" i="6"/>
  <c r="X251" i="6"/>
  <c r="G250" i="6"/>
  <c r="E250" i="6"/>
  <c r="J249" i="6"/>
  <c r="F249" i="6"/>
  <c r="E249" i="6"/>
  <c r="J248" i="6"/>
  <c r="E248" i="6"/>
  <c r="J247" i="6"/>
  <c r="G247" i="6"/>
  <c r="F247" i="6"/>
  <c r="F246" i="6"/>
  <c r="E246" i="6"/>
  <c r="D246" i="6"/>
  <c r="I246" i="6"/>
  <c r="C246" i="6"/>
  <c r="B246" i="6"/>
  <c r="Z245" i="6"/>
  <c r="Y245" i="6"/>
  <c r="X245" i="6"/>
  <c r="J244" i="6"/>
  <c r="G244" i="6"/>
  <c r="F244" i="6"/>
  <c r="E244" i="6"/>
  <c r="D244" i="6"/>
  <c r="I244" i="6"/>
  <c r="B244" i="6"/>
  <c r="Z243" i="6"/>
  <c r="Y243" i="6"/>
  <c r="X243" i="6"/>
  <c r="J242" i="6"/>
  <c r="G242" i="6"/>
  <c r="F242" i="6"/>
  <c r="E242" i="6"/>
  <c r="D242" i="6"/>
  <c r="I242" i="6"/>
  <c r="B242" i="6"/>
  <c r="Z241" i="6"/>
  <c r="Y241" i="6"/>
  <c r="X241" i="6"/>
  <c r="J240" i="6"/>
  <c r="G240" i="6"/>
  <c r="F240" i="6"/>
  <c r="E240" i="6"/>
  <c r="D240" i="6"/>
  <c r="I240" i="6"/>
  <c r="B240" i="6"/>
  <c r="Z239" i="6"/>
  <c r="Y239" i="6"/>
  <c r="X239" i="6"/>
  <c r="G238" i="6"/>
  <c r="E238" i="6"/>
  <c r="J237" i="6"/>
  <c r="F237" i="6"/>
  <c r="E237" i="6"/>
  <c r="J236" i="6"/>
  <c r="E236" i="6"/>
  <c r="J235" i="6"/>
  <c r="G235" i="6"/>
  <c r="F235" i="6"/>
  <c r="J234" i="6"/>
  <c r="G234" i="6"/>
  <c r="F234" i="6"/>
  <c r="F233" i="6"/>
  <c r="E233" i="6"/>
  <c r="D233" i="6"/>
  <c r="I233" i="6"/>
  <c r="C233" i="6"/>
  <c r="B233" i="6"/>
  <c r="Z232" i="6"/>
  <c r="Y232" i="6"/>
  <c r="X232" i="6"/>
  <c r="J231" i="6"/>
  <c r="G231" i="6"/>
  <c r="F231" i="6"/>
  <c r="E231" i="6"/>
  <c r="D231" i="6"/>
  <c r="I231" i="6"/>
  <c r="B231" i="6"/>
  <c r="Z230" i="6"/>
  <c r="Y230" i="6"/>
  <c r="X230" i="6"/>
  <c r="G229" i="6"/>
  <c r="E229" i="6"/>
  <c r="J228" i="6"/>
  <c r="F228" i="6"/>
  <c r="E228" i="6"/>
  <c r="J227" i="6"/>
  <c r="E227" i="6"/>
  <c r="J226" i="6"/>
  <c r="G226" i="6"/>
  <c r="F226" i="6"/>
  <c r="F225" i="6"/>
  <c r="E225" i="6"/>
  <c r="D225" i="6"/>
  <c r="I225" i="6"/>
  <c r="C225" i="6"/>
  <c r="B225" i="6"/>
  <c r="Z224" i="6"/>
  <c r="Y224" i="6"/>
  <c r="X224" i="6"/>
  <c r="J223" i="6"/>
  <c r="G223" i="6"/>
  <c r="F223" i="6"/>
  <c r="E223" i="6"/>
  <c r="D223" i="6"/>
  <c r="I223" i="6"/>
  <c r="B223" i="6"/>
  <c r="Z222" i="6"/>
  <c r="Y222" i="6"/>
  <c r="X222" i="6"/>
  <c r="J221" i="6"/>
  <c r="G221" i="6"/>
  <c r="F221" i="6"/>
  <c r="E221" i="6"/>
  <c r="D221" i="6"/>
  <c r="I221" i="6"/>
  <c r="B221" i="6"/>
  <c r="Z220" i="6"/>
  <c r="Y220" i="6"/>
  <c r="X220" i="6"/>
  <c r="J219" i="6"/>
  <c r="G219" i="6"/>
  <c r="F219" i="6"/>
  <c r="D219" i="6"/>
  <c r="I219" i="6"/>
  <c r="B219" i="6"/>
  <c r="Z218" i="6"/>
  <c r="Y218" i="6"/>
  <c r="X218" i="6"/>
  <c r="J217" i="6"/>
  <c r="Z217" i="6"/>
  <c r="Y217" i="6"/>
  <c r="X217" i="6"/>
  <c r="F217" i="6"/>
  <c r="D217" i="6"/>
  <c r="C217" i="6"/>
  <c r="B217" i="6"/>
  <c r="G216" i="6"/>
  <c r="E216" i="6"/>
  <c r="J215" i="6"/>
  <c r="F215" i="6"/>
  <c r="E215" i="6"/>
  <c r="J214" i="6"/>
  <c r="E214" i="6"/>
  <c r="J213" i="6"/>
  <c r="G213" i="6"/>
  <c r="F213" i="6"/>
  <c r="J212" i="6"/>
  <c r="G212" i="6"/>
  <c r="F212" i="6"/>
  <c r="J211" i="6"/>
  <c r="G211" i="6"/>
  <c r="F211" i="6"/>
  <c r="J210" i="6"/>
  <c r="G210" i="6"/>
  <c r="F210" i="6"/>
  <c r="F208" i="6"/>
  <c r="D208" i="6"/>
  <c r="I208" i="6"/>
  <c r="C208" i="6"/>
  <c r="B208" i="6"/>
  <c r="Z207" i="6"/>
  <c r="Y207" i="6"/>
  <c r="X207" i="6"/>
  <c r="J206" i="6"/>
  <c r="G206" i="6"/>
  <c r="F206" i="6"/>
  <c r="E206" i="6"/>
  <c r="D206" i="6"/>
  <c r="I206" i="6"/>
  <c r="B206" i="6"/>
  <c r="Z205" i="6"/>
  <c r="Y205" i="6"/>
  <c r="X205" i="6"/>
  <c r="G204" i="6"/>
  <c r="E204" i="6"/>
  <c r="J203" i="6"/>
  <c r="F203" i="6"/>
  <c r="E203" i="6"/>
  <c r="J202" i="6"/>
  <c r="E202" i="6"/>
  <c r="J201" i="6"/>
  <c r="G201" i="6"/>
  <c r="F201" i="6"/>
  <c r="J200" i="6"/>
  <c r="G200" i="6"/>
  <c r="F200" i="6"/>
  <c r="J199" i="6"/>
  <c r="G199" i="6"/>
  <c r="F199" i="6"/>
  <c r="J198" i="6"/>
  <c r="G198" i="6"/>
  <c r="F198" i="6"/>
  <c r="F197" i="6"/>
  <c r="D197" i="6"/>
  <c r="I197" i="6"/>
  <c r="C197" i="6"/>
  <c r="B197" i="6"/>
  <c r="Z196" i="6"/>
  <c r="Y196" i="6"/>
  <c r="X196" i="6"/>
  <c r="J195" i="6"/>
  <c r="G195" i="6"/>
  <c r="F195" i="6"/>
  <c r="E195" i="6"/>
  <c r="D195" i="6"/>
  <c r="I195" i="6"/>
  <c r="B195" i="6"/>
  <c r="J194" i="6"/>
  <c r="P194" i="6" s="1"/>
  <c r="G194" i="6"/>
  <c r="O194" i="6" s="1"/>
  <c r="Z194" i="6"/>
  <c r="Y194" i="6"/>
  <c r="X194" i="6"/>
  <c r="W194" i="6"/>
  <c r="F192" i="6"/>
  <c r="D192" i="6"/>
  <c r="I192" i="6"/>
  <c r="C192" i="6"/>
  <c r="B192" i="6"/>
  <c r="Z191" i="6"/>
  <c r="Y191" i="6"/>
  <c r="X191" i="6"/>
  <c r="J190" i="6"/>
  <c r="Z190" i="6"/>
  <c r="Y190" i="6"/>
  <c r="X190" i="6"/>
  <c r="F190" i="6"/>
  <c r="D190" i="6"/>
  <c r="C190" i="6"/>
  <c r="B190" i="6"/>
  <c r="G189" i="6"/>
  <c r="E189" i="6"/>
  <c r="J188" i="6"/>
  <c r="F188" i="6"/>
  <c r="E188" i="6"/>
  <c r="J187" i="6"/>
  <c r="E187" i="6"/>
  <c r="J186" i="6"/>
  <c r="G186" i="6"/>
  <c r="F186" i="6"/>
  <c r="J185" i="6"/>
  <c r="G185" i="6"/>
  <c r="F185" i="6"/>
  <c r="J184" i="6"/>
  <c r="G184" i="6"/>
  <c r="F184" i="6"/>
  <c r="J183" i="6"/>
  <c r="G183" i="6"/>
  <c r="F183" i="6"/>
  <c r="F181" i="6"/>
  <c r="D181" i="6"/>
  <c r="I181" i="6"/>
  <c r="C181" i="6"/>
  <c r="B181" i="6"/>
  <c r="Z180" i="6"/>
  <c r="Y180" i="6"/>
  <c r="X180" i="6"/>
  <c r="J179" i="6"/>
  <c r="Z179" i="6"/>
  <c r="Y179" i="6"/>
  <c r="X179" i="6"/>
  <c r="F179" i="6"/>
  <c r="D179" i="6"/>
  <c r="C179" i="6"/>
  <c r="B179" i="6"/>
  <c r="G178" i="6"/>
  <c r="E178" i="6"/>
  <c r="J177" i="6"/>
  <c r="E177" i="6"/>
  <c r="J176" i="6"/>
  <c r="E176" i="6"/>
  <c r="J175" i="6"/>
  <c r="G175" i="6"/>
  <c r="F175" i="6"/>
  <c r="J174" i="6"/>
  <c r="G174" i="6"/>
  <c r="F174" i="6"/>
  <c r="F172" i="6"/>
  <c r="D172" i="6"/>
  <c r="I172" i="6"/>
  <c r="C172" i="6"/>
  <c r="B172" i="6"/>
  <c r="A171" i="6"/>
  <c r="Z165" i="6"/>
  <c r="Y165" i="6"/>
  <c r="X165" i="6"/>
  <c r="J164" i="6"/>
  <c r="G164" i="6"/>
  <c r="F164" i="6"/>
  <c r="D164" i="6"/>
  <c r="I164" i="6"/>
  <c r="C164" i="6"/>
  <c r="B164" i="6"/>
  <c r="Z163" i="6"/>
  <c r="Y163" i="6"/>
  <c r="X163" i="6"/>
  <c r="J161" i="6"/>
  <c r="G161" i="6"/>
  <c r="F161" i="6"/>
  <c r="D161" i="6"/>
  <c r="I161" i="6"/>
  <c r="C161" i="6"/>
  <c r="B161" i="6"/>
  <c r="Z160" i="6"/>
  <c r="Y160" i="6"/>
  <c r="X160" i="6"/>
  <c r="J159" i="6"/>
  <c r="G159" i="6"/>
  <c r="F159" i="6"/>
  <c r="E159" i="6"/>
  <c r="D159" i="6"/>
  <c r="I159" i="6"/>
  <c r="B159" i="6"/>
  <c r="Z158" i="6"/>
  <c r="Y158" i="6"/>
  <c r="X158" i="6"/>
  <c r="J157" i="6"/>
  <c r="Z157" i="6"/>
  <c r="Y157" i="6"/>
  <c r="X157" i="6"/>
  <c r="F157" i="6"/>
  <c r="D157" i="6"/>
  <c r="C157" i="6"/>
  <c r="B157" i="6"/>
  <c r="G156" i="6"/>
  <c r="E156" i="6"/>
  <c r="J155" i="6"/>
  <c r="F155" i="6"/>
  <c r="E155" i="6"/>
  <c r="J154" i="6"/>
  <c r="E154" i="6"/>
  <c r="J153" i="6"/>
  <c r="G153" i="6"/>
  <c r="F153" i="6"/>
  <c r="J152" i="6"/>
  <c r="G152" i="6"/>
  <c r="F152" i="6"/>
  <c r="J151" i="6"/>
  <c r="G151" i="6"/>
  <c r="F151" i="6"/>
  <c r="J150" i="6"/>
  <c r="G150" i="6"/>
  <c r="F150" i="6"/>
  <c r="F149" i="6"/>
  <c r="E149" i="6"/>
  <c r="D149" i="6"/>
  <c r="I149" i="6"/>
  <c r="C149" i="6"/>
  <c r="B149" i="6"/>
  <c r="Z148" i="6"/>
  <c r="Y148" i="6"/>
  <c r="X148" i="6"/>
  <c r="J147" i="6"/>
  <c r="Z147" i="6"/>
  <c r="Y147" i="6"/>
  <c r="X147" i="6"/>
  <c r="F147" i="6"/>
  <c r="D147" i="6"/>
  <c r="C147" i="6"/>
  <c r="B147" i="6"/>
  <c r="G146" i="6"/>
  <c r="E146" i="6"/>
  <c r="J145" i="6"/>
  <c r="E145" i="6"/>
  <c r="J144" i="6"/>
  <c r="E144" i="6"/>
  <c r="J143" i="6"/>
  <c r="G143" i="6"/>
  <c r="F143" i="6"/>
  <c r="J142" i="6"/>
  <c r="G142" i="6"/>
  <c r="F142" i="6"/>
  <c r="J141" i="6"/>
  <c r="G141" i="6"/>
  <c r="F141" i="6"/>
  <c r="F139" i="6"/>
  <c r="D139" i="6"/>
  <c r="I139" i="6"/>
  <c r="C139" i="6"/>
  <c r="B139" i="6"/>
  <c r="Z138" i="6"/>
  <c r="Y138" i="6"/>
  <c r="X138" i="6"/>
  <c r="J137" i="6"/>
  <c r="G137" i="6"/>
  <c r="F137" i="6"/>
  <c r="E137" i="6"/>
  <c r="D137" i="6"/>
  <c r="I137" i="6"/>
  <c r="B137" i="6"/>
  <c r="Z136" i="6"/>
  <c r="Y136" i="6"/>
  <c r="X136" i="6"/>
  <c r="J135" i="6"/>
  <c r="Z135" i="6"/>
  <c r="Y135" i="6"/>
  <c r="X135" i="6"/>
  <c r="F135" i="6"/>
  <c r="D135" i="6"/>
  <c r="C135" i="6"/>
  <c r="B135" i="6"/>
  <c r="G134" i="6"/>
  <c r="E134" i="6"/>
  <c r="J133" i="6"/>
  <c r="E133" i="6"/>
  <c r="J132" i="6"/>
  <c r="E132" i="6"/>
  <c r="J131" i="6"/>
  <c r="G131" i="6"/>
  <c r="F131" i="6"/>
  <c r="J130" i="6"/>
  <c r="G130" i="6"/>
  <c r="F130" i="6"/>
  <c r="J129" i="6"/>
  <c r="G129" i="6"/>
  <c r="F129" i="6"/>
  <c r="J128" i="6"/>
  <c r="G128" i="6"/>
  <c r="F128" i="6"/>
  <c r="F126" i="6"/>
  <c r="D126" i="6"/>
  <c r="I126" i="6"/>
  <c r="C126" i="6"/>
  <c r="B126" i="6"/>
  <c r="Z125" i="6"/>
  <c r="Y125" i="6"/>
  <c r="X125" i="6"/>
  <c r="J124" i="6"/>
  <c r="G124" i="6"/>
  <c r="F124" i="6"/>
  <c r="E124" i="6"/>
  <c r="D124" i="6"/>
  <c r="I124" i="6"/>
  <c r="B124" i="6"/>
  <c r="Z123" i="6"/>
  <c r="Y123" i="6"/>
  <c r="X123" i="6"/>
  <c r="J122" i="6"/>
  <c r="G122" i="6"/>
  <c r="F122" i="6"/>
  <c r="E122" i="6"/>
  <c r="D122" i="6"/>
  <c r="I122" i="6"/>
  <c r="B122" i="6"/>
  <c r="Z121" i="6"/>
  <c r="Y121" i="6"/>
  <c r="X121" i="6"/>
  <c r="J120" i="6"/>
  <c r="Z120" i="6"/>
  <c r="Y120" i="6"/>
  <c r="X120" i="6"/>
  <c r="F120" i="6"/>
  <c r="D120" i="6"/>
  <c r="C120" i="6"/>
  <c r="B120" i="6"/>
  <c r="G119" i="6"/>
  <c r="E119" i="6"/>
  <c r="J118" i="6"/>
  <c r="F118" i="6"/>
  <c r="E118" i="6"/>
  <c r="J117" i="6"/>
  <c r="E117" i="6"/>
  <c r="J116" i="6"/>
  <c r="G116" i="6"/>
  <c r="F116" i="6"/>
  <c r="J115" i="6"/>
  <c r="G115" i="6"/>
  <c r="F115" i="6"/>
  <c r="J114" i="6"/>
  <c r="G114" i="6"/>
  <c r="F114" i="6"/>
  <c r="J113" i="6"/>
  <c r="G113" i="6"/>
  <c r="F113" i="6"/>
  <c r="F112" i="6"/>
  <c r="D112" i="6"/>
  <c r="I112" i="6"/>
  <c r="C112" i="6"/>
  <c r="B112" i="6"/>
  <c r="Z111" i="6"/>
  <c r="Y111" i="6"/>
  <c r="X111" i="6"/>
  <c r="J110" i="6"/>
  <c r="G110" i="6"/>
  <c r="F110" i="6"/>
  <c r="E110" i="6"/>
  <c r="D110" i="6"/>
  <c r="I110" i="6"/>
  <c r="B110" i="6"/>
  <c r="Z109" i="6"/>
  <c r="Y109" i="6"/>
  <c r="X109" i="6"/>
  <c r="G108" i="6"/>
  <c r="E108" i="6"/>
  <c r="J107" i="6"/>
  <c r="F107" i="6"/>
  <c r="E107" i="6"/>
  <c r="J106" i="6"/>
  <c r="E106" i="6"/>
  <c r="J105" i="6"/>
  <c r="G105" i="6"/>
  <c r="F105" i="6"/>
  <c r="F104" i="6"/>
  <c r="E104" i="6"/>
  <c r="D104" i="6"/>
  <c r="I104" i="6"/>
  <c r="C104" i="6"/>
  <c r="B104" i="6"/>
  <c r="Z103" i="6"/>
  <c r="Y103" i="6"/>
  <c r="X103" i="6"/>
  <c r="J102" i="6"/>
  <c r="G102" i="6"/>
  <c r="F102" i="6"/>
  <c r="E102" i="6"/>
  <c r="D102" i="6"/>
  <c r="I102" i="6"/>
  <c r="B102" i="6"/>
  <c r="Z101" i="6"/>
  <c r="Y101" i="6"/>
  <c r="X101" i="6"/>
  <c r="J100" i="6"/>
  <c r="G100" i="6"/>
  <c r="F100" i="6"/>
  <c r="E100" i="6"/>
  <c r="D100" i="6"/>
  <c r="I100" i="6"/>
  <c r="B100" i="6"/>
  <c r="Z99" i="6"/>
  <c r="Y99" i="6"/>
  <c r="X99" i="6"/>
  <c r="J98" i="6"/>
  <c r="G98" i="6"/>
  <c r="F98" i="6"/>
  <c r="E98" i="6"/>
  <c r="D98" i="6"/>
  <c r="I98" i="6"/>
  <c r="B98" i="6"/>
  <c r="Z97" i="6"/>
  <c r="Y97" i="6"/>
  <c r="X97" i="6"/>
  <c r="G96" i="6"/>
  <c r="E96" i="6"/>
  <c r="J95" i="6"/>
  <c r="F95" i="6"/>
  <c r="E95" i="6"/>
  <c r="J94" i="6"/>
  <c r="E94" i="6"/>
  <c r="J93" i="6"/>
  <c r="G93" i="6"/>
  <c r="F93" i="6"/>
  <c r="J92" i="6"/>
  <c r="G92" i="6"/>
  <c r="F92" i="6"/>
  <c r="F91" i="6"/>
  <c r="E91" i="6"/>
  <c r="D91" i="6"/>
  <c r="I91" i="6"/>
  <c r="C91" i="6"/>
  <c r="B91" i="6"/>
  <c r="Z90" i="6"/>
  <c r="Y90" i="6"/>
  <c r="X90" i="6"/>
  <c r="J89" i="6"/>
  <c r="G89" i="6"/>
  <c r="F89" i="6"/>
  <c r="E89" i="6"/>
  <c r="D89" i="6"/>
  <c r="I89" i="6"/>
  <c r="B89" i="6"/>
  <c r="Z88" i="6"/>
  <c r="Y88" i="6"/>
  <c r="X88" i="6"/>
  <c r="G87" i="6"/>
  <c r="E87" i="6"/>
  <c r="J86" i="6"/>
  <c r="F86" i="6"/>
  <c r="E86" i="6"/>
  <c r="J85" i="6"/>
  <c r="E85" i="6"/>
  <c r="J84" i="6"/>
  <c r="G84" i="6"/>
  <c r="F84" i="6"/>
  <c r="F83" i="6"/>
  <c r="E83" i="6"/>
  <c r="D83" i="6"/>
  <c r="I83" i="6"/>
  <c r="C83" i="6"/>
  <c r="B83" i="6"/>
  <c r="Z82" i="6"/>
  <c r="Y82" i="6"/>
  <c r="X82" i="6"/>
  <c r="J81" i="6"/>
  <c r="G81" i="6"/>
  <c r="F81" i="6"/>
  <c r="E81" i="6"/>
  <c r="D81" i="6"/>
  <c r="I81" i="6"/>
  <c r="B81" i="6"/>
  <c r="Z80" i="6"/>
  <c r="Y80" i="6"/>
  <c r="X80" i="6"/>
  <c r="J79" i="6"/>
  <c r="G79" i="6"/>
  <c r="F79" i="6"/>
  <c r="E79" i="6"/>
  <c r="D79" i="6"/>
  <c r="I79" i="6"/>
  <c r="B79" i="6"/>
  <c r="Z78" i="6"/>
  <c r="Y78" i="6"/>
  <c r="X78" i="6"/>
  <c r="J77" i="6"/>
  <c r="G77" i="6"/>
  <c r="F77" i="6"/>
  <c r="D77" i="6"/>
  <c r="I77" i="6"/>
  <c r="B77" i="6"/>
  <c r="Z76" i="6"/>
  <c r="Y76" i="6"/>
  <c r="X76" i="6"/>
  <c r="J75" i="6"/>
  <c r="Z75" i="6"/>
  <c r="Y75" i="6"/>
  <c r="X75" i="6"/>
  <c r="F75" i="6"/>
  <c r="D75" i="6"/>
  <c r="C75" i="6"/>
  <c r="B75" i="6"/>
  <c r="G74" i="6"/>
  <c r="E74" i="6"/>
  <c r="J73" i="6"/>
  <c r="F73" i="6"/>
  <c r="E73" i="6"/>
  <c r="J72" i="6"/>
  <c r="E72" i="6"/>
  <c r="J71" i="6"/>
  <c r="G71" i="6"/>
  <c r="F71" i="6"/>
  <c r="J70" i="6"/>
  <c r="G70" i="6"/>
  <c r="F70" i="6"/>
  <c r="J69" i="6"/>
  <c r="G69" i="6"/>
  <c r="F69" i="6"/>
  <c r="J68" i="6"/>
  <c r="G68" i="6"/>
  <c r="F68" i="6"/>
  <c r="F66" i="6"/>
  <c r="D66" i="6"/>
  <c r="I66" i="6"/>
  <c r="C66" i="6"/>
  <c r="B66" i="6"/>
  <c r="Z65" i="6"/>
  <c r="Y65" i="6"/>
  <c r="X65" i="6"/>
  <c r="J64" i="6"/>
  <c r="G64" i="6"/>
  <c r="F64" i="6"/>
  <c r="E64" i="6"/>
  <c r="D64" i="6"/>
  <c r="I64" i="6"/>
  <c r="B64" i="6"/>
  <c r="Z63" i="6"/>
  <c r="Y63" i="6"/>
  <c r="X63" i="6"/>
  <c r="G62" i="6"/>
  <c r="E62" i="6"/>
  <c r="J61" i="6"/>
  <c r="F61" i="6"/>
  <c r="E61" i="6"/>
  <c r="J60" i="6"/>
  <c r="E60" i="6"/>
  <c r="J59" i="6"/>
  <c r="G59" i="6"/>
  <c r="F59" i="6"/>
  <c r="J58" i="6"/>
  <c r="G58" i="6"/>
  <c r="F58" i="6"/>
  <c r="J57" i="6"/>
  <c r="G57" i="6"/>
  <c r="F57" i="6"/>
  <c r="J56" i="6"/>
  <c r="G56" i="6"/>
  <c r="F56" i="6"/>
  <c r="F55" i="6"/>
  <c r="D55" i="6"/>
  <c r="I55" i="6"/>
  <c r="C55" i="6"/>
  <c r="B55" i="6"/>
  <c r="Z54" i="6"/>
  <c r="Y54" i="6"/>
  <c r="X54" i="6"/>
  <c r="J53" i="6"/>
  <c r="G53" i="6"/>
  <c r="F53" i="6"/>
  <c r="E53" i="6"/>
  <c r="D53" i="6"/>
  <c r="I53" i="6"/>
  <c r="B53" i="6"/>
  <c r="J52" i="6"/>
  <c r="P52" i="6" s="1"/>
  <c r="G52" i="6"/>
  <c r="O52" i="6" s="1"/>
  <c r="Z52" i="6"/>
  <c r="Y52" i="6"/>
  <c r="X52" i="6"/>
  <c r="W52" i="6"/>
  <c r="F50" i="6"/>
  <c r="D50" i="6"/>
  <c r="I50" i="6"/>
  <c r="C50" i="6"/>
  <c r="B50" i="6"/>
  <c r="Z49" i="6"/>
  <c r="Y49" i="6"/>
  <c r="X49" i="6"/>
  <c r="J48" i="6"/>
  <c r="Z48" i="6"/>
  <c r="Y48" i="6"/>
  <c r="X48" i="6"/>
  <c r="F48" i="6"/>
  <c r="D48" i="6"/>
  <c r="C48" i="6"/>
  <c r="B48" i="6"/>
  <c r="G47" i="6"/>
  <c r="E47" i="6"/>
  <c r="J46" i="6"/>
  <c r="F46" i="6"/>
  <c r="E46" i="6"/>
  <c r="J45" i="6"/>
  <c r="E45" i="6"/>
  <c r="J44" i="6"/>
  <c r="G44" i="6"/>
  <c r="F44" i="6"/>
  <c r="J43" i="6"/>
  <c r="G43" i="6"/>
  <c r="F43" i="6"/>
  <c r="J42" i="6"/>
  <c r="G42" i="6"/>
  <c r="F42" i="6"/>
  <c r="J41" i="6"/>
  <c r="G41" i="6"/>
  <c r="F41" i="6"/>
  <c r="F39" i="6"/>
  <c r="D39" i="6"/>
  <c r="I39" i="6"/>
  <c r="C39" i="6"/>
  <c r="B39" i="6"/>
  <c r="Z38" i="6"/>
  <c r="Y38" i="6"/>
  <c r="X38" i="6"/>
  <c r="J37" i="6"/>
  <c r="Z37" i="6"/>
  <c r="Y37" i="6"/>
  <c r="X37" i="6"/>
  <c r="F37" i="6"/>
  <c r="D37" i="6"/>
  <c r="C37" i="6"/>
  <c r="B37" i="6"/>
  <c r="G36" i="6"/>
  <c r="E36" i="6"/>
  <c r="J35" i="6"/>
  <c r="E35" i="6"/>
  <c r="J34" i="6"/>
  <c r="E34" i="6"/>
  <c r="J33" i="6"/>
  <c r="G33" i="6"/>
  <c r="F33" i="6"/>
  <c r="J32" i="6"/>
  <c r="G32" i="6"/>
  <c r="F32" i="6"/>
  <c r="F30" i="6"/>
  <c r="D30" i="6"/>
  <c r="I30" i="6"/>
  <c r="C30" i="6"/>
  <c r="B30" i="6"/>
  <c r="A29" i="6"/>
  <c r="A15" i="6"/>
  <c r="B8" i="6"/>
  <c r="A4" i="6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1" i="3"/>
  <c r="Y1" i="3"/>
  <c r="CY1" i="3"/>
  <c r="CZ1" i="3"/>
  <c r="DB1" i="3" s="1"/>
  <c r="DA1" i="3"/>
  <c r="DC1" i="3"/>
  <c r="A2" i="3"/>
  <c r="Y2" i="3"/>
  <c r="CY2" i="3"/>
  <c r="CZ2" i="3"/>
  <c r="DB2" i="3" s="1"/>
  <c r="DA2" i="3"/>
  <c r="DC2" i="3"/>
  <c r="A3" i="3"/>
  <c r="Y3" i="3"/>
  <c r="CY3" i="3"/>
  <c r="CZ3" i="3"/>
  <c r="DB3" i="3" s="1"/>
  <c r="DA3" i="3"/>
  <c r="DC3" i="3"/>
  <c r="A4" i="3"/>
  <c r="Y4" i="3"/>
  <c r="CY4" i="3"/>
  <c r="CZ4" i="3"/>
  <c r="DB4" i="3" s="1"/>
  <c r="DA4" i="3"/>
  <c r="DC4" i="3"/>
  <c r="A5" i="3"/>
  <c r="Y5" i="3"/>
  <c r="CY5" i="3"/>
  <c r="CZ5" i="3"/>
  <c r="DB5" i="3" s="1"/>
  <c r="DA5" i="3"/>
  <c r="DC5" i="3"/>
  <c r="A6" i="3"/>
  <c r="Y6" i="3"/>
  <c r="CY6" i="3"/>
  <c r="CZ6" i="3"/>
  <c r="DB6" i="3" s="1"/>
  <c r="DA6" i="3"/>
  <c r="DC6" i="3"/>
  <c r="A7" i="3"/>
  <c r="Y7" i="3"/>
  <c r="CY7" i="3"/>
  <c r="CZ7" i="3"/>
  <c r="DB7" i="3" s="1"/>
  <c r="DA7" i="3"/>
  <c r="DC7" i="3"/>
  <c r="A8" i="3"/>
  <c r="Y8" i="3"/>
  <c r="CY8" i="3"/>
  <c r="CZ8" i="3"/>
  <c r="DB8" i="3" s="1"/>
  <c r="DA8" i="3"/>
  <c r="DC8" i="3"/>
  <c r="A9" i="3"/>
  <c r="Y9" i="3"/>
  <c r="CY9" i="3"/>
  <c r="CZ9" i="3"/>
  <c r="DB9" i="3" s="1"/>
  <c r="DA9" i="3"/>
  <c r="DC9" i="3"/>
  <c r="A10" i="3"/>
  <c r="Y10" i="3"/>
  <c r="CY10" i="3"/>
  <c r="CZ10" i="3"/>
  <c r="DB10" i="3" s="1"/>
  <c r="DA10" i="3"/>
  <c r="DC10" i="3"/>
  <c r="A11" i="3"/>
  <c r="Y11" i="3"/>
  <c r="CY11" i="3"/>
  <c r="CZ11" i="3"/>
  <c r="DA11" i="3"/>
  <c r="DB11" i="3"/>
  <c r="DC11" i="3"/>
  <c r="A12" i="3"/>
  <c r="Y12" i="3"/>
  <c r="CY12" i="3"/>
  <c r="CZ12" i="3"/>
  <c r="DB12" i="3" s="1"/>
  <c r="DA12" i="3"/>
  <c r="DC12" i="3"/>
  <c r="A13" i="3"/>
  <c r="Y13" i="3"/>
  <c r="CY13" i="3"/>
  <c r="CZ13" i="3"/>
  <c r="DB13" i="3" s="1"/>
  <c r="DA13" i="3"/>
  <c r="DC13" i="3"/>
  <c r="A14" i="3"/>
  <c r="Y14" i="3"/>
  <c r="CY14" i="3"/>
  <c r="CZ14" i="3"/>
  <c r="DB14" i="3" s="1"/>
  <c r="DA14" i="3"/>
  <c r="DC14" i="3"/>
  <c r="A15" i="3"/>
  <c r="Y15" i="3"/>
  <c r="CY15" i="3"/>
  <c r="CZ15" i="3"/>
  <c r="DB15" i="3" s="1"/>
  <c r="DA15" i="3"/>
  <c r="DC15" i="3"/>
  <c r="A16" i="3"/>
  <c r="Y16" i="3"/>
  <c r="CY16" i="3"/>
  <c r="CZ16" i="3"/>
  <c r="DB16" i="3" s="1"/>
  <c r="DA16" i="3"/>
  <c r="DC16" i="3"/>
  <c r="A17" i="3"/>
  <c r="Y17" i="3"/>
  <c r="CY17" i="3"/>
  <c r="CZ17" i="3"/>
  <c r="DB17" i="3" s="1"/>
  <c r="DA17" i="3"/>
  <c r="DC17" i="3"/>
  <c r="A18" i="3"/>
  <c r="Y18" i="3"/>
  <c r="CY18" i="3"/>
  <c r="CZ18" i="3"/>
  <c r="DB18" i="3" s="1"/>
  <c r="DA18" i="3"/>
  <c r="DC18" i="3"/>
  <c r="A19" i="3"/>
  <c r="Y19" i="3"/>
  <c r="CY19" i="3"/>
  <c r="CZ19" i="3"/>
  <c r="DB19" i="3" s="1"/>
  <c r="DA19" i="3"/>
  <c r="DC19" i="3"/>
  <c r="A20" i="3"/>
  <c r="Y20" i="3"/>
  <c r="CY20" i="3"/>
  <c r="CZ20" i="3"/>
  <c r="DA20" i="3"/>
  <c r="DB20" i="3"/>
  <c r="DC20" i="3"/>
  <c r="A21" i="3"/>
  <c r="Y21" i="3"/>
  <c r="CY21" i="3"/>
  <c r="CZ21" i="3"/>
  <c r="DB21" i="3" s="1"/>
  <c r="DA21" i="3"/>
  <c r="DC21" i="3"/>
  <c r="A22" i="3"/>
  <c r="Y22" i="3"/>
  <c r="CY22" i="3"/>
  <c r="CZ22" i="3"/>
  <c r="DA22" i="3"/>
  <c r="DB22" i="3"/>
  <c r="DC22" i="3"/>
  <c r="A23" i="3"/>
  <c r="Y23" i="3"/>
  <c r="CY23" i="3"/>
  <c r="CZ23" i="3"/>
  <c r="DB23" i="3" s="1"/>
  <c r="DA23" i="3"/>
  <c r="DC23" i="3"/>
  <c r="A24" i="3"/>
  <c r="Y24" i="3"/>
  <c r="CY24" i="3"/>
  <c r="CZ24" i="3"/>
  <c r="DB24" i="3" s="1"/>
  <c r="DA24" i="3"/>
  <c r="DC24" i="3"/>
  <c r="A25" i="3"/>
  <c r="Y25" i="3"/>
  <c r="CY25" i="3"/>
  <c r="CZ25" i="3"/>
  <c r="DB25" i="3" s="1"/>
  <c r="DA25" i="3"/>
  <c r="DC25" i="3"/>
  <c r="A26" i="3"/>
  <c r="Y26" i="3"/>
  <c r="CY26" i="3"/>
  <c r="CZ26" i="3"/>
  <c r="DB26" i="3" s="1"/>
  <c r="DA26" i="3"/>
  <c r="DC26" i="3"/>
  <c r="A27" i="3"/>
  <c r="Y27" i="3"/>
  <c r="CY27" i="3"/>
  <c r="CZ27" i="3"/>
  <c r="DB27" i="3" s="1"/>
  <c r="DA27" i="3"/>
  <c r="DC27" i="3"/>
  <c r="A28" i="3"/>
  <c r="Y28" i="3"/>
  <c r="CY28" i="3"/>
  <c r="CZ28" i="3"/>
  <c r="DA28" i="3"/>
  <c r="DB28" i="3"/>
  <c r="DC28" i="3"/>
  <c r="A29" i="3"/>
  <c r="Y29" i="3"/>
  <c r="CY29" i="3"/>
  <c r="CZ29" i="3"/>
  <c r="DB29" i="3" s="1"/>
  <c r="DA29" i="3"/>
  <c r="DC29" i="3"/>
  <c r="A30" i="3"/>
  <c r="Y30" i="3"/>
  <c r="CY30" i="3"/>
  <c r="CZ30" i="3"/>
  <c r="DA30" i="3"/>
  <c r="DB30" i="3"/>
  <c r="DC30" i="3"/>
  <c r="A31" i="3"/>
  <c r="Y31" i="3"/>
  <c r="CY31" i="3"/>
  <c r="CZ31" i="3"/>
  <c r="DB31" i="3" s="1"/>
  <c r="DA31" i="3"/>
  <c r="DC31" i="3"/>
  <c r="A32" i="3"/>
  <c r="Y32" i="3"/>
  <c r="CY32" i="3"/>
  <c r="CZ32" i="3"/>
  <c r="DB32" i="3" s="1"/>
  <c r="DA32" i="3"/>
  <c r="DC32" i="3"/>
  <c r="A33" i="3"/>
  <c r="Y33" i="3"/>
  <c r="CY33" i="3"/>
  <c r="CZ33" i="3"/>
  <c r="DB33" i="3" s="1"/>
  <c r="DA33" i="3"/>
  <c r="DC33" i="3"/>
  <c r="A34" i="3"/>
  <c r="Y34" i="3"/>
  <c r="CY34" i="3"/>
  <c r="CZ34" i="3"/>
  <c r="DB34" i="3" s="1"/>
  <c r="DA34" i="3"/>
  <c r="DC34" i="3"/>
  <c r="A35" i="3"/>
  <c r="Y35" i="3"/>
  <c r="CY35" i="3"/>
  <c r="CZ35" i="3"/>
  <c r="DA35" i="3"/>
  <c r="DB35" i="3"/>
  <c r="DC35" i="3"/>
  <c r="A36" i="3"/>
  <c r="Y36" i="3"/>
  <c r="CY36" i="3"/>
  <c r="CZ36" i="3"/>
  <c r="DB36" i="3" s="1"/>
  <c r="DA36" i="3"/>
  <c r="DC36" i="3"/>
  <c r="A37" i="3"/>
  <c r="Y37" i="3"/>
  <c r="CY37" i="3"/>
  <c r="CZ37" i="3"/>
  <c r="DB37" i="3" s="1"/>
  <c r="DA37" i="3"/>
  <c r="DC37" i="3"/>
  <c r="A38" i="3"/>
  <c r="Y38" i="3"/>
  <c r="CY38" i="3"/>
  <c r="CZ38" i="3"/>
  <c r="DB38" i="3" s="1"/>
  <c r="DA38" i="3"/>
  <c r="DC38" i="3"/>
  <c r="A39" i="3"/>
  <c r="Y39" i="3"/>
  <c r="CY39" i="3"/>
  <c r="CZ39" i="3"/>
  <c r="DB39" i="3" s="1"/>
  <c r="DA39" i="3"/>
  <c r="DC39" i="3"/>
  <c r="A40" i="3"/>
  <c r="Y40" i="3"/>
  <c r="CX40" i="3"/>
  <c r="CY40" i="3"/>
  <c r="CZ40" i="3"/>
  <c r="DB40" i="3" s="1"/>
  <c r="DA40" i="3"/>
  <c r="DC40" i="3"/>
  <c r="A41" i="3"/>
  <c r="Y41" i="3"/>
  <c r="CX41" i="3"/>
  <c r="CY41" i="3"/>
  <c r="CZ41" i="3"/>
  <c r="DB41" i="3" s="1"/>
  <c r="DA41" i="3"/>
  <c r="DC41" i="3"/>
  <c r="A42" i="3"/>
  <c r="Y42" i="3"/>
  <c r="CX42" i="3" s="1"/>
  <c r="DI42" i="3" s="1"/>
  <c r="CY42" i="3"/>
  <c r="CZ42" i="3"/>
  <c r="DB42" i="3" s="1"/>
  <c r="DA42" i="3"/>
  <c r="DC42" i="3"/>
  <c r="A43" i="3"/>
  <c r="Y43" i="3"/>
  <c r="CX43" i="3" s="1"/>
  <c r="DH43" i="3" s="1"/>
  <c r="CY43" i="3"/>
  <c r="CZ43" i="3"/>
  <c r="DA43" i="3"/>
  <c r="DB43" i="3"/>
  <c r="DC43" i="3"/>
  <c r="A44" i="3"/>
  <c r="Y44" i="3"/>
  <c r="CY44" i="3"/>
  <c r="CZ44" i="3"/>
  <c r="DB44" i="3" s="1"/>
  <c r="DA44" i="3"/>
  <c r="DC44" i="3"/>
  <c r="A45" i="3"/>
  <c r="Y45" i="3"/>
  <c r="CY45" i="3"/>
  <c r="CZ45" i="3"/>
  <c r="DB45" i="3" s="1"/>
  <c r="DA45" i="3"/>
  <c r="DC45" i="3"/>
  <c r="A46" i="3"/>
  <c r="Y46" i="3"/>
  <c r="CY46" i="3"/>
  <c r="CZ46" i="3"/>
  <c r="DA46" i="3"/>
  <c r="DB46" i="3"/>
  <c r="DC46" i="3"/>
  <c r="A47" i="3"/>
  <c r="Y47" i="3"/>
  <c r="CY47" i="3"/>
  <c r="CZ47" i="3"/>
  <c r="DA47" i="3"/>
  <c r="DB47" i="3"/>
  <c r="DC47" i="3"/>
  <c r="A48" i="3"/>
  <c r="Y48" i="3"/>
  <c r="CY48" i="3"/>
  <c r="CZ48" i="3"/>
  <c r="DB48" i="3" s="1"/>
  <c r="DA48" i="3"/>
  <c r="DC48" i="3"/>
  <c r="A49" i="3"/>
  <c r="Y49" i="3"/>
  <c r="CY49" i="3"/>
  <c r="CZ49" i="3"/>
  <c r="DB49" i="3" s="1"/>
  <c r="DA49" i="3"/>
  <c r="DC49" i="3"/>
  <c r="A50" i="3"/>
  <c r="Y50" i="3"/>
  <c r="CY50" i="3"/>
  <c r="CZ50" i="3"/>
  <c r="DB50" i="3" s="1"/>
  <c r="DA50" i="3"/>
  <c r="DC50" i="3"/>
  <c r="A51" i="3"/>
  <c r="Y51" i="3"/>
  <c r="CY51" i="3"/>
  <c r="CZ51" i="3"/>
  <c r="DB51" i="3" s="1"/>
  <c r="DA51" i="3"/>
  <c r="DC51" i="3"/>
  <c r="A52" i="3"/>
  <c r="Y52" i="3"/>
  <c r="CY52" i="3"/>
  <c r="CZ52" i="3"/>
  <c r="DB52" i="3" s="1"/>
  <c r="DA52" i="3"/>
  <c r="DC52" i="3"/>
  <c r="A53" i="3"/>
  <c r="Y53" i="3"/>
  <c r="CY53" i="3"/>
  <c r="CZ53" i="3"/>
  <c r="DB53" i="3" s="1"/>
  <c r="DA53" i="3"/>
  <c r="DC53" i="3"/>
  <c r="A54" i="3"/>
  <c r="Y54" i="3"/>
  <c r="CY54" i="3"/>
  <c r="CZ54" i="3"/>
  <c r="DB54" i="3" s="1"/>
  <c r="DA54" i="3"/>
  <c r="DC54" i="3"/>
  <c r="A55" i="3"/>
  <c r="Y55" i="3"/>
  <c r="CY55" i="3"/>
  <c r="CZ55" i="3"/>
  <c r="DA55" i="3"/>
  <c r="DB55" i="3"/>
  <c r="DC55" i="3"/>
  <c r="A56" i="3"/>
  <c r="Y56" i="3"/>
  <c r="CY56" i="3"/>
  <c r="CZ56" i="3"/>
  <c r="DA56" i="3"/>
  <c r="DB56" i="3"/>
  <c r="DC56" i="3"/>
  <c r="A57" i="3"/>
  <c r="Y57" i="3"/>
  <c r="CY57" i="3"/>
  <c r="CZ57" i="3"/>
  <c r="DB57" i="3" s="1"/>
  <c r="DA57" i="3"/>
  <c r="DC57" i="3"/>
  <c r="A58" i="3"/>
  <c r="Y58" i="3"/>
  <c r="CY58" i="3"/>
  <c r="CZ58" i="3"/>
  <c r="DB58" i="3" s="1"/>
  <c r="DA58" i="3"/>
  <c r="DC58" i="3"/>
  <c r="A59" i="3"/>
  <c r="Y59" i="3"/>
  <c r="CX59" i="3"/>
  <c r="DF59" i="3" s="1"/>
  <c r="CY59" i="3"/>
  <c r="CZ59" i="3"/>
  <c r="DB59" i="3" s="1"/>
  <c r="DA59" i="3"/>
  <c r="DC59" i="3"/>
  <c r="A60" i="3"/>
  <c r="Y60" i="3"/>
  <c r="CX60" i="3" s="1"/>
  <c r="CY60" i="3"/>
  <c r="CZ60" i="3"/>
  <c r="DA60" i="3"/>
  <c r="DB60" i="3"/>
  <c r="DC60" i="3"/>
  <c r="A61" i="3"/>
  <c r="Y61" i="3"/>
  <c r="CX61" i="3" s="1"/>
  <c r="DI61" i="3" s="1"/>
  <c r="CY61" i="3"/>
  <c r="CZ61" i="3"/>
  <c r="DA61" i="3"/>
  <c r="DB61" i="3"/>
  <c r="DC61" i="3"/>
  <c r="A62" i="3"/>
  <c r="Y62" i="3"/>
  <c r="CX62" i="3"/>
  <c r="DG62" i="3" s="1"/>
  <c r="DJ62" i="3" s="1"/>
  <c r="CY62" i="3"/>
  <c r="CZ62" i="3"/>
  <c r="DB62" i="3" s="1"/>
  <c r="DA62" i="3"/>
  <c r="DC62" i="3"/>
  <c r="DH62" i="3"/>
  <c r="A63" i="3"/>
  <c r="Y63" i="3"/>
  <c r="CX63" i="3" s="1"/>
  <c r="DH63" i="3" s="1"/>
  <c r="CY63" i="3"/>
  <c r="CZ63" i="3"/>
  <c r="DB63" i="3" s="1"/>
  <c r="DA63" i="3"/>
  <c r="DC63" i="3"/>
  <c r="A64" i="3"/>
  <c r="Y64" i="3"/>
  <c r="CX64" i="3" s="1"/>
  <c r="CY64" i="3"/>
  <c r="CZ64" i="3"/>
  <c r="DB64" i="3" s="1"/>
  <c r="DA64" i="3"/>
  <c r="DC64" i="3"/>
  <c r="A65" i="3"/>
  <c r="Y65" i="3"/>
  <c r="CX65" i="3" s="1"/>
  <c r="CY65" i="3"/>
  <c r="CZ65" i="3"/>
  <c r="DB65" i="3" s="1"/>
  <c r="DA65" i="3"/>
  <c r="DC65" i="3"/>
  <c r="DF65" i="3"/>
  <c r="DJ65" i="3" s="1"/>
  <c r="DH65" i="3"/>
  <c r="A66" i="3"/>
  <c r="Y66" i="3"/>
  <c r="CX66" i="3"/>
  <c r="CY66" i="3"/>
  <c r="CZ66" i="3"/>
  <c r="DB66" i="3" s="1"/>
  <c r="DA66" i="3"/>
  <c r="DC66" i="3"/>
  <c r="A67" i="3"/>
  <c r="Y67" i="3"/>
  <c r="CX67" i="3" s="1"/>
  <c r="DI67" i="3" s="1"/>
  <c r="CY67" i="3"/>
  <c r="CZ67" i="3"/>
  <c r="DB67" i="3" s="1"/>
  <c r="DA67" i="3"/>
  <c r="DC67" i="3"/>
  <c r="DG67" i="3"/>
  <c r="A68" i="3"/>
  <c r="Y68" i="3"/>
  <c r="CX68" i="3" s="1"/>
  <c r="CY68" i="3"/>
  <c r="CZ68" i="3"/>
  <c r="DB68" i="3" s="1"/>
  <c r="DA68" i="3"/>
  <c r="DC68" i="3"/>
  <c r="A69" i="3"/>
  <c r="Y69" i="3"/>
  <c r="CX69" i="3" s="1"/>
  <c r="DH69" i="3" s="1"/>
  <c r="CY69" i="3"/>
  <c r="CZ69" i="3"/>
  <c r="DB69" i="3" s="1"/>
  <c r="DA69" i="3"/>
  <c r="DC69" i="3"/>
  <c r="DF69" i="3"/>
  <c r="DJ69" i="3" s="1"/>
  <c r="DI69" i="3"/>
  <c r="A70" i="3"/>
  <c r="Y70" i="3"/>
  <c r="CX70" i="3" s="1"/>
  <c r="CY70" i="3"/>
  <c r="CZ70" i="3"/>
  <c r="DB70" i="3" s="1"/>
  <c r="DA70" i="3"/>
  <c r="DC70" i="3"/>
  <c r="A71" i="3"/>
  <c r="Y71" i="3"/>
  <c r="CY71" i="3"/>
  <c r="CZ71" i="3"/>
  <c r="DA71" i="3"/>
  <c r="DB71" i="3"/>
  <c r="DC71" i="3"/>
  <c r="A72" i="3"/>
  <c r="Y72" i="3"/>
  <c r="CY72" i="3"/>
  <c r="CZ72" i="3"/>
  <c r="DA72" i="3"/>
  <c r="DB72" i="3"/>
  <c r="DC72" i="3"/>
  <c r="A73" i="3"/>
  <c r="Y73" i="3"/>
  <c r="CY73" i="3"/>
  <c r="CZ73" i="3"/>
  <c r="DB73" i="3" s="1"/>
  <c r="DA73" i="3"/>
  <c r="DC73" i="3"/>
  <c r="A74" i="3"/>
  <c r="Y74" i="3"/>
  <c r="CY74" i="3"/>
  <c r="CZ74" i="3"/>
  <c r="DA74" i="3"/>
  <c r="DB74" i="3"/>
  <c r="DC74" i="3"/>
  <c r="A75" i="3"/>
  <c r="Y75" i="3"/>
  <c r="CY75" i="3"/>
  <c r="CZ75" i="3"/>
  <c r="DB75" i="3" s="1"/>
  <c r="DA75" i="3"/>
  <c r="DC75" i="3"/>
  <c r="A76" i="3"/>
  <c r="Y76" i="3"/>
  <c r="CY76" i="3"/>
  <c r="CZ76" i="3"/>
  <c r="DB76" i="3" s="1"/>
  <c r="DA76" i="3"/>
  <c r="DC76" i="3"/>
  <c r="A77" i="3"/>
  <c r="Y77" i="3"/>
  <c r="CY77" i="3"/>
  <c r="CZ77" i="3"/>
  <c r="DB77" i="3" s="1"/>
  <c r="DA77" i="3"/>
  <c r="DC77" i="3"/>
  <c r="A78" i="3"/>
  <c r="Y78" i="3"/>
  <c r="CY78" i="3"/>
  <c r="CZ78" i="3"/>
  <c r="DB78" i="3" s="1"/>
  <c r="DA78" i="3"/>
  <c r="DC78" i="3"/>
  <c r="A79" i="3"/>
  <c r="Y79" i="3"/>
  <c r="CY79" i="3"/>
  <c r="CZ79" i="3"/>
  <c r="DB79" i="3" s="1"/>
  <c r="DA79" i="3"/>
  <c r="DC79" i="3"/>
  <c r="A80" i="3"/>
  <c r="Y80" i="3"/>
  <c r="CY80" i="3"/>
  <c r="CZ80" i="3"/>
  <c r="DB80" i="3" s="1"/>
  <c r="DA80" i="3"/>
  <c r="DC80" i="3"/>
  <c r="A81" i="3"/>
  <c r="Y81" i="3"/>
  <c r="CY81" i="3"/>
  <c r="CZ81" i="3"/>
  <c r="DB81" i="3" s="1"/>
  <c r="DA81" i="3"/>
  <c r="DC81" i="3"/>
  <c r="A82" i="3"/>
  <c r="Y82" i="3"/>
  <c r="CY82" i="3"/>
  <c r="CZ82" i="3"/>
  <c r="DA82" i="3"/>
  <c r="DB82" i="3"/>
  <c r="DC82" i="3"/>
  <c r="A83" i="3"/>
  <c r="Y83" i="3"/>
  <c r="CY83" i="3"/>
  <c r="CZ83" i="3"/>
  <c r="DA83" i="3"/>
  <c r="DB83" i="3"/>
  <c r="DC83" i="3"/>
  <c r="A84" i="3"/>
  <c r="Y84" i="3"/>
  <c r="CY84" i="3"/>
  <c r="CZ84" i="3"/>
  <c r="DB84" i="3" s="1"/>
  <c r="DA84" i="3"/>
  <c r="DC84" i="3"/>
  <c r="A85" i="3"/>
  <c r="Y85" i="3"/>
  <c r="CY85" i="3"/>
  <c r="CZ85" i="3"/>
  <c r="DA85" i="3"/>
  <c r="DB85" i="3"/>
  <c r="DC85" i="3"/>
  <c r="A86" i="3"/>
  <c r="Y86" i="3"/>
  <c r="CY86" i="3"/>
  <c r="CZ86" i="3"/>
  <c r="DA86" i="3"/>
  <c r="DB86" i="3"/>
  <c r="DC86" i="3"/>
  <c r="A87" i="3"/>
  <c r="Y87" i="3"/>
  <c r="CY87" i="3"/>
  <c r="CZ87" i="3"/>
  <c r="DB87" i="3" s="1"/>
  <c r="DA87" i="3"/>
  <c r="DC87" i="3"/>
  <c r="A88" i="3"/>
  <c r="Y88" i="3"/>
  <c r="CY88" i="3"/>
  <c r="CZ88" i="3"/>
  <c r="DB88" i="3" s="1"/>
  <c r="DA88" i="3"/>
  <c r="DC88" i="3"/>
  <c r="A89" i="3"/>
  <c r="Y89" i="3"/>
  <c r="CY89" i="3"/>
  <c r="CZ89" i="3"/>
  <c r="DB89" i="3" s="1"/>
  <c r="DA89" i="3"/>
  <c r="DC89" i="3"/>
  <c r="A90" i="3"/>
  <c r="Y90" i="3"/>
  <c r="CY90" i="3"/>
  <c r="CZ90" i="3"/>
  <c r="DB90" i="3" s="1"/>
  <c r="DA90" i="3"/>
  <c r="DC90" i="3"/>
  <c r="A91" i="3"/>
  <c r="Y91" i="3"/>
  <c r="CY91" i="3"/>
  <c r="CZ91" i="3"/>
  <c r="DA91" i="3"/>
  <c r="DB91" i="3"/>
  <c r="DC91" i="3"/>
  <c r="A92" i="3"/>
  <c r="Y92" i="3"/>
  <c r="CY92" i="3"/>
  <c r="CZ92" i="3"/>
  <c r="DA92" i="3"/>
  <c r="DB92" i="3"/>
  <c r="DC92" i="3"/>
  <c r="A93" i="3"/>
  <c r="Y93" i="3"/>
  <c r="CY93" i="3"/>
  <c r="CZ93" i="3"/>
  <c r="DB93" i="3" s="1"/>
  <c r="DA93" i="3"/>
  <c r="DC93" i="3"/>
  <c r="A94" i="3"/>
  <c r="Y94" i="3"/>
  <c r="CY94" i="3"/>
  <c r="CZ94" i="3"/>
  <c r="DB94" i="3" s="1"/>
  <c r="DA94" i="3"/>
  <c r="DC94" i="3"/>
  <c r="A95" i="3"/>
  <c r="Y95" i="3"/>
  <c r="CY95" i="3"/>
  <c r="CZ95" i="3"/>
  <c r="DB95" i="3" s="1"/>
  <c r="DA95" i="3"/>
  <c r="DC95" i="3"/>
  <c r="A96" i="3"/>
  <c r="Y96" i="3"/>
  <c r="CY96" i="3"/>
  <c r="CZ96" i="3"/>
  <c r="DB96" i="3" s="1"/>
  <c r="DA96" i="3"/>
  <c r="DC96" i="3"/>
  <c r="A97" i="3"/>
  <c r="Y97" i="3"/>
  <c r="CY97" i="3"/>
  <c r="CZ97" i="3"/>
  <c r="DB97" i="3" s="1"/>
  <c r="DA97" i="3"/>
  <c r="DC97" i="3"/>
  <c r="A98" i="3"/>
  <c r="Y98" i="3"/>
  <c r="CY98" i="3"/>
  <c r="CZ98" i="3"/>
  <c r="DB98" i="3" s="1"/>
  <c r="DA98" i="3"/>
  <c r="DC98" i="3"/>
  <c r="A99" i="3"/>
  <c r="Y99" i="3"/>
  <c r="CY99" i="3"/>
  <c r="CZ99" i="3"/>
  <c r="DB99" i="3" s="1"/>
  <c r="DA99" i="3"/>
  <c r="DC99" i="3"/>
  <c r="A100" i="3"/>
  <c r="Y100" i="3"/>
  <c r="CY100" i="3"/>
  <c r="CZ100" i="3"/>
  <c r="DB100" i="3" s="1"/>
  <c r="DA100" i="3"/>
  <c r="DC100" i="3"/>
  <c r="A101" i="3"/>
  <c r="Y101" i="3"/>
  <c r="CY101" i="3"/>
  <c r="CZ101" i="3"/>
  <c r="DB101" i="3" s="1"/>
  <c r="DA101" i="3"/>
  <c r="DC101" i="3"/>
  <c r="A102" i="3"/>
  <c r="Y102" i="3"/>
  <c r="CY102" i="3"/>
  <c r="CZ102" i="3"/>
  <c r="DB102" i="3" s="1"/>
  <c r="DA102" i="3"/>
  <c r="DC102" i="3"/>
  <c r="A103" i="3"/>
  <c r="Y103" i="3"/>
  <c r="CY103" i="3"/>
  <c r="CZ103" i="3"/>
  <c r="DA103" i="3"/>
  <c r="DB103" i="3"/>
  <c r="DC103" i="3"/>
  <c r="A104" i="3"/>
  <c r="Y104" i="3"/>
  <c r="CY104" i="3"/>
  <c r="CZ104" i="3"/>
  <c r="DA104" i="3"/>
  <c r="DB104" i="3"/>
  <c r="DC104" i="3"/>
  <c r="A105" i="3"/>
  <c r="Y105" i="3"/>
  <c r="CY105" i="3"/>
  <c r="CZ105" i="3"/>
  <c r="DA105" i="3"/>
  <c r="DB105" i="3"/>
  <c r="DC105" i="3"/>
  <c r="A106" i="3"/>
  <c r="Y106" i="3"/>
  <c r="CY106" i="3"/>
  <c r="CZ106" i="3"/>
  <c r="DB106" i="3" s="1"/>
  <c r="DA106" i="3"/>
  <c r="DC106" i="3"/>
  <c r="A107" i="3"/>
  <c r="Y107" i="3"/>
  <c r="CY107" i="3"/>
  <c r="CZ107" i="3"/>
  <c r="DB107" i="3" s="1"/>
  <c r="DA107" i="3"/>
  <c r="DC107" i="3"/>
  <c r="A108" i="3"/>
  <c r="Y108" i="3"/>
  <c r="CY108" i="3"/>
  <c r="CZ108" i="3"/>
  <c r="DB108" i="3" s="1"/>
  <c r="DA108" i="3"/>
  <c r="DC108" i="3"/>
  <c r="A109" i="3"/>
  <c r="Y109" i="3"/>
  <c r="CY109" i="3"/>
  <c r="CZ109" i="3"/>
  <c r="DB109" i="3" s="1"/>
  <c r="DA109" i="3"/>
  <c r="DC109" i="3"/>
  <c r="A110" i="3"/>
  <c r="Y110" i="3"/>
  <c r="CX110" i="3"/>
  <c r="CY110" i="3"/>
  <c r="CZ110" i="3"/>
  <c r="DA110" i="3"/>
  <c r="DB110" i="3"/>
  <c r="DC110" i="3"/>
  <c r="A111" i="3"/>
  <c r="Y111" i="3"/>
  <c r="CX111" i="3" s="1"/>
  <c r="CY111" i="3"/>
  <c r="CZ111" i="3"/>
  <c r="DB111" i="3" s="1"/>
  <c r="DA111" i="3"/>
  <c r="DC111" i="3"/>
  <c r="A112" i="3"/>
  <c r="Y112" i="3"/>
  <c r="CX112" i="3"/>
  <c r="CY112" i="3"/>
  <c r="CZ112" i="3"/>
  <c r="DB112" i="3" s="1"/>
  <c r="DA112" i="3"/>
  <c r="DC112" i="3"/>
  <c r="A113" i="3"/>
  <c r="Y113" i="3"/>
  <c r="CX113" i="3"/>
  <c r="DG113" i="3" s="1"/>
  <c r="CY113" i="3"/>
  <c r="CZ113" i="3"/>
  <c r="DA113" i="3"/>
  <c r="DB113" i="3"/>
  <c r="DC113" i="3"/>
  <c r="A114" i="3"/>
  <c r="Y114" i="3"/>
  <c r="CY114" i="3"/>
  <c r="CZ114" i="3"/>
  <c r="DB114" i="3" s="1"/>
  <c r="DA114" i="3"/>
  <c r="DC114" i="3"/>
  <c r="A115" i="3"/>
  <c r="Y115" i="3"/>
  <c r="CY115" i="3"/>
  <c r="CZ115" i="3"/>
  <c r="DA115" i="3"/>
  <c r="DB115" i="3"/>
  <c r="DC115" i="3"/>
  <c r="A116" i="3"/>
  <c r="Y116" i="3"/>
  <c r="CY116" i="3"/>
  <c r="CZ116" i="3"/>
  <c r="DB116" i="3" s="1"/>
  <c r="DA116" i="3"/>
  <c r="DC116" i="3"/>
  <c r="A117" i="3"/>
  <c r="Y117" i="3"/>
  <c r="CY117" i="3"/>
  <c r="CZ117" i="3"/>
  <c r="DA117" i="3"/>
  <c r="DB117" i="3"/>
  <c r="DC117" i="3"/>
  <c r="A118" i="3"/>
  <c r="Y118" i="3"/>
  <c r="CY118" i="3"/>
  <c r="CZ118" i="3"/>
  <c r="DB118" i="3" s="1"/>
  <c r="DA118" i="3"/>
  <c r="DC118" i="3"/>
  <c r="A119" i="3"/>
  <c r="Y119" i="3"/>
  <c r="CY119" i="3"/>
  <c r="CZ119" i="3"/>
  <c r="DB119" i="3" s="1"/>
  <c r="DA119" i="3"/>
  <c r="DC119" i="3"/>
  <c r="A120" i="3"/>
  <c r="Y120" i="3"/>
  <c r="CY120" i="3"/>
  <c r="CZ120" i="3"/>
  <c r="DB120" i="3" s="1"/>
  <c r="DA120" i="3"/>
  <c r="DC120" i="3"/>
  <c r="A121" i="3"/>
  <c r="Y121" i="3"/>
  <c r="CY121" i="3"/>
  <c r="CZ121" i="3"/>
  <c r="DB121" i="3" s="1"/>
  <c r="DA121" i="3"/>
  <c r="DC121" i="3"/>
  <c r="A122" i="3"/>
  <c r="Y122" i="3"/>
  <c r="CY122" i="3"/>
  <c r="CZ122" i="3"/>
  <c r="DB122" i="3" s="1"/>
  <c r="DA122" i="3"/>
  <c r="DC122" i="3"/>
  <c r="A123" i="3"/>
  <c r="Y123" i="3"/>
  <c r="CY123" i="3"/>
  <c r="CZ123" i="3"/>
  <c r="DB123" i="3" s="1"/>
  <c r="DA123" i="3"/>
  <c r="DC123" i="3"/>
  <c r="A124" i="3"/>
  <c r="Y124" i="3"/>
  <c r="CY124" i="3"/>
  <c r="CZ124" i="3"/>
  <c r="DA124" i="3"/>
  <c r="DB124" i="3"/>
  <c r="DC124" i="3"/>
  <c r="A125" i="3"/>
  <c r="Y125" i="3"/>
  <c r="CY125" i="3"/>
  <c r="CZ125" i="3"/>
  <c r="DA125" i="3"/>
  <c r="DB125" i="3"/>
  <c r="DC125" i="3"/>
  <c r="A126" i="3"/>
  <c r="Y126" i="3"/>
  <c r="CY126" i="3"/>
  <c r="CZ126" i="3"/>
  <c r="DB126" i="3" s="1"/>
  <c r="DA126" i="3"/>
  <c r="DC126" i="3"/>
  <c r="A127" i="3"/>
  <c r="Y127" i="3"/>
  <c r="CY127" i="3"/>
  <c r="CZ127" i="3"/>
  <c r="DB127" i="3" s="1"/>
  <c r="DA127" i="3"/>
  <c r="DC127" i="3"/>
  <c r="A128" i="3"/>
  <c r="Y128" i="3"/>
  <c r="CY128" i="3"/>
  <c r="CZ128" i="3"/>
  <c r="DB128" i="3" s="1"/>
  <c r="DA128" i="3"/>
  <c r="DC128" i="3"/>
  <c r="A129" i="3"/>
  <c r="Y129" i="3"/>
  <c r="CY129" i="3"/>
  <c r="CZ129" i="3"/>
  <c r="DB129" i="3" s="1"/>
  <c r="DA129" i="3"/>
  <c r="DC129" i="3"/>
  <c r="A130" i="3"/>
  <c r="Y130" i="3"/>
  <c r="CY130" i="3"/>
  <c r="CZ130" i="3"/>
  <c r="DA130" i="3"/>
  <c r="DB130" i="3"/>
  <c r="DC130" i="3"/>
  <c r="A131" i="3"/>
  <c r="Y131" i="3"/>
  <c r="CY131" i="3"/>
  <c r="CZ131" i="3"/>
  <c r="DB131" i="3" s="1"/>
  <c r="DA131" i="3"/>
  <c r="DC131" i="3"/>
  <c r="A132" i="3"/>
  <c r="Y132" i="3"/>
  <c r="CY132" i="3"/>
  <c r="CZ132" i="3"/>
  <c r="DB132" i="3" s="1"/>
  <c r="DA132" i="3"/>
  <c r="DC132" i="3"/>
  <c r="A133" i="3"/>
  <c r="Y133" i="3"/>
  <c r="CY133" i="3"/>
  <c r="CZ133" i="3"/>
  <c r="DB133" i="3" s="1"/>
  <c r="DA133" i="3"/>
  <c r="DC133" i="3"/>
  <c r="A134" i="3"/>
  <c r="Y134" i="3"/>
  <c r="CY134" i="3"/>
  <c r="CZ134" i="3"/>
  <c r="DB134" i="3" s="1"/>
  <c r="DA134" i="3"/>
  <c r="DC134" i="3"/>
  <c r="A135" i="3"/>
  <c r="Y135" i="3"/>
  <c r="CY135" i="3"/>
  <c r="CZ135" i="3"/>
  <c r="DB135" i="3" s="1"/>
  <c r="DA135" i="3"/>
  <c r="DC135" i="3"/>
  <c r="A136" i="3"/>
  <c r="Y136" i="3"/>
  <c r="CY136" i="3"/>
  <c r="CZ136" i="3"/>
  <c r="DB136" i="3" s="1"/>
  <c r="DA136" i="3"/>
  <c r="DC136" i="3"/>
  <c r="A137" i="3"/>
  <c r="Y137" i="3"/>
  <c r="CY137" i="3"/>
  <c r="CZ137" i="3"/>
  <c r="DA137" i="3"/>
  <c r="DB137" i="3"/>
  <c r="DC137" i="3"/>
  <c r="A138" i="3"/>
  <c r="Y138" i="3"/>
  <c r="CY138" i="3"/>
  <c r="CZ138" i="3"/>
  <c r="DB138" i="3" s="1"/>
  <c r="DA138" i="3"/>
  <c r="DC138" i="3"/>
  <c r="A139" i="3"/>
  <c r="Y139" i="3"/>
  <c r="CY139" i="3"/>
  <c r="CZ139" i="3"/>
  <c r="DA139" i="3"/>
  <c r="DB139" i="3"/>
  <c r="DC139" i="3"/>
  <c r="A140" i="3"/>
  <c r="Y140" i="3"/>
  <c r="CY140" i="3"/>
  <c r="CZ140" i="3"/>
  <c r="DB140" i="3" s="1"/>
  <c r="DA140" i="3"/>
  <c r="DC140" i="3"/>
  <c r="A141" i="3"/>
  <c r="Y141" i="3"/>
  <c r="CY141" i="3"/>
  <c r="CZ141" i="3"/>
  <c r="DB141" i="3" s="1"/>
  <c r="DA141" i="3"/>
  <c r="DC141" i="3"/>
  <c r="A142" i="3"/>
  <c r="Y142" i="3"/>
  <c r="CY142" i="3"/>
  <c r="CZ142" i="3"/>
  <c r="DB142" i="3" s="1"/>
  <c r="DA142" i="3"/>
  <c r="DC142" i="3"/>
  <c r="A143" i="3"/>
  <c r="Y143" i="3"/>
  <c r="CY143" i="3"/>
  <c r="CZ143" i="3"/>
  <c r="DB143" i="3" s="1"/>
  <c r="DA143" i="3"/>
  <c r="DC143" i="3"/>
  <c r="A144" i="3"/>
  <c r="Y144" i="3"/>
  <c r="CY144" i="3"/>
  <c r="CZ144" i="3"/>
  <c r="DB144" i="3" s="1"/>
  <c r="DA144" i="3"/>
  <c r="DC144" i="3"/>
  <c r="A145" i="3"/>
  <c r="Y145" i="3"/>
  <c r="CY145" i="3"/>
  <c r="CZ145" i="3"/>
  <c r="DB145" i="3" s="1"/>
  <c r="DA145" i="3"/>
  <c r="DC145" i="3"/>
  <c r="A146" i="3"/>
  <c r="Y146" i="3"/>
  <c r="CY146" i="3"/>
  <c r="CZ146" i="3"/>
  <c r="DB146" i="3" s="1"/>
  <c r="DA146" i="3"/>
  <c r="DC146" i="3"/>
  <c r="A147" i="3"/>
  <c r="Y147" i="3"/>
  <c r="CY147" i="3"/>
  <c r="CZ147" i="3"/>
  <c r="DB147" i="3" s="1"/>
  <c r="DA147" i="3"/>
  <c r="DC147" i="3"/>
  <c r="A148" i="3"/>
  <c r="Y148" i="3"/>
  <c r="CY148" i="3"/>
  <c r="CZ148" i="3"/>
  <c r="DA148" i="3"/>
  <c r="DB148" i="3"/>
  <c r="DC148" i="3"/>
  <c r="A149" i="3"/>
  <c r="Y149" i="3"/>
  <c r="CY149" i="3"/>
  <c r="CZ149" i="3"/>
  <c r="DB149" i="3" s="1"/>
  <c r="DA149" i="3"/>
  <c r="DC149" i="3"/>
  <c r="A150" i="3"/>
  <c r="Y150" i="3"/>
  <c r="CY150" i="3"/>
  <c r="CZ150" i="3"/>
  <c r="DA150" i="3"/>
  <c r="DB150" i="3"/>
  <c r="DC150" i="3"/>
  <c r="A151" i="3"/>
  <c r="Y151" i="3"/>
  <c r="CY151" i="3"/>
  <c r="CZ151" i="3"/>
  <c r="DB151" i="3" s="1"/>
  <c r="DA151" i="3"/>
  <c r="DC151" i="3"/>
  <c r="A152" i="3"/>
  <c r="Y152" i="3"/>
  <c r="CY152" i="3"/>
  <c r="CZ152" i="3"/>
  <c r="DA152" i="3"/>
  <c r="DB152" i="3"/>
  <c r="DC152" i="3"/>
  <c r="A153" i="3"/>
  <c r="Y153" i="3"/>
  <c r="CX153" i="3" s="1"/>
  <c r="CY153" i="3"/>
  <c r="CZ153" i="3"/>
  <c r="DA153" i="3"/>
  <c r="DB153" i="3"/>
  <c r="DC153" i="3"/>
  <c r="A154" i="3"/>
  <c r="Y154" i="3"/>
  <c r="CX154" i="3"/>
  <c r="DG154" i="3" s="1"/>
  <c r="CY154" i="3"/>
  <c r="CZ154" i="3"/>
  <c r="DA154" i="3"/>
  <c r="DB154" i="3"/>
  <c r="DC154" i="3"/>
  <c r="DF154" i="3"/>
  <c r="DI154" i="3"/>
  <c r="DJ154" i="3" s="1"/>
  <c r="A155" i="3"/>
  <c r="Y155" i="3"/>
  <c r="CX155" i="3" s="1"/>
  <c r="DH155" i="3" s="1"/>
  <c r="CY155" i="3"/>
  <c r="CZ155" i="3"/>
  <c r="DB155" i="3" s="1"/>
  <c r="DA155" i="3"/>
  <c r="DC155" i="3"/>
  <c r="DG155" i="3"/>
  <c r="DJ155" i="3" s="1"/>
  <c r="A156" i="3"/>
  <c r="Y156" i="3"/>
  <c r="CX156" i="3"/>
  <c r="CY156" i="3"/>
  <c r="CZ156" i="3"/>
  <c r="DA156" i="3"/>
  <c r="DB156" i="3"/>
  <c r="DC156" i="3"/>
  <c r="A157" i="3"/>
  <c r="Y157" i="3"/>
  <c r="CX157" i="3" s="1"/>
  <c r="CY157" i="3"/>
  <c r="CZ157" i="3"/>
  <c r="DA157" i="3"/>
  <c r="DB157" i="3"/>
  <c r="DC157" i="3"/>
  <c r="A158" i="3"/>
  <c r="Y158" i="3"/>
  <c r="CX158" i="3" s="1"/>
  <c r="CY158" i="3"/>
  <c r="CZ158" i="3"/>
  <c r="DA158" i="3"/>
  <c r="DB158" i="3"/>
  <c r="DC158" i="3"/>
  <c r="A159" i="3"/>
  <c r="Y159" i="3"/>
  <c r="CX159" i="3"/>
  <c r="CY159" i="3"/>
  <c r="CZ159" i="3"/>
  <c r="DB159" i="3" s="1"/>
  <c r="DA159" i="3"/>
  <c r="DC159" i="3"/>
  <c r="A160" i="3"/>
  <c r="Y160" i="3"/>
  <c r="CX160" i="3" s="1"/>
  <c r="CY160" i="3"/>
  <c r="CZ160" i="3"/>
  <c r="DA160" i="3"/>
  <c r="DB160" i="3"/>
  <c r="DC160" i="3"/>
  <c r="A161" i="3"/>
  <c r="Y161" i="3"/>
  <c r="CX161" i="3" s="1"/>
  <c r="CY161" i="3"/>
  <c r="CZ161" i="3"/>
  <c r="DA161" i="3"/>
  <c r="DB161" i="3"/>
  <c r="DC161" i="3"/>
  <c r="A162" i="3"/>
  <c r="Y162" i="3"/>
  <c r="CX162" i="3" s="1"/>
  <c r="CY162" i="3"/>
  <c r="CZ162" i="3"/>
  <c r="DA162" i="3"/>
  <c r="DB162" i="3"/>
  <c r="DC162" i="3"/>
  <c r="A163" i="3"/>
  <c r="Y163" i="3"/>
  <c r="CX163" i="3" s="1"/>
  <c r="CY163" i="3"/>
  <c r="CZ163" i="3"/>
  <c r="DA163" i="3"/>
  <c r="DB163" i="3"/>
  <c r="DC163" i="3"/>
  <c r="A164" i="3"/>
  <c r="Y164" i="3"/>
  <c r="CX164" i="3" s="1"/>
  <c r="DG164" i="3" s="1"/>
  <c r="CY164" i="3"/>
  <c r="CZ164" i="3"/>
  <c r="DA164" i="3"/>
  <c r="DB164" i="3"/>
  <c r="DC164" i="3"/>
  <c r="A165" i="3"/>
  <c r="Y165" i="3"/>
  <c r="CY165" i="3"/>
  <c r="CZ165" i="3"/>
  <c r="DB165" i="3" s="1"/>
  <c r="DA165" i="3"/>
  <c r="DC165" i="3"/>
  <c r="A166" i="3"/>
  <c r="Y166" i="3"/>
  <c r="CY166" i="3"/>
  <c r="CZ166" i="3"/>
  <c r="DB166" i="3" s="1"/>
  <c r="DA166" i="3"/>
  <c r="DC166" i="3"/>
  <c r="A167" i="3"/>
  <c r="Y167" i="3"/>
  <c r="CY167" i="3"/>
  <c r="CZ167" i="3"/>
  <c r="DB167" i="3" s="1"/>
  <c r="DA167" i="3"/>
  <c r="DC167" i="3"/>
  <c r="A168" i="3"/>
  <c r="Y168" i="3"/>
  <c r="CY168" i="3"/>
  <c r="CZ168" i="3"/>
  <c r="DA168" i="3"/>
  <c r="DB168" i="3"/>
  <c r="DC168" i="3"/>
  <c r="A169" i="3"/>
  <c r="Y169" i="3"/>
  <c r="CY169" i="3"/>
  <c r="CZ169" i="3"/>
  <c r="DA169" i="3"/>
  <c r="DB169" i="3"/>
  <c r="DC169" i="3"/>
  <c r="A170" i="3"/>
  <c r="Y170" i="3"/>
  <c r="CY170" i="3"/>
  <c r="CZ170" i="3"/>
  <c r="DA170" i="3"/>
  <c r="DB170" i="3"/>
  <c r="DC170" i="3"/>
  <c r="A171" i="3"/>
  <c r="Y171" i="3"/>
  <c r="CY171" i="3"/>
  <c r="CZ171" i="3"/>
  <c r="DB171" i="3" s="1"/>
  <c r="DA171" i="3"/>
  <c r="DC171" i="3"/>
  <c r="A172" i="3"/>
  <c r="Y172" i="3"/>
  <c r="CY172" i="3"/>
  <c r="CZ172" i="3"/>
  <c r="DB172" i="3" s="1"/>
  <c r="DA172" i="3"/>
  <c r="DC172" i="3"/>
  <c r="A173" i="3"/>
  <c r="Y173" i="3"/>
  <c r="CY173" i="3"/>
  <c r="CZ173" i="3"/>
  <c r="DB173" i="3" s="1"/>
  <c r="DA173" i="3"/>
  <c r="DC173" i="3"/>
  <c r="A174" i="3"/>
  <c r="Y174" i="3"/>
  <c r="CY174" i="3"/>
  <c r="CZ174" i="3"/>
  <c r="DB174" i="3" s="1"/>
  <c r="DA174" i="3"/>
  <c r="DC174" i="3"/>
  <c r="A175" i="3"/>
  <c r="Y175" i="3"/>
  <c r="CY175" i="3"/>
  <c r="CZ175" i="3"/>
  <c r="DB175" i="3" s="1"/>
  <c r="DA175" i="3"/>
  <c r="DC175" i="3"/>
  <c r="A176" i="3"/>
  <c r="Y176" i="3"/>
  <c r="CY176" i="3"/>
  <c r="CZ176" i="3"/>
  <c r="DB176" i="3" s="1"/>
  <c r="DA176" i="3"/>
  <c r="DC176" i="3"/>
  <c r="A177" i="3"/>
  <c r="Y177" i="3"/>
  <c r="CY177" i="3"/>
  <c r="CZ177" i="3"/>
  <c r="DB177" i="3" s="1"/>
  <c r="DA177" i="3"/>
  <c r="DC177" i="3"/>
  <c r="A178" i="3"/>
  <c r="Y178" i="3"/>
  <c r="CY178" i="3"/>
  <c r="CZ178" i="3"/>
  <c r="DB178" i="3" s="1"/>
  <c r="DA178" i="3"/>
  <c r="DC178" i="3"/>
  <c r="A179" i="3"/>
  <c r="Y179" i="3"/>
  <c r="CY179" i="3"/>
  <c r="CZ179" i="3"/>
  <c r="DA179" i="3"/>
  <c r="DB179" i="3"/>
  <c r="DC179" i="3"/>
  <c r="A180" i="3"/>
  <c r="Y180" i="3"/>
  <c r="CY180" i="3"/>
  <c r="CZ180" i="3"/>
  <c r="DB180" i="3" s="1"/>
  <c r="DA180" i="3"/>
  <c r="DC180" i="3"/>
  <c r="A181" i="3"/>
  <c r="Y181" i="3"/>
  <c r="CY181" i="3"/>
  <c r="CZ181" i="3"/>
  <c r="DA181" i="3"/>
  <c r="DB181" i="3"/>
  <c r="DC181" i="3"/>
  <c r="A182" i="3"/>
  <c r="Y182" i="3"/>
  <c r="CY182" i="3"/>
  <c r="CZ182" i="3"/>
  <c r="DA182" i="3"/>
  <c r="DB182" i="3"/>
  <c r="DC182" i="3"/>
  <c r="A183" i="3"/>
  <c r="Y183" i="3"/>
  <c r="CY183" i="3"/>
  <c r="CZ183" i="3"/>
  <c r="DB183" i="3" s="1"/>
  <c r="DA183" i="3"/>
  <c r="DC183" i="3"/>
  <c r="A184" i="3"/>
  <c r="Y184" i="3"/>
  <c r="CY184" i="3"/>
  <c r="CZ184" i="3"/>
  <c r="DB184" i="3" s="1"/>
  <c r="DA184" i="3"/>
  <c r="DC184" i="3"/>
  <c r="A185" i="3"/>
  <c r="Y185" i="3"/>
  <c r="CY185" i="3"/>
  <c r="CZ185" i="3"/>
  <c r="DB185" i="3" s="1"/>
  <c r="DA185" i="3"/>
  <c r="DC185" i="3"/>
  <c r="A186" i="3"/>
  <c r="Y186" i="3"/>
  <c r="CY186" i="3"/>
  <c r="CZ186" i="3"/>
  <c r="DB186" i="3" s="1"/>
  <c r="DA186" i="3"/>
  <c r="DC186" i="3"/>
  <c r="A187" i="3"/>
  <c r="Y187" i="3"/>
  <c r="CY187" i="3"/>
  <c r="CZ187" i="3"/>
  <c r="DA187" i="3"/>
  <c r="DB187" i="3"/>
  <c r="DC187" i="3"/>
  <c r="A188" i="3"/>
  <c r="Y188" i="3"/>
  <c r="CY188" i="3"/>
  <c r="CZ188" i="3"/>
  <c r="DA188" i="3"/>
  <c r="DB188" i="3"/>
  <c r="DC188" i="3"/>
  <c r="A189" i="3"/>
  <c r="Y189" i="3"/>
  <c r="CY189" i="3"/>
  <c r="CZ189" i="3"/>
  <c r="DA189" i="3"/>
  <c r="DB189" i="3"/>
  <c r="DC189" i="3"/>
  <c r="A190" i="3"/>
  <c r="Y190" i="3"/>
  <c r="CY190" i="3"/>
  <c r="CZ190" i="3"/>
  <c r="DB190" i="3" s="1"/>
  <c r="DA190" i="3"/>
  <c r="DC190" i="3"/>
  <c r="A191" i="3"/>
  <c r="Y191" i="3"/>
  <c r="CY191" i="3"/>
  <c r="CZ191" i="3"/>
  <c r="DB191" i="3" s="1"/>
  <c r="DA191" i="3"/>
  <c r="DC191" i="3"/>
  <c r="A192" i="3"/>
  <c r="Y192" i="3"/>
  <c r="CY192" i="3"/>
  <c r="CZ192" i="3"/>
  <c r="DB192" i="3" s="1"/>
  <c r="DA192" i="3"/>
  <c r="DC192" i="3"/>
  <c r="A193" i="3"/>
  <c r="Y193" i="3"/>
  <c r="CY193" i="3"/>
  <c r="CZ193" i="3"/>
  <c r="DB193" i="3" s="1"/>
  <c r="DA193" i="3"/>
  <c r="DC193" i="3"/>
  <c r="A194" i="3"/>
  <c r="Y194" i="3"/>
  <c r="CY194" i="3"/>
  <c r="CZ194" i="3"/>
  <c r="DA194" i="3"/>
  <c r="DB194" i="3"/>
  <c r="DC194" i="3"/>
  <c r="A195" i="3"/>
  <c r="Y195" i="3"/>
  <c r="CY195" i="3"/>
  <c r="CZ195" i="3"/>
  <c r="DB195" i="3" s="1"/>
  <c r="DA195" i="3"/>
  <c r="DC195" i="3"/>
  <c r="A196" i="3"/>
  <c r="Y196" i="3"/>
  <c r="CY196" i="3"/>
  <c r="CZ196" i="3"/>
  <c r="DB196" i="3" s="1"/>
  <c r="DA196" i="3"/>
  <c r="DC196" i="3"/>
  <c r="A197" i="3"/>
  <c r="Y197" i="3"/>
  <c r="CY197" i="3"/>
  <c r="CZ197" i="3"/>
  <c r="DA197" i="3"/>
  <c r="DB197" i="3"/>
  <c r="DC197" i="3"/>
  <c r="A198" i="3"/>
  <c r="Y198" i="3"/>
  <c r="CY198" i="3"/>
  <c r="CZ198" i="3"/>
  <c r="DB198" i="3" s="1"/>
  <c r="DA198" i="3"/>
  <c r="DC198" i="3"/>
  <c r="A199" i="3"/>
  <c r="Y199" i="3"/>
  <c r="CY199" i="3"/>
  <c r="CZ199" i="3"/>
  <c r="DB199" i="3" s="1"/>
  <c r="DA199" i="3"/>
  <c r="DC199" i="3"/>
  <c r="A200" i="3"/>
  <c r="Y200" i="3"/>
  <c r="CY200" i="3"/>
  <c r="CZ200" i="3"/>
  <c r="DB200" i="3" s="1"/>
  <c r="DA200" i="3"/>
  <c r="DC200" i="3"/>
  <c r="A201" i="3"/>
  <c r="Y201" i="3"/>
  <c r="CY201" i="3"/>
  <c r="CZ201" i="3"/>
  <c r="DB201" i="3" s="1"/>
  <c r="DA201" i="3"/>
  <c r="DC201" i="3"/>
  <c r="A202" i="3"/>
  <c r="Y202" i="3"/>
  <c r="CY202" i="3"/>
  <c r="CZ202" i="3"/>
  <c r="DB202" i="3" s="1"/>
  <c r="DA202" i="3"/>
  <c r="DC202" i="3"/>
  <c r="A203" i="3"/>
  <c r="Y203" i="3"/>
  <c r="CY203" i="3"/>
  <c r="CZ203" i="3"/>
  <c r="DB203" i="3" s="1"/>
  <c r="DA203" i="3"/>
  <c r="DC203" i="3"/>
  <c r="A204" i="3"/>
  <c r="Y204" i="3"/>
  <c r="CX204" i="3"/>
  <c r="CY204" i="3"/>
  <c r="CZ204" i="3"/>
  <c r="DB204" i="3" s="1"/>
  <c r="DA204" i="3"/>
  <c r="DC204" i="3"/>
  <c r="A205" i="3"/>
  <c r="Y205" i="3"/>
  <c r="CX205" i="3" s="1"/>
  <c r="CY205" i="3"/>
  <c r="CZ205" i="3"/>
  <c r="DB205" i="3" s="1"/>
  <c r="DA205" i="3"/>
  <c r="DC205" i="3"/>
  <c r="A206" i="3"/>
  <c r="Y206" i="3"/>
  <c r="CX206" i="3" s="1"/>
  <c r="DF206" i="3" s="1"/>
  <c r="DJ206" i="3" s="1"/>
  <c r="CY206" i="3"/>
  <c r="CZ206" i="3"/>
  <c r="DA206" i="3"/>
  <c r="DB206" i="3"/>
  <c r="DC206" i="3"/>
  <c r="DG206" i="3"/>
  <c r="A207" i="3"/>
  <c r="Y207" i="3"/>
  <c r="CX207" i="3" s="1"/>
  <c r="CY207" i="3"/>
  <c r="CZ207" i="3"/>
  <c r="DB207" i="3" s="1"/>
  <c r="DA207" i="3"/>
  <c r="DC207" i="3"/>
  <c r="A208" i="3"/>
  <c r="Y208" i="3"/>
  <c r="CY208" i="3"/>
  <c r="CZ208" i="3"/>
  <c r="DB208" i="3" s="1"/>
  <c r="DA208" i="3"/>
  <c r="DC208" i="3"/>
  <c r="A209" i="3"/>
  <c r="Y209" i="3"/>
  <c r="CY209" i="3"/>
  <c r="CZ209" i="3"/>
  <c r="DB209" i="3" s="1"/>
  <c r="DA209" i="3"/>
  <c r="DC209" i="3"/>
  <c r="A210" i="3"/>
  <c r="Y210" i="3"/>
  <c r="CY210" i="3"/>
  <c r="CZ210" i="3"/>
  <c r="DB210" i="3" s="1"/>
  <c r="DA210" i="3"/>
  <c r="DC210" i="3"/>
  <c r="A211" i="3"/>
  <c r="Y211" i="3"/>
  <c r="CY211" i="3"/>
  <c r="CZ211" i="3"/>
  <c r="DB211" i="3" s="1"/>
  <c r="DA211" i="3"/>
  <c r="DC211" i="3"/>
  <c r="A212" i="3"/>
  <c r="Y212" i="3"/>
  <c r="CY212" i="3"/>
  <c r="CZ212" i="3"/>
  <c r="DB212" i="3" s="1"/>
  <c r="DA212" i="3"/>
  <c r="DC212" i="3"/>
  <c r="A213" i="3"/>
  <c r="Y213" i="3"/>
  <c r="CY213" i="3"/>
  <c r="CZ213" i="3"/>
  <c r="DB213" i="3" s="1"/>
  <c r="DA213" i="3"/>
  <c r="DC213" i="3"/>
  <c r="A214" i="3"/>
  <c r="Y214" i="3"/>
  <c r="CY214" i="3"/>
  <c r="CZ214" i="3"/>
  <c r="DA214" i="3"/>
  <c r="DB214" i="3"/>
  <c r="DC214" i="3"/>
  <c r="A215" i="3"/>
  <c r="Y215" i="3"/>
  <c r="CY215" i="3"/>
  <c r="CZ215" i="3"/>
  <c r="DB215" i="3" s="1"/>
  <c r="DA215" i="3"/>
  <c r="DC215" i="3"/>
  <c r="A216" i="3"/>
  <c r="Y216" i="3"/>
  <c r="CY216" i="3"/>
  <c r="CZ216" i="3"/>
  <c r="DA216" i="3"/>
  <c r="DB216" i="3"/>
  <c r="DC216" i="3"/>
  <c r="A217" i="3"/>
  <c r="Y217" i="3"/>
  <c r="CY217" i="3"/>
  <c r="CZ217" i="3"/>
  <c r="DB217" i="3" s="1"/>
  <c r="DA217" i="3"/>
  <c r="DC217" i="3"/>
  <c r="A218" i="3"/>
  <c r="Y218" i="3"/>
  <c r="CY218" i="3"/>
  <c r="CZ218" i="3"/>
  <c r="DB218" i="3" s="1"/>
  <c r="DA218" i="3"/>
  <c r="DC218" i="3"/>
  <c r="A219" i="3"/>
  <c r="Y219" i="3"/>
  <c r="CY219" i="3"/>
  <c r="CZ219" i="3"/>
  <c r="DB219" i="3" s="1"/>
  <c r="DA219" i="3"/>
  <c r="DC219" i="3"/>
  <c r="A220" i="3"/>
  <c r="Y220" i="3"/>
  <c r="CY220" i="3"/>
  <c r="CZ220" i="3"/>
  <c r="DB220" i="3" s="1"/>
  <c r="DA220" i="3"/>
  <c r="DC220" i="3"/>
  <c r="A221" i="3"/>
  <c r="Y221" i="3"/>
  <c r="CY221" i="3"/>
  <c r="CZ221" i="3"/>
  <c r="DB221" i="3" s="1"/>
  <c r="DA221" i="3"/>
  <c r="DC221" i="3"/>
  <c r="A222" i="3"/>
  <c r="Y222" i="3"/>
  <c r="CY222" i="3"/>
  <c r="CZ222" i="3"/>
  <c r="DB222" i="3" s="1"/>
  <c r="DA222" i="3"/>
  <c r="DC222" i="3"/>
  <c r="A223" i="3"/>
  <c r="Y223" i="3"/>
  <c r="CX223" i="3"/>
  <c r="DG223" i="3" s="1"/>
  <c r="CY223" i="3"/>
  <c r="CZ223" i="3"/>
  <c r="DB223" i="3" s="1"/>
  <c r="DA223" i="3"/>
  <c r="DC223" i="3"/>
  <c r="DI223" i="3"/>
  <c r="DJ223" i="3" s="1"/>
  <c r="A224" i="3"/>
  <c r="Y224" i="3"/>
  <c r="CX224" i="3" s="1"/>
  <c r="CY224" i="3"/>
  <c r="CZ224" i="3"/>
  <c r="DB224" i="3" s="1"/>
  <c r="DA224" i="3"/>
  <c r="DC224" i="3"/>
  <c r="A225" i="3"/>
  <c r="Y225" i="3"/>
  <c r="CX225" i="3"/>
  <c r="CY225" i="3"/>
  <c r="CZ225" i="3"/>
  <c r="DB225" i="3" s="1"/>
  <c r="DA225" i="3"/>
  <c r="DC225" i="3"/>
  <c r="A226" i="3"/>
  <c r="Y226" i="3"/>
  <c r="CX226" i="3"/>
  <c r="DI226" i="3" s="1"/>
  <c r="CY226" i="3"/>
  <c r="CZ226" i="3"/>
  <c r="DB226" i="3" s="1"/>
  <c r="DA226" i="3"/>
  <c r="DC226" i="3"/>
  <c r="A227" i="3"/>
  <c r="Y227" i="3"/>
  <c r="CX227" i="3" s="1"/>
  <c r="CY227" i="3"/>
  <c r="CZ227" i="3"/>
  <c r="DB227" i="3" s="1"/>
  <c r="DA227" i="3"/>
  <c r="DC227" i="3"/>
  <c r="A228" i="3"/>
  <c r="Y228" i="3"/>
  <c r="CX228" i="3" s="1"/>
  <c r="CY228" i="3"/>
  <c r="CZ228" i="3"/>
  <c r="DA228" i="3"/>
  <c r="DB228" i="3"/>
  <c r="DC228" i="3"/>
  <c r="A229" i="3"/>
  <c r="Y229" i="3"/>
  <c r="CX229" i="3" s="1"/>
  <c r="CY229" i="3"/>
  <c r="CZ229" i="3"/>
  <c r="DB229" i="3" s="1"/>
  <c r="DA229" i="3"/>
  <c r="DC229" i="3"/>
  <c r="A230" i="3"/>
  <c r="Y230" i="3"/>
  <c r="CX230" i="3" s="1"/>
  <c r="CY230" i="3"/>
  <c r="CZ230" i="3"/>
  <c r="DB230" i="3" s="1"/>
  <c r="DA230" i="3"/>
  <c r="DC230" i="3"/>
  <c r="A231" i="3"/>
  <c r="Y231" i="3"/>
  <c r="CX231" i="3" s="1"/>
  <c r="CY231" i="3"/>
  <c r="CZ231" i="3"/>
  <c r="DB231" i="3" s="1"/>
  <c r="DA231" i="3"/>
  <c r="DC231" i="3"/>
  <c r="A232" i="3"/>
  <c r="Y232" i="3"/>
  <c r="CX232" i="3"/>
  <c r="DG232" i="3" s="1"/>
  <c r="CY232" i="3"/>
  <c r="CZ232" i="3"/>
  <c r="DA232" i="3"/>
  <c r="DB232" i="3"/>
  <c r="DC232" i="3"/>
  <c r="DI232" i="3"/>
  <c r="A233" i="3"/>
  <c r="Y233" i="3"/>
  <c r="CX233" i="3" s="1"/>
  <c r="CY233" i="3"/>
  <c r="CZ233" i="3"/>
  <c r="DA233" i="3"/>
  <c r="DB233" i="3"/>
  <c r="DC233" i="3"/>
  <c r="A234" i="3"/>
  <c r="Y234" i="3"/>
  <c r="CX234" i="3" s="1"/>
  <c r="CY234" i="3"/>
  <c r="CZ234" i="3"/>
  <c r="DB234" i="3" s="1"/>
  <c r="DA234" i="3"/>
  <c r="DC234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I28" i="1"/>
  <c r="K28" i="1"/>
  <c r="AC28" i="1"/>
  <c r="AE28" i="1"/>
  <c r="H33" i="6" s="1"/>
  <c r="AF28" i="1"/>
  <c r="AG28" i="1"/>
  <c r="CU28" i="1" s="1"/>
  <c r="T28" i="1" s="1"/>
  <c r="AH28" i="1"/>
  <c r="CV28" i="1" s="1"/>
  <c r="U28" i="1" s="1"/>
  <c r="AI28" i="1"/>
  <c r="AJ28" i="1"/>
  <c r="CX28" i="1" s="1"/>
  <c r="W28" i="1" s="1"/>
  <c r="CQ28" i="1"/>
  <c r="P28" i="1" s="1"/>
  <c r="CW28" i="1"/>
  <c r="V28" i="1" s="1"/>
  <c r="FR28" i="1"/>
  <c r="GL28" i="1"/>
  <c r="GO28" i="1"/>
  <c r="GP28" i="1"/>
  <c r="GV28" i="1"/>
  <c r="HC28" i="1" s="1"/>
  <c r="GX28" i="1" s="1"/>
  <c r="I29" i="1"/>
  <c r="E37" i="6" s="1"/>
  <c r="AC29" i="1"/>
  <c r="AE29" i="1"/>
  <c r="AD29" i="1" s="1"/>
  <c r="AB29" i="1" s="1"/>
  <c r="AF29" i="1"/>
  <c r="AG29" i="1"/>
  <c r="CU29" i="1" s="1"/>
  <c r="T29" i="1" s="1"/>
  <c r="AH29" i="1"/>
  <c r="AI29" i="1"/>
  <c r="CW29" i="1" s="1"/>
  <c r="V29" i="1" s="1"/>
  <c r="AJ29" i="1"/>
  <c r="CQ29" i="1"/>
  <c r="P29" i="1" s="1"/>
  <c r="CR29" i="1"/>
  <c r="Q29" i="1" s="1"/>
  <c r="CV29" i="1"/>
  <c r="U29" i="1" s="1"/>
  <c r="CX29" i="1"/>
  <c r="W29" i="1" s="1"/>
  <c r="FR29" i="1"/>
  <c r="GL29" i="1"/>
  <c r="GO29" i="1"/>
  <c r="GP29" i="1"/>
  <c r="GV29" i="1"/>
  <c r="HC29" i="1" s="1"/>
  <c r="GX29" i="1" s="1"/>
  <c r="C30" i="1"/>
  <c r="D30" i="1"/>
  <c r="I30" i="1"/>
  <c r="K30" i="1"/>
  <c r="AC30" i="1"/>
  <c r="AE30" i="1"/>
  <c r="CR30" i="1" s="1"/>
  <c r="Q30" i="1" s="1"/>
  <c r="K42" i="6" s="1"/>
  <c r="AF30" i="1"/>
  <c r="CT30" i="1" s="1"/>
  <c r="S30" i="1" s="1"/>
  <c r="K41" i="6" s="1"/>
  <c r="AG30" i="1"/>
  <c r="AH30" i="1"/>
  <c r="CV30" i="1" s="1"/>
  <c r="U30" i="1" s="1"/>
  <c r="AI30" i="1"/>
  <c r="CW30" i="1" s="1"/>
  <c r="V30" i="1" s="1"/>
  <c r="AJ30" i="1"/>
  <c r="CX30" i="1" s="1"/>
  <c r="CS30" i="1"/>
  <c r="R30" i="1" s="1"/>
  <c r="K43" i="6" s="1"/>
  <c r="CU30" i="1"/>
  <c r="T30" i="1" s="1"/>
  <c r="FR30" i="1"/>
  <c r="GL30" i="1"/>
  <c r="GO30" i="1"/>
  <c r="GP30" i="1"/>
  <c r="GV30" i="1"/>
  <c r="HC30" i="1" s="1"/>
  <c r="GX30" i="1" s="1"/>
  <c r="AC31" i="1"/>
  <c r="AD31" i="1"/>
  <c r="AE31" i="1"/>
  <c r="AF31" i="1"/>
  <c r="AG31" i="1"/>
  <c r="AH31" i="1"/>
  <c r="AI31" i="1"/>
  <c r="CW31" i="1" s="1"/>
  <c r="AJ31" i="1"/>
  <c r="CX31" i="1" s="1"/>
  <c r="CQ31" i="1"/>
  <c r="CR31" i="1"/>
  <c r="CS31" i="1"/>
  <c r="CU31" i="1"/>
  <c r="CV31" i="1"/>
  <c r="FR31" i="1"/>
  <c r="GL31" i="1"/>
  <c r="GO31" i="1"/>
  <c r="GP31" i="1"/>
  <c r="GV31" i="1"/>
  <c r="HC31" i="1"/>
  <c r="K32" i="1"/>
  <c r="AC32" i="1"/>
  <c r="CQ32" i="1" s="1"/>
  <c r="AE32" i="1"/>
  <c r="AD32" i="1" s="1"/>
  <c r="AF32" i="1"/>
  <c r="AG32" i="1"/>
  <c r="CU32" i="1" s="1"/>
  <c r="AH32" i="1"/>
  <c r="CV32" i="1" s="1"/>
  <c r="AI32" i="1"/>
  <c r="CW32" i="1" s="1"/>
  <c r="AJ32" i="1"/>
  <c r="CX32" i="1"/>
  <c r="FR32" i="1"/>
  <c r="GL32" i="1"/>
  <c r="GO32" i="1"/>
  <c r="GP32" i="1"/>
  <c r="GV32" i="1"/>
  <c r="HC32" i="1" s="1"/>
  <c r="AC33" i="1"/>
  <c r="H53" i="6" s="1"/>
  <c r="W54" i="6" s="1"/>
  <c r="AE33" i="1"/>
  <c r="AD33" i="1" s="1"/>
  <c r="AB33" i="1" s="1"/>
  <c r="AF33" i="1"/>
  <c r="AG33" i="1"/>
  <c r="CU33" i="1" s="1"/>
  <c r="T33" i="1" s="1"/>
  <c r="AH33" i="1"/>
  <c r="CV33" i="1" s="1"/>
  <c r="U33" i="1" s="1"/>
  <c r="L54" i="6" s="1"/>
  <c r="Q54" i="6" s="1"/>
  <c r="AI33" i="1"/>
  <c r="AJ33" i="1"/>
  <c r="CR33" i="1"/>
  <c r="Q33" i="1" s="1"/>
  <c r="CW33" i="1"/>
  <c r="V33" i="1" s="1"/>
  <c r="CX33" i="1"/>
  <c r="W33" i="1" s="1"/>
  <c r="FR33" i="1"/>
  <c r="GL33" i="1"/>
  <c r="GO33" i="1"/>
  <c r="GP33" i="1"/>
  <c r="GV33" i="1"/>
  <c r="HC33" i="1" s="1"/>
  <c r="GX33" i="1" s="1"/>
  <c r="C34" i="1"/>
  <c r="D34" i="1"/>
  <c r="I34" i="1"/>
  <c r="E55" i="6" s="1"/>
  <c r="K34" i="1"/>
  <c r="R34" i="1"/>
  <c r="K58" i="6" s="1"/>
  <c r="AC34" i="1"/>
  <c r="AE34" i="1"/>
  <c r="CR34" i="1" s="1"/>
  <c r="Q34" i="1" s="1"/>
  <c r="K57" i="6" s="1"/>
  <c r="AF34" i="1"/>
  <c r="AG34" i="1"/>
  <c r="CU34" i="1" s="1"/>
  <c r="T34" i="1" s="1"/>
  <c r="AH34" i="1"/>
  <c r="CV34" i="1" s="1"/>
  <c r="U34" i="1" s="1"/>
  <c r="AI34" i="1"/>
  <c r="CW34" i="1" s="1"/>
  <c r="AJ34" i="1"/>
  <c r="CS34" i="1"/>
  <c r="CX34" i="1"/>
  <c r="W34" i="1" s="1"/>
  <c r="FR34" i="1"/>
  <c r="GL34" i="1"/>
  <c r="GO34" i="1"/>
  <c r="GP34" i="1"/>
  <c r="GV34" i="1"/>
  <c r="HC34" i="1" s="1"/>
  <c r="GX34" i="1" s="1"/>
  <c r="AC35" i="1"/>
  <c r="H64" i="6" s="1"/>
  <c r="G65" i="6" s="1"/>
  <c r="O65" i="6" s="1"/>
  <c r="AE35" i="1"/>
  <c r="AF35" i="1"/>
  <c r="AG35" i="1"/>
  <c r="CU35" i="1" s="1"/>
  <c r="T35" i="1" s="1"/>
  <c r="AH35" i="1"/>
  <c r="CV35" i="1" s="1"/>
  <c r="U35" i="1" s="1"/>
  <c r="L65" i="6" s="1"/>
  <c r="Q65" i="6" s="1"/>
  <c r="AI35" i="1"/>
  <c r="CW35" i="1" s="1"/>
  <c r="V35" i="1" s="1"/>
  <c r="AJ35" i="1"/>
  <c r="CX35" i="1" s="1"/>
  <c r="W35" i="1" s="1"/>
  <c r="CQ35" i="1"/>
  <c r="P35" i="1" s="1"/>
  <c r="K64" i="6" s="1"/>
  <c r="J65" i="6" s="1"/>
  <c r="P65" i="6" s="1"/>
  <c r="FR35" i="1"/>
  <c r="GL35" i="1"/>
  <c r="GO35" i="1"/>
  <c r="GP35" i="1"/>
  <c r="GV35" i="1"/>
  <c r="HC35" i="1" s="1"/>
  <c r="GX35" i="1" s="1"/>
  <c r="C36" i="1"/>
  <c r="D36" i="1"/>
  <c r="I36" i="1"/>
  <c r="K36" i="1"/>
  <c r="AC36" i="1"/>
  <c r="AE36" i="1"/>
  <c r="AF36" i="1"/>
  <c r="AG36" i="1"/>
  <c r="CU36" i="1" s="1"/>
  <c r="T36" i="1" s="1"/>
  <c r="AH36" i="1"/>
  <c r="CV36" i="1" s="1"/>
  <c r="U36" i="1" s="1"/>
  <c r="AI36" i="1"/>
  <c r="AJ36" i="1"/>
  <c r="CX36" i="1" s="1"/>
  <c r="W36" i="1" s="1"/>
  <c r="CW36" i="1"/>
  <c r="V36" i="1" s="1"/>
  <c r="FR36" i="1"/>
  <c r="GL36" i="1"/>
  <c r="GO36" i="1"/>
  <c r="GP36" i="1"/>
  <c r="GV36" i="1"/>
  <c r="HC36" i="1"/>
  <c r="GX36" i="1" s="1"/>
  <c r="AC37" i="1"/>
  <c r="AE37" i="1"/>
  <c r="AD37" i="1" s="1"/>
  <c r="AF37" i="1"/>
  <c r="AG37" i="1"/>
  <c r="CU37" i="1" s="1"/>
  <c r="AH37" i="1"/>
  <c r="AI37" i="1"/>
  <c r="CW37" i="1" s="1"/>
  <c r="AJ37" i="1"/>
  <c r="CR37" i="1"/>
  <c r="CS37" i="1"/>
  <c r="CV37" i="1"/>
  <c r="CX37" i="1"/>
  <c r="FR37" i="1"/>
  <c r="GL37" i="1"/>
  <c r="GO37" i="1"/>
  <c r="GP37" i="1"/>
  <c r="GV37" i="1"/>
  <c r="HC37" i="1" s="1"/>
  <c r="AC38" i="1"/>
  <c r="AE38" i="1"/>
  <c r="CS38" i="1" s="1"/>
  <c r="AF38" i="1"/>
  <c r="CT38" i="1" s="1"/>
  <c r="AG38" i="1"/>
  <c r="AH38" i="1"/>
  <c r="CV38" i="1" s="1"/>
  <c r="AI38" i="1"/>
  <c r="CW38" i="1" s="1"/>
  <c r="AJ38" i="1"/>
  <c r="CU38" i="1"/>
  <c r="CX38" i="1"/>
  <c r="FR38" i="1"/>
  <c r="GL38" i="1"/>
  <c r="GO38" i="1"/>
  <c r="GP38" i="1"/>
  <c r="GV38" i="1"/>
  <c r="HC38" i="1" s="1"/>
  <c r="R39" i="1"/>
  <c r="AC39" i="1"/>
  <c r="AD39" i="1"/>
  <c r="AE39" i="1"/>
  <c r="CS39" i="1" s="1"/>
  <c r="AF39" i="1"/>
  <c r="AG39" i="1"/>
  <c r="CU39" i="1" s="1"/>
  <c r="T39" i="1" s="1"/>
  <c r="AH39" i="1"/>
  <c r="CV39" i="1" s="1"/>
  <c r="U39" i="1" s="1"/>
  <c r="L80" i="6" s="1"/>
  <c r="Q80" i="6" s="1"/>
  <c r="AI39" i="1"/>
  <c r="CW39" i="1" s="1"/>
  <c r="V39" i="1" s="1"/>
  <c r="AJ39" i="1"/>
  <c r="CR39" i="1"/>
  <c r="Q39" i="1" s="1"/>
  <c r="CX39" i="1"/>
  <c r="W39" i="1" s="1"/>
  <c r="FR39" i="1"/>
  <c r="GL39" i="1"/>
  <c r="GO39" i="1"/>
  <c r="GP39" i="1"/>
  <c r="GV39" i="1"/>
  <c r="HC39" i="1" s="1"/>
  <c r="GX39" i="1" s="1"/>
  <c r="R40" i="1"/>
  <c r="AC40" i="1"/>
  <c r="H81" i="6" s="1"/>
  <c r="W82" i="6" s="1"/>
  <c r="AD40" i="1"/>
  <c r="AE40" i="1"/>
  <c r="CS40" i="1" s="1"/>
  <c r="AF40" i="1"/>
  <c r="AG40" i="1"/>
  <c r="CU40" i="1" s="1"/>
  <c r="T40" i="1" s="1"/>
  <c r="AH40" i="1"/>
  <c r="CV40" i="1" s="1"/>
  <c r="U40" i="1" s="1"/>
  <c r="L82" i="6" s="1"/>
  <c r="Q82" i="6" s="1"/>
  <c r="AI40" i="1"/>
  <c r="CW40" i="1" s="1"/>
  <c r="V40" i="1" s="1"/>
  <c r="AJ40" i="1"/>
  <c r="CX40" i="1" s="1"/>
  <c r="W40" i="1" s="1"/>
  <c r="CR40" i="1"/>
  <c r="Q40" i="1" s="1"/>
  <c r="FR40" i="1"/>
  <c r="GL40" i="1"/>
  <c r="GO40" i="1"/>
  <c r="GP40" i="1"/>
  <c r="GV40" i="1"/>
  <c r="HC40" i="1" s="1"/>
  <c r="GX40" i="1" s="1"/>
  <c r="C41" i="1"/>
  <c r="D41" i="1"/>
  <c r="AC41" i="1"/>
  <c r="CQ41" i="1" s="1"/>
  <c r="P41" i="1" s="1"/>
  <c r="AE41" i="1"/>
  <c r="AF41" i="1"/>
  <c r="AG41" i="1"/>
  <c r="AH41" i="1"/>
  <c r="CV41" i="1" s="1"/>
  <c r="U41" i="1" s="1"/>
  <c r="AI41" i="1"/>
  <c r="CW41" i="1" s="1"/>
  <c r="V41" i="1" s="1"/>
  <c r="AJ41" i="1"/>
  <c r="CX41" i="1" s="1"/>
  <c r="W41" i="1" s="1"/>
  <c r="CS41" i="1"/>
  <c r="R41" i="1" s="1"/>
  <c r="CT41" i="1"/>
  <c r="S41" i="1" s="1"/>
  <c r="K84" i="6" s="1"/>
  <c r="CU41" i="1"/>
  <c r="T41" i="1" s="1"/>
  <c r="FR41" i="1"/>
  <c r="GL41" i="1"/>
  <c r="GO41" i="1"/>
  <c r="GP41" i="1"/>
  <c r="GV41" i="1"/>
  <c r="HC41" i="1"/>
  <c r="GX41" i="1" s="1"/>
  <c r="AC42" i="1"/>
  <c r="H89" i="6" s="1"/>
  <c r="G90" i="6" s="1"/>
  <c r="O90" i="6" s="1"/>
  <c r="AE42" i="1"/>
  <c r="AD42" i="1" s="1"/>
  <c r="AF42" i="1"/>
  <c r="AG42" i="1"/>
  <c r="CU42" i="1" s="1"/>
  <c r="T42" i="1" s="1"/>
  <c r="AH42" i="1"/>
  <c r="AI42" i="1"/>
  <c r="CW42" i="1" s="1"/>
  <c r="V42" i="1" s="1"/>
  <c r="AJ42" i="1"/>
  <c r="CR42" i="1"/>
  <c r="Q42" i="1" s="1"/>
  <c r="CT42" i="1"/>
  <c r="S42" i="1" s="1"/>
  <c r="CV42" i="1"/>
  <c r="U42" i="1" s="1"/>
  <c r="L90" i="6" s="1"/>
  <c r="Q90" i="6" s="1"/>
  <c r="CX42" i="1"/>
  <c r="W42" i="1" s="1"/>
  <c r="FR42" i="1"/>
  <c r="GL42" i="1"/>
  <c r="GO42" i="1"/>
  <c r="GP42" i="1"/>
  <c r="GV42" i="1"/>
  <c r="HC42" i="1" s="1"/>
  <c r="GX42" i="1" s="1"/>
  <c r="C43" i="1"/>
  <c r="D43" i="1"/>
  <c r="U43" i="1"/>
  <c r="AC43" i="1"/>
  <c r="AE43" i="1"/>
  <c r="AD43" i="1" s="1"/>
  <c r="AF43" i="1"/>
  <c r="AG43" i="1"/>
  <c r="CU43" i="1" s="1"/>
  <c r="T43" i="1" s="1"/>
  <c r="AH43" i="1"/>
  <c r="CV43" i="1" s="1"/>
  <c r="AI43" i="1"/>
  <c r="CW43" i="1" s="1"/>
  <c r="V43" i="1" s="1"/>
  <c r="AJ43" i="1"/>
  <c r="CS43" i="1"/>
  <c r="R43" i="1" s="1"/>
  <c r="CX43" i="1"/>
  <c r="W43" i="1" s="1"/>
  <c r="FR43" i="1"/>
  <c r="GL43" i="1"/>
  <c r="GO43" i="1"/>
  <c r="GP43" i="1"/>
  <c r="GV43" i="1"/>
  <c r="HC43" i="1" s="1"/>
  <c r="GX43" i="1" s="1"/>
  <c r="AC44" i="1"/>
  <c r="H98" i="6" s="1"/>
  <c r="W99" i="6" s="1"/>
  <c r="AD44" i="1"/>
  <c r="AE44" i="1"/>
  <c r="AF44" i="1"/>
  <c r="AG44" i="1"/>
  <c r="CU44" i="1" s="1"/>
  <c r="T44" i="1" s="1"/>
  <c r="AH44" i="1"/>
  <c r="CV44" i="1" s="1"/>
  <c r="U44" i="1" s="1"/>
  <c r="L99" i="6" s="1"/>
  <c r="Q99" i="6" s="1"/>
  <c r="AI44" i="1"/>
  <c r="CW44" i="1" s="1"/>
  <c r="V44" i="1" s="1"/>
  <c r="AJ44" i="1"/>
  <c r="CQ44" i="1"/>
  <c r="P44" i="1" s="1"/>
  <c r="K98" i="6" s="1"/>
  <c r="J99" i="6" s="1"/>
  <c r="P99" i="6" s="1"/>
  <c r="CR44" i="1"/>
  <c r="Q44" i="1" s="1"/>
  <c r="CS44" i="1"/>
  <c r="R44" i="1" s="1"/>
  <c r="CX44" i="1"/>
  <c r="W44" i="1" s="1"/>
  <c r="FR44" i="1"/>
  <c r="GL44" i="1"/>
  <c r="GO44" i="1"/>
  <c r="GP44" i="1"/>
  <c r="GV44" i="1"/>
  <c r="HC44" i="1" s="1"/>
  <c r="GX44" i="1" s="1"/>
  <c r="AC45" i="1"/>
  <c r="H100" i="6" s="1"/>
  <c r="W101" i="6" s="1"/>
  <c r="AD45" i="1"/>
  <c r="AE45" i="1"/>
  <c r="CS45" i="1" s="1"/>
  <c r="R45" i="1" s="1"/>
  <c r="AF45" i="1"/>
  <c r="AG45" i="1"/>
  <c r="CU45" i="1" s="1"/>
  <c r="T45" i="1" s="1"/>
  <c r="AH45" i="1"/>
  <c r="CV45" i="1" s="1"/>
  <c r="U45" i="1" s="1"/>
  <c r="L101" i="6" s="1"/>
  <c r="Q101" i="6" s="1"/>
  <c r="AI45" i="1"/>
  <c r="CW45" i="1" s="1"/>
  <c r="V45" i="1" s="1"/>
  <c r="AJ45" i="1"/>
  <c r="CX45" i="1" s="1"/>
  <c r="W45" i="1" s="1"/>
  <c r="CQ45" i="1"/>
  <c r="P45" i="1" s="1"/>
  <c r="CR45" i="1"/>
  <c r="Q45" i="1" s="1"/>
  <c r="FR45" i="1"/>
  <c r="GL45" i="1"/>
  <c r="GO45" i="1"/>
  <c r="GP45" i="1"/>
  <c r="GV45" i="1"/>
  <c r="HC45" i="1"/>
  <c r="GX45" i="1" s="1"/>
  <c r="P46" i="1"/>
  <c r="K102" i="6" s="1"/>
  <c r="J103" i="6" s="1"/>
  <c r="P103" i="6" s="1"/>
  <c r="AC46" i="1"/>
  <c r="H102" i="6" s="1"/>
  <c r="G103" i="6" s="1"/>
  <c r="O103" i="6" s="1"/>
  <c r="AE46" i="1"/>
  <c r="CS46" i="1" s="1"/>
  <c r="R46" i="1" s="1"/>
  <c r="AF46" i="1"/>
  <c r="AG46" i="1"/>
  <c r="CU46" i="1" s="1"/>
  <c r="T46" i="1" s="1"/>
  <c r="AH46" i="1"/>
  <c r="CV46" i="1" s="1"/>
  <c r="U46" i="1" s="1"/>
  <c r="L103" i="6" s="1"/>
  <c r="Q103" i="6" s="1"/>
  <c r="AI46" i="1"/>
  <c r="CW46" i="1" s="1"/>
  <c r="V46" i="1" s="1"/>
  <c r="AJ46" i="1"/>
  <c r="CX46" i="1" s="1"/>
  <c r="W46" i="1" s="1"/>
  <c r="CQ46" i="1"/>
  <c r="CT46" i="1"/>
  <c r="S46" i="1" s="1"/>
  <c r="FR46" i="1"/>
  <c r="GL46" i="1"/>
  <c r="GO46" i="1"/>
  <c r="GP46" i="1"/>
  <c r="GV46" i="1"/>
  <c r="HC46" i="1" s="1"/>
  <c r="GX46" i="1" s="1"/>
  <c r="C47" i="1"/>
  <c r="D47" i="1"/>
  <c r="T47" i="1"/>
  <c r="AC47" i="1"/>
  <c r="AE47" i="1"/>
  <c r="AD47" i="1" s="1"/>
  <c r="AF47" i="1"/>
  <c r="AG47" i="1"/>
  <c r="CU47" i="1" s="1"/>
  <c r="AH47" i="1"/>
  <c r="CV47" i="1" s="1"/>
  <c r="U47" i="1" s="1"/>
  <c r="AI47" i="1"/>
  <c r="CW47" i="1" s="1"/>
  <c r="V47" i="1" s="1"/>
  <c r="AJ47" i="1"/>
  <c r="CX47" i="1" s="1"/>
  <c r="W47" i="1" s="1"/>
  <c r="CR47" i="1"/>
  <c r="Q47" i="1" s="1"/>
  <c r="CS47" i="1"/>
  <c r="R47" i="1" s="1"/>
  <c r="FR47" i="1"/>
  <c r="GL47" i="1"/>
  <c r="GO47" i="1"/>
  <c r="GP47" i="1"/>
  <c r="GV47" i="1"/>
  <c r="HC47" i="1" s="1"/>
  <c r="GX47" i="1" s="1"/>
  <c r="AC48" i="1"/>
  <c r="H110" i="6" s="1"/>
  <c r="G111" i="6" s="1"/>
  <c r="O111" i="6" s="1"/>
  <c r="AE48" i="1"/>
  <c r="AF48" i="1"/>
  <c r="CT48" i="1" s="1"/>
  <c r="S48" i="1" s="1"/>
  <c r="AG48" i="1"/>
  <c r="CU48" i="1" s="1"/>
  <c r="T48" i="1" s="1"/>
  <c r="AH48" i="1"/>
  <c r="AI48" i="1"/>
  <c r="CW48" i="1" s="1"/>
  <c r="V48" i="1" s="1"/>
  <c r="AJ48" i="1"/>
  <c r="CX48" i="1" s="1"/>
  <c r="W48" i="1" s="1"/>
  <c r="CV48" i="1"/>
  <c r="U48" i="1" s="1"/>
  <c r="L111" i="6" s="1"/>
  <c r="Q111" i="6" s="1"/>
  <c r="FR48" i="1"/>
  <c r="GL48" i="1"/>
  <c r="GO48" i="1"/>
  <c r="GP48" i="1"/>
  <c r="GV48" i="1"/>
  <c r="HC48" i="1" s="1"/>
  <c r="GX48" i="1" s="1"/>
  <c r="C49" i="1"/>
  <c r="D49" i="1"/>
  <c r="I49" i="1"/>
  <c r="E112" i="6" s="1"/>
  <c r="K49" i="1"/>
  <c r="AC49" i="1"/>
  <c r="H116" i="6" s="1"/>
  <c r="AE49" i="1"/>
  <c r="AF49" i="1"/>
  <c r="AG49" i="1"/>
  <c r="CU49" i="1" s="1"/>
  <c r="T49" i="1" s="1"/>
  <c r="AH49" i="1"/>
  <c r="AI49" i="1"/>
  <c r="CW49" i="1" s="1"/>
  <c r="V49" i="1" s="1"/>
  <c r="AJ49" i="1"/>
  <c r="CX49" i="1" s="1"/>
  <c r="W49" i="1" s="1"/>
  <c r="CV49" i="1"/>
  <c r="U49" i="1" s="1"/>
  <c r="FR49" i="1"/>
  <c r="GL49" i="1"/>
  <c r="GO49" i="1"/>
  <c r="GP49" i="1"/>
  <c r="GV49" i="1"/>
  <c r="HC49" i="1"/>
  <c r="GX49" i="1" s="1"/>
  <c r="I50" i="1"/>
  <c r="AC50" i="1"/>
  <c r="AD50" i="1"/>
  <c r="AB50" i="1" s="1"/>
  <c r="AE50" i="1"/>
  <c r="CS50" i="1" s="1"/>
  <c r="AF50" i="1"/>
  <c r="AG50" i="1"/>
  <c r="AH50" i="1"/>
  <c r="AI50" i="1"/>
  <c r="CW50" i="1" s="1"/>
  <c r="V50" i="1" s="1"/>
  <c r="AJ50" i="1"/>
  <c r="CX50" i="1" s="1"/>
  <c r="CQ50" i="1"/>
  <c r="P50" i="1" s="1"/>
  <c r="CR50" i="1"/>
  <c r="Q50" i="1" s="1"/>
  <c r="CT50" i="1"/>
  <c r="CU50" i="1"/>
  <c r="CV50" i="1"/>
  <c r="FR50" i="1"/>
  <c r="GL50" i="1"/>
  <c r="GO50" i="1"/>
  <c r="GP50" i="1"/>
  <c r="GV50" i="1"/>
  <c r="GX50" i="1"/>
  <c r="HC50" i="1"/>
  <c r="V51" i="1"/>
  <c r="AC51" i="1"/>
  <c r="H122" i="6" s="1"/>
  <c r="G123" i="6" s="1"/>
  <c r="O123" i="6" s="1"/>
  <c r="AD51" i="1"/>
  <c r="AE51" i="1"/>
  <c r="AF51" i="1"/>
  <c r="AG51" i="1"/>
  <c r="AH51" i="1"/>
  <c r="CV51" i="1" s="1"/>
  <c r="U51" i="1" s="1"/>
  <c r="L123" i="6" s="1"/>
  <c r="Q123" i="6" s="1"/>
  <c r="AI51" i="1"/>
  <c r="AJ51" i="1"/>
  <c r="CX51" i="1" s="1"/>
  <c r="W51" i="1" s="1"/>
  <c r="CR51" i="1"/>
  <c r="Q51" i="1" s="1"/>
  <c r="CS51" i="1"/>
  <c r="R51" i="1" s="1"/>
  <c r="CT51" i="1"/>
  <c r="S51" i="1" s="1"/>
  <c r="CU51" i="1"/>
  <c r="T51" i="1" s="1"/>
  <c r="CW51" i="1"/>
  <c r="FR51" i="1"/>
  <c r="GL51" i="1"/>
  <c r="GO51" i="1"/>
  <c r="GP51" i="1"/>
  <c r="GV51" i="1"/>
  <c r="HC51" i="1" s="1"/>
  <c r="GX51" i="1" s="1"/>
  <c r="AC52" i="1"/>
  <c r="H124" i="6" s="1"/>
  <c r="W125" i="6" s="1"/>
  <c r="AE52" i="1"/>
  <c r="AD52" i="1" s="1"/>
  <c r="AB52" i="1" s="1"/>
  <c r="AF52" i="1"/>
  <c r="AG52" i="1"/>
  <c r="AH52" i="1"/>
  <c r="AI52" i="1"/>
  <c r="AJ52" i="1"/>
  <c r="CX52" i="1" s="1"/>
  <c r="W52" i="1" s="1"/>
  <c r="CS52" i="1"/>
  <c r="R52" i="1" s="1"/>
  <c r="CZ52" i="1" s="1"/>
  <c r="Y52" i="1" s="1"/>
  <c r="V124" i="6" s="1"/>
  <c r="CT52" i="1"/>
  <c r="S52" i="1" s="1"/>
  <c r="CU52" i="1"/>
  <c r="T52" i="1" s="1"/>
  <c r="CV52" i="1"/>
  <c r="U52" i="1" s="1"/>
  <c r="L125" i="6" s="1"/>
  <c r="Q125" i="6" s="1"/>
  <c r="CW52" i="1"/>
  <c r="V52" i="1" s="1"/>
  <c r="FR52" i="1"/>
  <c r="GL52" i="1"/>
  <c r="GO52" i="1"/>
  <c r="GP52" i="1"/>
  <c r="GV52" i="1"/>
  <c r="HC52" i="1" s="1"/>
  <c r="GX52" i="1" s="1"/>
  <c r="C53" i="1"/>
  <c r="D53" i="1"/>
  <c r="I53" i="1"/>
  <c r="K53" i="1"/>
  <c r="AC53" i="1"/>
  <c r="AE53" i="1"/>
  <c r="AF53" i="1"/>
  <c r="AG53" i="1"/>
  <c r="CU53" i="1" s="1"/>
  <c r="T53" i="1" s="1"/>
  <c r="AH53" i="1"/>
  <c r="AI53" i="1"/>
  <c r="CW53" i="1" s="1"/>
  <c r="AJ53" i="1"/>
  <c r="CX53" i="1" s="1"/>
  <c r="CQ53" i="1"/>
  <c r="P53" i="1" s="1"/>
  <c r="K131" i="6" s="1"/>
  <c r="CV53" i="1"/>
  <c r="U53" i="1" s="1"/>
  <c r="FR53" i="1"/>
  <c r="GL53" i="1"/>
  <c r="GO53" i="1"/>
  <c r="GP53" i="1"/>
  <c r="GV53" i="1"/>
  <c r="HC53" i="1" s="1"/>
  <c r="AC54" i="1"/>
  <c r="AE54" i="1"/>
  <c r="CS54" i="1" s="1"/>
  <c r="AF54" i="1"/>
  <c r="AG54" i="1"/>
  <c r="AH54" i="1"/>
  <c r="CV54" i="1" s="1"/>
  <c r="AI54" i="1"/>
  <c r="CW54" i="1" s="1"/>
  <c r="AJ54" i="1"/>
  <c r="CX54" i="1" s="1"/>
  <c r="CR54" i="1"/>
  <c r="CU54" i="1"/>
  <c r="FR54" i="1"/>
  <c r="GL54" i="1"/>
  <c r="GO54" i="1"/>
  <c r="GP54" i="1"/>
  <c r="GV54" i="1"/>
  <c r="HC54" i="1" s="1"/>
  <c r="Q55" i="1"/>
  <c r="AC55" i="1"/>
  <c r="H137" i="6" s="1"/>
  <c r="G138" i="6" s="1"/>
  <c r="O138" i="6" s="1"/>
  <c r="AD55" i="1"/>
  <c r="AE55" i="1"/>
  <c r="CS55" i="1" s="1"/>
  <c r="R55" i="1" s="1"/>
  <c r="AF55" i="1"/>
  <c r="AG55" i="1"/>
  <c r="AH55" i="1"/>
  <c r="CV55" i="1" s="1"/>
  <c r="U55" i="1" s="1"/>
  <c r="L138" i="6" s="1"/>
  <c r="Q138" i="6" s="1"/>
  <c r="AI55" i="1"/>
  <c r="CW55" i="1" s="1"/>
  <c r="V55" i="1" s="1"/>
  <c r="AJ55" i="1"/>
  <c r="CX55" i="1" s="1"/>
  <c r="W55" i="1" s="1"/>
  <c r="CR55" i="1"/>
  <c r="CT55" i="1"/>
  <c r="S55" i="1" s="1"/>
  <c r="CY55" i="1" s="1"/>
  <c r="X55" i="1" s="1"/>
  <c r="T137" i="6" s="1"/>
  <c r="CU55" i="1"/>
  <c r="T55" i="1" s="1"/>
  <c r="FR55" i="1"/>
  <c r="GL55" i="1"/>
  <c r="GO55" i="1"/>
  <c r="GP55" i="1"/>
  <c r="GV55" i="1"/>
  <c r="GX55" i="1"/>
  <c r="HC55" i="1"/>
  <c r="C56" i="1"/>
  <c r="D56" i="1"/>
  <c r="I56" i="1"/>
  <c r="K56" i="1"/>
  <c r="AC56" i="1"/>
  <c r="CQ56" i="1" s="1"/>
  <c r="AD56" i="1"/>
  <c r="AE56" i="1"/>
  <c r="AF56" i="1"/>
  <c r="AG56" i="1"/>
  <c r="CU56" i="1" s="1"/>
  <c r="T56" i="1" s="1"/>
  <c r="AH56" i="1"/>
  <c r="CV56" i="1" s="1"/>
  <c r="U56" i="1" s="1"/>
  <c r="AI56" i="1"/>
  <c r="CW56" i="1" s="1"/>
  <c r="V56" i="1" s="1"/>
  <c r="AJ56" i="1"/>
  <c r="CX56" i="1" s="1"/>
  <c r="W56" i="1" s="1"/>
  <c r="CR56" i="1"/>
  <c r="Q56" i="1" s="1"/>
  <c r="K142" i="6" s="1"/>
  <c r="CS56" i="1"/>
  <c r="FR56" i="1"/>
  <c r="GL56" i="1"/>
  <c r="GO56" i="1"/>
  <c r="GP56" i="1"/>
  <c r="GV56" i="1"/>
  <c r="HC56" i="1" s="1"/>
  <c r="GX56" i="1" s="1"/>
  <c r="AC57" i="1"/>
  <c r="AE57" i="1"/>
  <c r="AD57" i="1" s="1"/>
  <c r="AF57" i="1"/>
  <c r="AG57" i="1"/>
  <c r="AH57" i="1"/>
  <c r="CV57" i="1" s="1"/>
  <c r="AI57" i="1"/>
  <c r="AJ57" i="1"/>
  <c r="CX57" i="1" s="1"/>
  <c r="CS57" i="1"/>
  <c r="CU57" i="1"/>
  <c r="CW57" i="1"/>
  <c r="FR57" i="1"/>
  <c r="GL57" i="1"/>
  <c r="GO57" i="1"/>
  <c r="GP57" i="1"/>
  <c r="GV57" i="1"/>
  <c r="HC57" i="1" s="1"/>
  <c r="C58" i="1"/>
  <c r="D58" i="1"/>
  <c r="T58" i="1"/>
  <c r="AC58" i="1"/>
  <c r="AD58" i="1"/>
  <c r="AE58" i="1"/>
  <c r="AF58" i="1"/>
  <c r="AG58" i="1"/>
  <c r="AH58" i="1"/>
  <c r="CV58" i="1" s="1"/>
  <c r="U58" i="1" s="1"/>
  <c r="AI58" i="1"/>
  <c r="CW58" i="1" s="1"/>
  <c r="V58" i="1" s="1"/>
  <c r="AJ58" i="1"/>
  <c r="CX58" i="1" s="1"/>
  <c r="W58" i="1" s="1"/>
  <c r="CR58" i="1"/>
  <c r="Q58" i="1" s="1"/>
  <c r="K151" i="6" s="1"/>
  <c r="CS58" i="1"/>
  <c r="R58" i="1" s="1"/>
  <c r="K152" i="6" s="1"/>
  <c r="CU58" i="1"/>
  <c r="FR58" i="1"/>
  <c r="GL58" i="1"/>
  <c r="GO58" i="1"/>
  <c r="GP58" i="1"/>
  <c r="GV58" i="1"/>
  <c r="HC58" i="1"/>
  <c r="GX58" i="1" s="1"/>
  <c r="I59" i="1"/>
  <c r="E157" i="6" s="1"/>
  <c r="AC59" i="1"/>
  <c r="AE59" i="1"/>
  <c r="AD59" i="1" s="1"/>
  <c r="AF59" i="1"/>
  <c r="CT59" i="1" s="1"/>
  <c r="S59" i="1" s="1"/>
  <c r="AG59" i="1"/>
  <c r="AH59" i="1"/>
  <c r="CV59" i="1" s="1"/>
  <c r="U59" i="1" s="1"/>
  <c r="AI59" i="1"/>
  <c r="CW59" i="1" s="1"/>
  <c r="V59" i="1" s="1"/>
  <c r="AJ59" i="1"/>
  <c r="CU59" i="1"/>
  <c r="T59" i="1" s="1"/>
  <c r="CX59" i="1"/>
  <c r="W59" i="1" s="1"/>
  <c r="FR59" i="1"/>
  <c r="GL59" i="1"/>
  <c r="GO59" i="1"/>
  <c r="GP59" i="1"/>
  <c r="GV59" i="1"/>
  <c r="HC59" i="1" s="1"/>
  <c r="GX59" i="1" s="1"/>
  <c r="AC60" i="1"/>
  <c r="AE60" i="1"/>
  <c r="AD60" i="1" s="1"/>
  <c r="AF60" i="1"/>
  <c r="AG60" i="1"/>
  <c r="AH60" i="1"/>
  <c r="CV60" i="1" s="1"/>
  <c r="U60" i="1" s="1"/>
  <c r="L160" i="6" s="1"/>
  <c r="Q160" i="6" s="1"/>
  <c r="AI60" i="1"/>
  <c r="CW60" i="1" s="1"/>
  <c r="V60" i="1" s="1"/>
  <c r="AJ60" i="1"/>
  <c r="CX60" i="1" s="1"/>
  <c r="W60" i="1" s="1"/>
  <c r="CR60" i="1"/>
  <c r="Q60" i="1" s="1"/>
  <c r="CS60" i="1"/>
  <c r="R60" i="1" s="1"/>
  <c r="CU60" i="1"/>
  <c r="T60" i="1" s="1"/>
  <c r="FR60" i="1"/>
  <c r="GL60" i="1"/>
  <c r="GO60" i="1"/>
  <c r="GP60" i="1"/>
  <c r="GV60" i="1"/>
  <c r="HC60" i="1" s="1"/>
  <c r="GX60" i="1" s="1"/>
  <c r="O61" i="1"/>
  <c r="P61" i="1"/>
  <c r="Q61" i="1"/>
  <c r="R61" i="1"/>
  <c r="S61" i="1"/>
  <c r="T61" i="1"/>
  <c r="U61" i="1"/>
  <c r="L163" i="6" s="1"/>
  <c r="Q163" i="6" s="1"/>
  <c r="V61" i="1"/>
  <c r="W61" i="1"/>
  <c r="X61" i="1"/>
  <c r="T161" i="6" s="1"/>
  <c r="Y61" i="1"/>
  <c r="V161" i="6" s="1"/>
  <c r="AB61" i="1"/>
  <c r="AC61" i="1"/>
  <c r="AD61" i="1"/>
  <c r="AE61" i="1"/>
  <c r="AF61" i="1"/>
  <c r="AG61" i="1"/>
  <c r="AH61" i="1"/>
  <c r="AI61" i="1"/>
  <c r="AJ61" i="1"/>
  <c r="CP61" i="1"/>
  <c r="FR61" i="1"/>
  <c r="GL61" i="1"/>
  <c r="GO61" i="1"/>
  <c r="GP61" i="1"/>
  <c r="GV61" i="1"/>
  <c r="GX61" i="1"/>
  <c r="O62" i="1"/>
  <c r="P62" i="1"/>
  <c r="Q62" i="1"/>
  <c r="R62" i="1"/>
  <c r="S62" i="1"/>
  <c r="T62" i="1"/>
  <c r="U62" i="1"/>
  <c r="L165" i="6" s="1"/>
  <c r="Q165" i="6" s="1"/>
  <c r="V62" i="1"/>
  <c r="W62" i="1"/>
  <c r="X62" i="1"/>
  <c r="T164" i="6" s="1"/>
  <c r="Y62" i="1"/>
  <c r="V164" i="6" s="1"/>
  <c r="AB62" i="1"/>
  <c r="AC62" i="1"/>
  <c r="AD62" i="1"/>
  <c r="AE62" i="1"/>
  <c r="AF62" i="1"/>
  <c r="AG62" i="1"/>
  <c r="AH62" i="1"/>
  <c r="AI62" i="1"/>
  <c r="AJ62" i="1"/>
  <c r="CP62" i="1"/>
  <c r="FR62" i="1"/>
  <c r="GL62" i="1"/>
  <c r="GO62" i="1"/>
  <c r="GP62" i="1"/>
  <c r="GV62" i="1"/>
  <c r="GX62" i="1"/>
  <c r="B64" i="1"/>
  <c r="B26" i="1" s="1"/>
  <c r="C64" i="1"/>
  <c r="C26" i="1" s="1"/>
  <c r="D64" i="1"/>
  <c r="D26" i="1" s="1"/>
  <c r="F64" i="1"/>
  <c r="F26" i="1" s="1"/>
  <c r="G64" i="1"/>
  <c r="BC64" i="1"/>
  <c r="BC26" i="1" s="1"/>
  <c r="BX64" i="1"/>
  <c r="BX26" i="1" s="1"/>
  <c r="CK64" i="1"/>
  <c r="CL64" i="1"/>
  <c r="CL26" i="1" s="1"/>
  <c r="D94" i="1"/>
  <c r="E96" i="1"/>
  <c r="Z96" i="1"/>
  <c r="AA96" i="1"/>
  <c r="AM96" i="1"/>
  <c r="AN96" i="1"/>
  <c r="BE96" i="1"/>
  <c r="BF96" i="1"/>
  <c r="BG96" i="1"/>
  <c r="BH96" i="1"/>
  <c r="BI96" i="1"/>
  <c r="BJ96" i="1"/>
  <c r="BK96" i="1"/>
  <c r="BL96" i="1"/>
  <c r="BM96" i="1"/>
  <c r="BN96" i="1"/>
  <c r="BO96" i="1"/>
  <c r="BP96" i="1"/>
  <c r="BQ96" i="1"/>
  <c r="BR96" i="1"/>
  <c r="BS96" i="1"/>
  <c r="BT96" i="1"/>
  <c r="BU96" i="1"/>
  <c r="BV96" i="1"/>
  <c r="BW96" i="1"/>
  <c r="CN96" i="1"/>
  <c r="CO96" i="1"/>
  <c r="CP96" i="1"/>
  <c r="CQ96" i="1"/>
  <c r="CR96" i="1"/>
  <c r="CS96" i="1"/>
  <c r="CT96" i="1"/>
  <c r="CU96" i="1"/>
  <c r="CV96" i="1"/>
  <c r="CW96" i="1"/>
  <c r="CX96" i="1"/>
  <c r="CY96" i="1"/>
  <c r="CZ96" i="1"/>
  <c r="DA96" i="1"/>
  <c r="DB96" i="1"/>
  <c r="DC96" i="1"/>
  <c r="DD96" i="1"/>
  <c r="DE96" i="1"/>
  <c r="DF96" i="1"/>
  <c r="DG96" i="1"/>
  <c r="DH96" i="1"/>
  <c r="DI96" i="1"/>
  <c r="DJ96" i="1"/>
  <c r="DK96" i="1"/>
  <c r="DL96" i="1"/>
  <c r="DM96" i="1"/>
  <c r="DN96" i="1"/>
  <c r="DO96" i="1"/>
  <c r="DP96" i="1"/>
  <c r="DQ96" i="1"/>
  <c r="DR96" i="1"/>
  <c r="DS96" i="1"/>
  <c r="DT96" i="1"/>
  <c r="DU96" i="1"/>
  <c r="DV96" i="1"/>
  <c r="DW96" i="1"/>
  <c r="DX96" i="1"/>
  <c r="DY96" i="1"/>
  <c r="DZ96" i="1"/>
  <c r="EA96" i="1"/>
  <c r="EB96" i="1"/>
  <c r="EC96" i="1"/>
  <c r="ED96" i="1"/>
  <c r="EE96" i="1"/>
  <c r="EF96" i="1"/>
  <c r="EG96" i="1"/>
  <c r="EH96" i="1"/>
  <c r="EI96" i="1"/>
  <c r="EJ96" i="1"/>
  <c r="EK96" i="1"/>
  <c r="EL96" i="1"/>
  <c r="EM96" i="1"/>
  <c r="EN96" i="1"/>
  <c r="EO96" i="1"/>
  <c r="EP96" i="1"/>
  <c r="EQ96" i="1"/>
  <c r="ER96" i="1"/>
  <c r="ES96" i="1"/>
  <c r="ET96" i="1"/>
  <c r="EU96" i="1"/>
  <c r="EV96" i="1"/>
  <c r="EW96" i="1"/>
  <c r="EX96" i="1"/>
  <c r="EY96" i="1"/>
  <c r="EZ96" i="1"/>
  <c r="FA96" i="1"/>
  <c r="FB96" i="1"/>
  <c r="FC96" i="1"/>
  <c r="FD96" i="1"/>
  <c r="FE96" i="1"/>
  <c r="FF96" i="1"/>
  <c r="FG96" i="1"/>
  <c r="FH96" i="1"/>
  <c r="FI96" i="1"/>
  <c r="FJ96" i="1"/>
  <c r="FK96" i="1"/>
  <c r="FL96" i="1"/>
  <c r="FM96" i="1"/>
  <c r="FN96" i="1"/>
  <c r="FO96" i="1"/>
  <c r="FP96" i="1"/>
  <c r="FQ96" i="1"/>
  <c r="FR96" i="1"/>
  <c r="FS96" i="1"/>
  <c r="FT96" i="1"/>
  <c r="FU96" i="1"/>
  <c r="FV96" i="1"/>
  <c r="FW96" i="1"/>
  <c r="FX96" i="1"/>
  <c r="FY96" i="1"/>
  <c r="FZ96" i="1"/>
  <c r="GA96" i="1"/>
  <c r="GB96" i="1"/>
  <c r="GC96" i="1"/>
  <c r="GD96" i="1"/>
  <c r="GE96" i="1"/>
  <c r="GF96" i="1"/>
  <c r="GG96" i="1"/>
  <c r="GH96" i="1"/>
  <c r="GI96" i="1"/>
  <c r="GJ96" i="1"/>
  <c r="GK96" i="1"/>
  <c r="GL96" i="1"/>
  <c r="GM96" i="1"/>
  <c r="GN96" i="1"/>
  <c r="GO96" i="1"/>
  <c r="GP96" i="1"/>
  <c r="GQ96" i="1"/>
  <c r="GR96" i="1"/>
  <c r="GS96" i="1"/>
  <c r="GT96" i="1"/>
  <c r="GU96" i="1"/>
  <c r="GV96" i="1"/>
  <c r="GW96" i="1"/>
  <c r="GX96" i="1"/>
  <c r="C98" i="1"/>
  <c r="D98" i="1"/>
  <c r="I98" i="1"/>
  <c r="K98" i="1"/>
  <c r="V98" i="1"/>
  <c r="AC98" i="1"/>
  <c r="CQ98" i="1" s="1"/>
  <c r="P98" i="1" s="1"/>
  <c r="AE98" i="1"/>
  <c r="H175" i="6" s="1"/>
  <c r="AF98" i="1"/>
  <c r="AG98" i="1"/>
  <c r="CU98" i="1" s="1"/>
  <c r="T98" i="1" s="1"/>
  <c r="AH98" i="1"/>
  <c r="AI98" i="1"/>
  <c r="CW98" i="1" s="1"/>
  <c r="AJ98" i="1"/>
  <c r="CX98" i="1" s="1"/>
  <c r="W98" i="1" s="1"/>
  <c r="CR98" i="1"/>
  <c r="Q98" i="1" s="1"/>
  <c r="K175" i="6" s="1"/>
  <c r="CT98" i="1"/>
  <c r="S98" i="1" s="1"/>
  <c r="K174" i="6" s="1"/>
  <c r="CV98" i="1"/>
  <c r="U98" i="1" s="1"/>
  <c r="FR98" i="1"/>
  <c r="GL98" i="1"/>
  <c r="GO98" i="1"/>
  <c r="GP98" i="1"/>
  <c r="GV98" i="1"/>
  <c r="HC98" i="1"/>
  <c r="GX98" i="1" s="1"/>
  <c r="I99" i="1"/>
  <c r="T99" i="1"/>
  <c r="AC99" i="1"/>
  <c r="AE99" i="1"/>
  <c r="CS99" i="1" s="1"/>
  <c r="R99" i="1" s="1"/>
  <c r="AF99" i="1"/>
  <c r="AG99" i="1"/>
  <c r="AH99" i="1"/>
  <c r="CV99" i="1" s="1"/>
  <c r="U99" i="1" s="1"/>
  <c r="AI99" i="1"/>
  <c r="CW99" i="1" s="1"/>
  <c r="AJ99" i="1"/>
  <c r="CX99" i="1" s="1"/>
  <c r="CU99" i="1"/>
  <c r="FR99" i="1"/>
  <c r="GL99" i="1"/>
  <c r="GO99" i="1"/>
  <c r="GP99" i="1"/>
  <c r="GV99" i="1"/>
  <c r="HC99" i="1" s="1"/>
  <c r="GX99" i="1"/>
  <c r="C100" i="1"/>
  <c r="D100" i="1"/>
  <c r="I100" i="1"/>
  <c r="K100" i="1"/>
  <c r="AC100" i="1"/>
  <c r="AE100" i="1"/>
  <c r="AF100" i="1"/>
  <c r="AG100" i="1"/>
  <c r="CU100" i="1" s="1"/>
  <c r="T100" i="1" s="1"/>
  <c r="AH100" i="1"/>
  <c r="CV100" i="1" s="1"/>
  <c r="U100" i="1" s="1"/>
  <c r="AI100" i="1"/>
  <c r="CW100" i="1" s="1"/>
  <c r="V100" i="1" s="1"/>
  <c r="AJ100" i="1"/>
  <c r="CX100" i="1" s="1"/>
  <c r="W100" i="1" s="1"/>
  <c r="FR100" i="1"/>
  <c r="GL100" i="1"/>
  <c r="GO100" i="1"/>
  <c r="GP100" i="1"/>
  <c r="GV100" i="1"/>
  <c r="HC100" i="1" s="1"/>
  <c r="GX100" i="1" s="1"/>
  <c r="I101" i="1"/>
  <c r="AC101" i="1"/>
  <c r="H190" i="6" s="1"/>
  <c r="W190" i="6" s="1"/>
  <c r="AE101" i="1"/>
  <c r="CS101" i="1" s="1"/>
  <c r="AF101" i="1"/>
  <c r="AG101" i="1"/>
  <c r="AH101" i="1"/>
  <c r="CV101" i="1" s="1"/>
  <c r="AI101" i="1"/>
  <c r="CW101" i="1" s="1"/>
  <c r="AJ101" i="1"/>
  <c r="CX101" i="1" s="1"/>
  <c r="CR101" i="1"/>
  <c r="Q101" i="1" s="1"/>
  <c r="CU101" i="1"/>
  <c r="FR101" i="1"/>
  <c r="GL101" i="1"/>
  <c r="GO101" i="1"/>
  <c r="GP101" i="1"/>
  <c r="GV101" i="1"/>
  <c r="HC101" i="1" s="1"/>
  <c r="I102" i="1"/>
  <c r="K102" i="1"/>
  <c r="AC102" i="1"/>
  <c r="AE102" i="1"/>
  <c r="AF102" i="1"/>
  <c r="CT102" i="1" s="1"/>
  <c r="AG102" i="1"/>
  <c r="CU102" i="1" s="1"/>
  <c r="AH102" i="1"/>
  <c r="AI102" i="1"/>
  <c r="AJ102" i="1"/>
  <c r="CX102" i="1" s="1"/>
  <c r="CQ102" i="1"/>
  <c r="CV102" i="1"/>
  <c r="CW102" i="1"/>
  <c r="FR102" i="1"/>
  <c r="GL102" i="1"/>
  <c r="GO102" i="1"/>
  <c r="GP102" i="1"/>
  <c r="GV102" i="1"/>
  <c r="HC102" i="1" s="1"/>
  <c r="AC103" i="1"/>
  <c r="AE103" i="1"/>
  <c r="AF103" i="1"/>
  <c r="AG103" i="1"/>
  <c r="CU103" i="1" s="1"/>
  <c r="T103" i="1" s="1"/>
  <c r="AH103" i="1"/>
  <c r="AI103" i="1"/>
  <c r="CW103" i="1" s="1"/>
  <c r="V103" i="1" s="1"/>
  <c r="AJ103" i="1"/>
  <c r="CX103" i="1" s="1"/>
  <c r="W103" i="1" s="1"/>
  <c r="CV103" i="1"/>
  <c r="U103" i="1" s="1"/>
  <c r="L196" i="6" s="1"/>
  <c r="Q196" i="6" s="1"/>
  <c r="FR103" i="1"/>
  <c r="GL103" i="1"/>
  <c r="GO103" i="1"/>
  <c r="GP103" i="1"/>
  <c r="GV103" i="1"/>
  <c r="HC103" i="1"/>
  <c r="GX103" i="1" s="1"/>
  <c r="C104" i="1"/>
  <c r="D104" i="1"/>
  <c r="I104" i="1"/>
  <c r="E197" i="6" s="1"/>
  <c r="K104" i="1"/>
  <c r="AC104" i="1"/>
  <c r="AE104" i="1"/>
  <c r="AF104" i="1"/>
  <c r="AG104" i="1"/>
  <c r="CU104" i="1" s="1"/>
  <c r="T104" i="1" s="1"/>
  <c r="AH104" i="1"/>
  <c r="CV104" i="1" s="1"/>
  <c r="U104" i="1" s="1"/>
  <c r="AI104" i="1"/>
  <c r="AJ104" i="1"/>
  <c r="CX104" i="1" s="1"/>
  <c r="W104" i="1" s="1"/>
  <c r="CS104" i="1"/>
  <c r="R104" i="1" s="1"/>
  <c r="K200" i="6" s="1"/>
  <c r="CW104" i="1"/>
  <c r="V104" i="1" s="1"/>
  <c r="FR104" i="1"/>
  <c r="GL104" i="1"/>
  <c r="GO104" i="1"/>
  <c r="GP104" i="1"/>
  <c r="GV104" i="1"/>
  <c r="HC104" i="1"/>
  <c r="GX104" i="1" s="1"/>
  <c r="AC105" i="1"/>
  <c r="AE105" i="1"/>
  <c r="AD105" i="1" s="1"/>
  <c r="AF105" i="1"/>
  <c r="AG105" i="1"/>
  <c r="AH105" i="1"/>
  <c r="CV105" i="1" s="1"/>
  <c r="U105" i="1" s="1"/>
  <c r="L207" i="6" s="1"/>
  <c r="Q207" i="6" s="1"/>
  <c r="AI105" i="1"/>
  <c r="CW105" i="1" s="1"/>
  <c r="V105" i="1" s="1"/>
  <c r="AJ105" i="1"/>
  <c r="CX105" i="1" s="1"/>
  <c r="W105" i="1" s="1"/>
  <c r="CR105" i="1"/>
  <c r="Q105" i="1" s="1"/>
  <c r="CU105" i="1"/>
  <c r="T105" i="1" s="1"/>
  <c r="FR105" i="1"/>
  <c r="GL105" i="1"/>
  <c r="GO105" i="1"/>
  <c r="GP105" i="1"/>
  <c r="GV105" i="1"/>
  <c r="HC105" i="1" s="1"/>
  <c r="GX105" i="1" s="1"/>
  <c r="C106" i="1"/>
  <c r="D106" i="1"/>
  <c r="I106" i="1"/>
  <c r="K106" i="1"/>
  <c r="AC106" i="1"/>
  <c r="AD106" i="1"/>
  <c r="AE106" i="1"/>
  <c r="AF106" i="1"/>
  <c r="AG106" i="1"/>
  <c r="AH106" i="1"/>
  <c r="AI106" i="1"/>
  <c r="CW106" i="1" s="1"/>
  <c r="AJ106" i="1"/>
  <c r="CX106" i="1" s="1"/>
  <c r="CQ106" i="1"/>
  <c r="CR106" i="1"/>
  <c r="CU106" i="1"/>
  <c r="T106" i="1" s="1"/>
  <c r="CV106" i="1"/>
  <c r="FR106" i="1"/>
  <c r="GL106" i="1"/>
  <c r="GO106" i="1"/>
  <c r="GP106" i="1"/>
  <c r="GV106" i="1"/>
  <c r="HC106" i="1"/>
  <c r="AC107" i="1"/>
  <c r="AE107" i="1"/>
  <c r="AD107" i="1" s="1"/>
  <c r="AF107" i="1"/>
  <c r="AG107" i="1"/>
  <c r="CU107" i="1" s="1"/>
  <c r="AH107" i="1"/>
  <c r="AI107" i="1"/>
  <c r="CW107" i="1" s="1"/>
  <c r="AJ107" i="1"/>
  <c r="CX107" i="1" s="1"/>
  <c r="CR107" i="1"/>
  <c r="CT107" i="1"/>
  <c r="CV107" i="1"/>
  <c r="FR107" i="1"/>
  <c r="GL107" i="1"/>
  <c r="GO107" i="1"/>
  <c r="GP107" i="1"/>
  <c r="GV107" i="1"/>
  <c r="HC107" i="1" s="1"/>
  <c r="I108" i="1"/>
  <c r="K108" i="1"/>
  <c r="AC108" i="1"/>
  <c r="AE108" i="1"/>
  <c r="AF108" i="1"/>
  <c r="AG108" i="1"/>
  <c r="CU108" i="1" s="1"/>
  <c r="AH108" i="1"/>
  <c r="AI108" i="1"/>
  <c r="CW108" i="1" s="1"/>
  <c r="AJ108" i="1"/>
  <c r="CX108" i="1" s="1"/>
  <c r="CV108" i="1"/>
  <c r="FR108" i="1"/>
  <c r="GL108" i="1"/>
  <c r="GO108" i="1"/>
  <c r="GP108" i="1"/>
  <c r="GV108" i="1"/>
  <c r="HC108" i="1" s="1"/>
  <c r="AC109" i="1"/>
  <c r="H221" i="6" s="1"/>
  <c r="W222" i="6" s="1"/>
  <c r="AD109" i="1"/>
  <c r="AE109" i="1"/>
  <c r="AF109" i="1"/>
  <c r="AG109" i="1"/>
  <c r="CU109" i="1" s="1"/>
  <c r="T109" i="1" s="1"/>
  <c r="AH109" i="1"/>
  <c r="AI109" i="1"/>
  <c r="CW109" i="1" s="1"/>
  <c r="V109" i="1" s="1"/>
  <c r="AJ109" i="1"/>
  <c r="CX109" i="1" s="1"/>
  <c r="W109" i="1" s="1"/>
  <c r="CR109" i="1"/>
  <c r="Q109" i="1" s="1"/>
  <c r="CS109" i="1"/>
  <c r="R109" i="1" s="1"/>
  <c r="CT109" i="1"/>
  <c r="S109" i="1" s="1"/>
  <c r="CZ109" i="1" s="1"/>
  <c r="Y109" i="1" s="1"/>
  <c r="V221" i="6" s="1"/>
  <c r="CV109" i="1"/>
  <c r="U109" i="1" s="1"/>
  <c r="L222" i="6" s="1"/>
  <c r="Q222" i="6" s="1"/>
  <c r="FR109" i="1"/>
  <c r="GL109" i="1"/>
  <c r="GO109" i="1"/>
  <c r="GP109" i="1"/>
  <c r="GV109" i="1"/>
  <c r="HC109" i="1" s="1"/>
  <c r="GX109" i="1" s="1"/>
  <c r="T110" i="1"/>
  <c r="AC110" i="1"/>
  <c r="AE110" i="1"/>
  <c r="AF110" i="1"/>
  <c r="AG110" i="1"/>
  <c r="CU110" i="1" s="1"/>
  <c r="AH110" i="1"/>
  <c r="AI110" i="1"/>
  <c r="CW110" i="1" s="1"/>
  <c r="V110" i="1" s="1"/>
  <c r="AJ110" i="1"/>
  <c r="CX110" i="1" s="1"/>
  <c r="W110" i="1" s="1"/>
  <c r="CT110" i="1"/>
  <c r="S110" i="1" s="1"/>
  <c r="CV110" i="1"/>
  <c r="U110" i="1" s="1"/>
  <c r="L224" i="6" s="1"/>
  <c r="Q224" i="6" s="1"/>
  <c r="FR110" i="1"/>
  <c r="GL110" i="1"/>
  <c r="GO110" i="1"/>
  <c r="GP110" i="1"/>
  <c r="GV110" i="1"/>
  <c r="HC110" i="1" s="1"/>
  <c r="GX110" i="1" s="1"/>
  <c r="C111" i="1"/>
  <c r="D111" i="1"/>
  <c r="Q111" i="1"/>
  <c r="R111" i="1"/>
  <c r="AC111" i="1"/>
  <c r="AD111" i="1"/>
  <c r="AE111" i="1"/>
  <c r="CS111" i="1" s="1"/>
  <c r="AF111" i="1"/>
  <c r="AG111" i="1"/>
  <c r="AH111" i="1"/>
  <c r="CV111" i="1" s="1"/>
  <c r="U111" i="1" s="1"/>
  <c r="AI111" i="1"/>
  <c r="CW111" i="1" s="1"/>
  <c r="V111" i="1" s="1"/>
  <c r="AJ111" i="1"/>
  <c r="CQ111" i="1"/>
  <c r="P111" i="1" s="1"/>
  <c r="CR111" i="1"/>
  <c r="CU111" i="1"/>
  <c r="T111" i="1" s="1"/>
  <c r="CX111" i="1"/>
  <c r="W111" i="1" s="1"/>
  <c r="FR111" i="1"/>
  <c r="GL111" i="1"/>
  <c r="GO111" i="1"/>
  <c r="GP111" i="1"/>
  <c r="GV111" i="1"/>
  <c r="HC111" i="1" s="1"/>
  <c r="GX111" i="1" s="1"/>
  <c r="Q112" i="1"/>
  <c r="R112" i="1"/>
  <c r="AC112" i="1"/>
  <c r="H231" i="6" s="1"/>
  <c r="G232" i="6" s="1"/>
  <c r="O232" i="6" s="1"/>
  <c r="AD112" i="1"/>
  <c r="AE112" i="1"/>
  <c r="CS112" i="1" s="1"/>
  <c r="AF112" i="1"/>
  <c r="AG112" i="1"/>
  <c r="CU112" i="1" s="1"/>
  <c r="T112" i="1" s="1"/>
  <c r="AH112" i="1"/>
  <c r="AI112" i="1"/>
  <c r="CW112" i="1" s="1"/>
  <c r="V112" i="1" s="1"/>
  <c r="AJ112" i="1"/>
  <c r="CQ112" i="1"/>
  <c r="P112" i="1" s="1"/>
  <c r="K231" i="6" s="1"/>
  <c r="J232" i="6" s="1"/>
  <c r="P232" i="6" s="1"/>
  <c r="CR112" i="1"/>
  <c r="CV112" i="1"/>
  <c r="U112" i="1" s="1"/>
  <c r="L232" i="6" s="1"/>
  <c r="Q232" i="6" s="1"/>
  <c r="CX112" i="1"/>
  <c r="W112" i="1" s="1"/>
  <c r="FR112" i="1"/>
  <c r="GL112" i="1"/>
  <c r="GO112" i="1"/>
  <c r="GP112" i="1"/>
  <c r="GV112" i="1"/>
  <c r="HC112" i="1" s="1"/>
  <c r="GX112" i="1" s="1"/>
  <c r="C113" i="1"/>
  <c r="D113" i="1"/>
  <c r="U113" i="1"/>
  <c r="AC113" i="1"/>
  <c r="AE113" i="1"/>
  <c r="AF113" i="1"/>
  <c r="CT113" i="1" s="1"/>
  <c r="S113" i="1" s="1"/>
  <c r="K234" i="6" s="1"/>
  <c r="AG113" i="1"/>
  <c r="AH113" i="1"/>
  <c r="CV113" i="1" s="1"/>
  <c r="AI113" i="1"/>
  <c r="CW113" i="1" s="1"/>
  <c r="V113" i="1" s="1"/>
  <c r="AJ113" i="1"/>
  <c r="CX113" i="1" s="1"/>
  <c r="W113" i="1" s="1"/>
  <c r="CU113" i="1"/>
  <c r="T113" i="1" s="1"/>
  <c r="FR113" i="1"/>
  <c r="GL113" i="1"/>
  <c r="GO113" i="1"/>
  <c r="GP113" i="1"/>
  <c r="GV113" i="1"/>
  <c r="HC113" i="1" s="1"/>
  <c r="GX113" i="1"/>
  <c r="AC114" i="1"/>
  <c r="H240" i="6" s="1"/>
  <c r="G241" i="6" s="1"/>
  <c r="O241" i="6" s="1"/>
  <c r="AE114" i="1"/>
  <c r="CR114" i="1" s="1"/>
  <c r="Q114" i="1" s="1"/>
  <c r="AF114" i="1"/>
  <c r="AG114" i="1"/>
  <c r="CU114" i="1" s="1"/>
  <c r="T114" i="1" s="1"/>
  <c r="AH114" i="1"/>
  <c r="CV114" i="1" s="1"/>
  <c r="U114" i="1" s="1"/>
  <c r="L241" i="6" s="1"/>
  <c r="Q241" i="6" s="1"/>
  <c r="AI114" i="1"/>
  <c r="AJ114" i="1"/>
  <c r="CX114" i="1" s="1"/>
  <c r="W114" i="1" s="1"/>
  <c r="CT114" i="1"/>
  <c r="S114" i="1" s="1"/>
  <c r="CW114" i="1"/>
  <c r="V114" i="1" s="1"/>
  <c r="FR114" i="1"/>
  <c r="GL114" i="1"/>
  <c r="GO114" i="1"/>
  <c r="GP114" i="1"/>
  <c r="GV114" i="1"/>
  <c r="HC114" i="1" s="1"/>
  <c r="GX114" i="1" s="1"/>
  <c r="AC115" i="1"/>
  <c r="AE115" i="1"/>
  <c r="AF115" i="1"/>
  <c r="AG115" i="1"/>
  <c r="AH115" i="1"/>
  <c r="CV115" i="1" s="1"/>
  <c r="U115" i="1" s="1"/>
  <c r="L243" i="6" s="1"/>
  <c r="Q243" i="6" s="1"/>
  <c r="AI115" i="1"/>
  <c r="CW115" i="1" s="1"/>
  <c r="V115" i="1" s="1"/>
  <c r="AJ115" i="1"/>
  <c r="CX115" i="1" s="1"/>
  <c r="W115" i="1" s="1"/>
  <c r="CR115" i="1"/>
  <c r="Q115" i="1" s="1"/>
  <c r="CU115" i="1"/>
  <c r="T115" i="1" s="1"/>
  <c r="FR115" i="1"/>
  <c r="GL115" i="1"/>
  <c r="GO115" i="1"/>
  <c r="GP115" i="1"/>
  <c r="GV115" i="1"/>
  <c r="HC115" i="1" s="1"/>
  <c r="GX115" i="1" s="1"/>
  <c r="U116" i="1"/>
  <c r="L245" i="6" s="1"/>
  <c r="Q245" i="6" s="1"/>
  <c r="AC116" i="1"/>
  <c r="H244" i="6" s="1"/>
  <c r="G245" i="6" s="1"/>
  <c r="O245" i="6" s="1"/>
  <c r="AE116" i="1"/>
  <c r="AF116" i="1"/>
  <c r="CT116" i="1" s="1"/>
  <c r="S116" i="1" s="1"/>
  <c r="AG116" i="1"/>
  <c r="AH116" i="1"/>
  <c r="CV116" i="1" s="1"/>
  <c r="AI116" i="1"/>
  <c r="CW116" i="1" s="1"/>
  <c r="V116" i="1" s="1"/>
  <c r="AJ116" i="1"/>
  <c r="CX116" i="1" s="1"/>
  <c r="W116" i="1" s="1"/>
  <c r="CR116" i="1"/>
  <c r="Q116" i="1" s="1"/>
  <c r="CU116" i="1"/>
  <c r="T116" i="1" s="1"/>
  <c r="FR116" i="1"/>
  <c r="GL116" i="1"/>
  <c r="GO116" i="1"/>
  <c r="GP116" i="1"/>
  <c r="GV116" i="1"/>
  <c r="HC116" i="1" s="1"/>
  <c r="GX116" i="1" s="1"/>
  <c r="C117" i="1"/>
  <c r="D117" i="1"/>
  <c r="V117" i="1"/>
  <c r="AC117" i="1"/>
  <c r="AE117" i="1"/>
  <c r="AF117" i="1"/>
  <c r="AG117" i="1"/>
  <c r="AH117" i="1"/>
  <c r="AI117" i="1"/>
  <c r="CW117" i="1" s="1"/>
  <c r="AJ117" i="1"/>
  <c r="CX117" i="1" s="1"/>
  <c r="W117" i="1" s="1"/>
  <c r="CU117" i="1"/>
  <c r="T117" i="1" s="1"/>
  <c r="CV117" i="1"/>
  <c r="U117" i="1" s="1"/>
  <c r="FR117" i="1"/>
  <c r="GL117" i="1"/>
  <c r="GO117" i="1"/>
  <c r="GP117" i="1"/>
  <c r="GV117" i="1"/>
  <c r="HC117" i="1" s="1"/>
  <c r="GX117" i="1" s="1"/>
  <c r="V118" i="1"/>
  <c r="AC118" i="1"/>
  <c r="H252" i="6" s="1"/>
  <c r="W253" i="6" s="1"/>
  <c r="AE118" i="1"/>
  <c r="AF118" i="1"/>
  <c r="AG118" i="1"/>
  <c r="CU118" i="1" s="1"/>
  <c r="T118" i="1" s="1"/>
  <c r="AH118" i="1"/>
  <c r="CV118" i="1" s="1"/>
  <c r="U118" i="1" s="1"/>
  <c r="L253" i="6" s="1"/>
  <c r="Q253" i="6" s="1"/>
  <c r="AI118" i="1"/>
  <c r="CW118" i="1" s="1"/>
  <c r="AJ118" i="1"/>
  <c r="CX118" i="1" s="1"/>
  <c r="W118" i="1" s="1"/>
  <c r="CS118" i="1"/>
  <c r="R118" i="1" s="1"/>
  <c r="FR118" i="1"/>
  <c r="GL118" i="1"/>
  <c r="GO118" i="1"/>
  <c r="GP118" i="1"/>
  <c r="GV118" i="1"/>
  <c r="HC118" i="1" s="1"/>
  <c r="GX118" i="1" s="1"/>
  <c r="C119" i="1"/>
  <c r="D119" i="1"/>
  <c r="I119" i="1"/>
  <c r="E254" i="6" s="1"/>
  <c r="K119" i="1"/>
  <c r="AC119" i="1"/>
  <c r="H258" i="6" s="1"/>
  <c r="AD119" i="1"/>
  <c r="AB119" i="1" s="1"/>
  <c r="AE119" i="1"/>
  <c r="AF119" i="1"/>
  <c r="AG119" i="1"/>
  <c r="CU119" i="1" s="1"/>
  <c r="AH119" i="1"/>
  <c r="AI119" i="1"/>
  <c r="CW119" i="1" s="1"/>
  <c r="AJ119" i="1"/>
  <c r="CX119" i="1" s="1"/>
  <c r="CQ119" i="1"/>
  <c r="CR119" i="1"/>
  <c r="Q119" i="1" s="1"/>
  <c r="K256" i="6" s="1"/>
  <c r="CV119" i="1"/>
  <c r="FR119" i="1"/>
  <c r="GL119" i="1"/>
  <c r="GO119" i="1"/>
  <c r="GP119" i="1"/>
  <c r="GV119" i="1"/>
  <c r="HC119" i="1" s="1"/>
  <c r="GX119" i="1" s="1"/>
  <c r="AC120" i="1"/>
  <c r="AD120" i="1"/>
  <c r="AE120" i="1"/>
  <c r="AF120" i="1"/>
  <c r="AG120" i="1"/>
  <c r="CU120" i="1" s="1"/>
  <c r="AH120" i="1"/>
  <c r="AI120" i="1"/>
  <c r="CW120" i="1" s="1"/>
  <c r="AJ120" i="1"/>
  <c r="CQ120" i="1"/>
  <c r="CR120" i="1"/>
  <c r="CS120" i="1"/>
  <c r="CV120" i="1"/>
  <c r="CX120" i="1"/>
  <c r="FR120" i="1"/>
  <c r="GL120" i="1"/>
  <c r="GO120" i="1"/>
  <c r="GP120" i="1"/>
  <c r="GV120" i="1"/>
  <c r="HC120" i="1" s="1"/>
  <c r="Q121" i="1"/>
  <c r="V121" i="1"/>
  <c r="AC121" i="1"/>
  <c r="H264" i="6" s="1"/>
  <c r="G265" i="6" s="1"/>
  <c r="O265" i="6" s="1"/>
  <c r="AE121" i="1"/>
  <c r="AF121" i="1"/>
  <c r="AG121" i="1"/>
  <c r="CU121" i="1" s="1"/>
  <c r="T121" i="1" s="1"/>
  <c r="AH121" i="1"/>
  <c r="CV121" i="1" s="1"/>
  <c r="U121" i="1" s="1"/>
  <c r="L265" i="6" s="1"/>
  <c r="Q265" i="6" s="1"/>
  <c r="AI121" i="1"/>
  <c r="CW121" i="1" s="1"/>
  <c r="AJ121" i="1"/>
  <c r="CX121" i="1" s="1"/>
  <c r="W121" i="1" s="1"/>
  <c r="CQ121" i="1"/>
  <c r="P121" i="1" s="1"/>
  <c r="CR121" i="1"/>
  <c r="FR121" i="1"/>
  <c r="GL121" i="1"/>
  <c r="GO121" i="1"/>
  <c r="GP121" i="1"/>
  <c r="GV121" i="1"/>
  <c r="HC121" i="1"/>
  <c r="GX121" i="1" s="1"/>
  <c r="AC122" i="1"/>
  <c r="H266" i="6" s="1"/>
  <c r="G267" i="6" s="1"/>
  <c r="O267" i="6" s="1"/>
  <c r="AD122" i="1"/>
  <c r="AE122" i="1"/>
  <c r="CR122" i="1" s="1"/>
  <c r="Q122" i="1" s="1"/>
  <c r="AF122" i="1"/>
  <c r="AG122" i="1"/>
  <c r="CU122" i="1" s="1"/>
  <c r="T122" i="1" s="1"/>
  <c r="AH122" i="1"/>
  <c r="CV122" i="1" s="1"/>
  <c r="U122" i="1" s="1"/>
  <c r="L267" i="6" s="1"/>
  <c r="Q267" i="6" s="1"/>
  <c r="AI122" i="1"/>
  <c r="CW122" i="1" s="1"/>
  <c r="V122" i="1" s="1"/>
  <c r="AJ122" i="1"/>
  <c r="CX122" i="1" s="1"/>
  <c r="W122" i="1" s="1"/>
  <c r="FR122" i="1"/>
  <c r="GL122" i="1"/>
  <c r="GO122" i="1"/>
  <c r="GP122" i="1"/>
  <c r="GV122" i="1"/>
  <c r="HC122" i="1" s="1"/>
  <c r="GX122" i="1" s="1"/>
  <c r="C123" i="1"/>
  <c r="D123" i="1"/>
  <c r="I123" i="1"/>
  <c r="K123" i="1"/>
  <c r="AC123" i="1"/>
  <c r="AD123" i="1"/>
  <c r="AB123" i="1" s="1"/>
  <c r="AE123" i="1"/>
  <c r="AF123" i="1"/>
  <c r="AG123" i="1"/>
  <c r="CU123" i="1" s="1"/>
  <c r="AH123" i="1"/>
  <c r="CV123" i="1" s="1"/>
  <c r="AI123" i="1"/>
  <c r="CW123" i="1" s="1"/>
  <c r="AJ123" i="1"/>
  <c r="CX123" i="1" s="1"/>
  <c r="CQ123" i="1"/>
  <c r="CR123" i="1"/>
  <c r="FR123" i="1"/>
  <c r="GL123" i="1"/>
  <c r="GO123" i="1"/>
  <c r="GP123" i="1"/>
  <c r="GV123" i="1"/>
  <c r="HC123" i="1" s="1"/>
  <c r="AC124" i="1"/>
  <c r="AE124" i="1"/>
  <c r="AD124" i="1" s="1"/>
  <c r="AF124" i="1"/>
  <c r="AG124" i="1"/>
  <c r="CU124" i="1" s="1"/>
  <c r="AH124" i="1"/>
  <c r="CV124" i="1" s="1"/>
  <c r="AI124" i="1"/>
  <c r="AJ124" i="1"/>
  <c r="CX124" i="1" s="1"/>
  <c r="CW124" i="1"/>
  <c r="FR124" i="1"/>
  <c r="GL124" i="1"/>
  <c r="GO124" i="1"/>
  <c r="GP124" i="1"/>
  <c r="GV124" i="1"/>
  <c r="HC124" i="1" s="1"/>
  <c r="AC125" i="1"/>
  <c r="H281" i="6" s="1"/>
  <c r="AE125" i="1"/>
  <c r="AF125" i="1"/>
  <c r="AG125" i="1"/>
  <c r="AH125" i="1"/>
  <c r="CV125" i="1" s="1"/>
  <c r="U125" i="1" s="1"/>
  <c r="L282" i="6" s="1"/>
  <c r="Q282" i="6" s="1"/>
  <c r="AI125" i="1"/>
  <c r="CW125" i="1" s="1"/>
  <c r="V125" i="1" s="1"/>
  <c r="AJ125" i="1"/>
  <c r="CX125" i="1" s="1"/>
  <c r="W125" i="1" s="1"/>
  <c r="CU125" i="1"/>
  <c r="T125" i="1" s="1"/>
  <c r="FR125" i="1"/>
  <c r="GL125" i="1"/>
  <c r="GO125" i="1"/>
  <c r="GP125" i="1"/>
  <c r="GV125" i="1"/>
  <c r="HC125" i="1" s="1"/>
  <c r="GX125" i="1" s="1"/>
  <c r="C126" i="1"/>
  <c r="D126" i="1"/>
  <c r="I126" i="1"/>
  <c r="K126" i="1"/>
  <c r="AC126" i="1"/>
  <c r="AE126" i="1"/>
  <c r="AF126" i="1"/>
  <c r="AG126" i="1"/>
  <c r="CU126" i="1" s="1"/>
  <c r="AH126" i="1"/>
  <c r="AI126" i="1"/>
  <c r="CW126" i="1" s="1"/>
  <c r="AJ126" i="1"/>
  <c r="CX126" i="1" s="1"/>
  <c r="W126" i="1" s="1"/>
  <c r="CV126" i="1"/>
  <c r="U126" i="1" s="1"/>
  <c r="FR126" i="1"/>
  <c r="GL126" i="1"/>
  <c r="GO126" i="1"/>
  <c r="GP126" i="1"/>
  <c r="GV126" i="1"/>
  <c r="HC126" i="1" s="1"/>
  <c r="AC127" i="1"/>
  <c r="AE127" i="1"/>
  <c r="AF127" i="1"/>
  <c r="AG127" i="1"/>
  <c r="AH127" i="1"/>
  <c r="CV127" i="1" s="1"/>
  <c r="AI127" i="1"/>
  <c r="CW127" i="1" s="1"/>
  <c r="AJ127" i="1"/>
  <c r="CR127" i="1"/>
  <c r="CU127" i="1"/>
  <c r="CX127" i="1"/>
  <c r="FR127" i="1"/>
  <c r="GL127" i="1"/>
  <c r="GO127" i="1"/>
  <c r="GP127" i="1"/>
  <c r="GV127" i="1"/>
  <c r="HC127" i="1" s="1"/>
  <c r="V128" i="1"/>
  <c r="AC128" i="1"/>
  <c r="H294" i="6" s="1"/>
  <c r="AE128" i="1"/>
  <c r="AD128" i="1" s="1"/>
  <c r="AF128" i="1"/>
  <c r="AG128" i="1"/>
  <c r="CU128" i="1" s="1"/>
  <c r="T128" i="1" s="1"/>
  <c r="AH128" i="1"/>
  <c r="AI128" i="1"/>
  <c r="CW128" i="1" s="1"/>
  <c r="AJ128" i="1"/>
  <c r="CS128" i="1"/>
  <c r="R128" i="1" s="1"/>
  <c r="CV128" i="1"/>
  <c r="U128" i="1" s="1"/>
  <c r="L295" i="6" s="1"/>
  <c r="Q295" i="6" s="1"/>
  <c r="CX128" i="1"/>
  <c r="W128" i="1" s="1"/>
  <c r="FR128" i="1"/>
  <c r="GL128" i="1"/>
  <c r="GO128" i="1"/>
  <c r="GP128" i="1"/>
  <c r="GV128" i="1"/>
  <c r="HC128" i="1"/>
  <c r="GX128" i="1" s="1"/>
  <c r="C129" i="1"/>
  <c r="D129" i="1"/>
  <c r="I129" i="1"/>
  <c r="K129" i="1"/>
  <c r="Q129" i="1"/>
  <c r="K299" i="6" s="1"/>
  <c r="AC129" i="1"/>
  <c r="CQ129" i="1" s="1"/>
  <c r="AE129" i="1"/>
  <c r="AF129" i="1"/>
  <c r="AG129" i="1"/>
  <c r="CU129" i="1" s="1"/>
  <c r="AH129" i="1"/>
  <c r="CV129" i="1" s="1"/>
  <c r="U129" i="1" s="1"/>
  <c r="AI129" i="1"/>
  <c r="AJ129" i="1"/>
  <c r="CX129" i="1" s="1"/>
  <c r="CR129" i="1"/>
  <c r="CT129" i="1"/>
  <c r="CW129" i="1"/>
  <c r="FR129" i="1"/>
  <c r="GL129" i="1"/>
  <c r="GO129" i="1"/>
  <c r="GP129" i="1"/>
  <c r="GV129" i="1"/>
  <c r="HC129" i="1" s="1"/>
  <c r="AC130" i="1"/>
  <c r="AE130" i="1"/>
  <c r="AF130" i="1"/>
  <c r="AG130" i="1"/>
  <c r="CU130" i="1" s="1"/>
  <c r="AH130" i="1"/>
  <c r="CV130" i="1" s="1"/>
  <c r="AI130" i="1"/>
  <c r="CW130" i="1" s="1"/>
  <c r="AJ130" i="1"/>
  <c r="CQ130" i="1"/>
  <c r="CX130" i="1"/>
  <c r="FR130" i="1"/>
  <c r="GL130" i="1"/>
  <c r="GO130" i="1"/>
  <c r="GP130" i="1"/>
  <c r="GV130" i="1"/>
  <c r="HC130" i="1" s="1"/>
  <c r="C131" i="1"/>
  <c r="D131" i="1"/>
  <c r="T131" i="1"/>
  <c r="AC131" i="1"/>
  <c r="H310" i="6" s="1"/>
  <c r="AD131" i="1"/>
  <c r="AB131" i="1" s="1"/>
  <c r="AE131" i="1"/>
  <c r="AF131" i="1"/>
  <c r="AG131" i="1"/>
  <c r="CU131" i="1" s="1"/>
  <c r="AH131" i="1"/>
  <c r="CV131" i="1" s="1"/>
  <c r="U131" i="1" s="1"/>
  <c r="AI131" i="1"/>
  <c r="AJ131" i="1"/>
  <c r="CX131" i="1" s="1"/>
  <c r="W131" i="1" s="1"/>
  <c r="CR131" i="1"/>
  <c r="Q131" i="1" s="1"/>
  <c r="K308" i="6" s="1"/>
  <c r="CW131" i="1"/>
  <c r="V131" i="1" s="1"/>
  <c r="FR131" i="1"/>
  <c r="GL131" i="1"/>
  <c r="GO131" i="1"/>
  <c r="GP131" i="1"/>
  <c r="GV131" i="1"/>
  <c r="HC131" i="1"/>
  <c r="GX131" i="1" s="1"/>
  <c r="I132" i="1"/>
  <c r="E314" i="6" s="1"/>
  <c r="AC132" i="1"/>
  <c r="AE132" i="1"/>
  <c r="CS132" i="1" s="1"/>
  <c r="R132" i="1" s="1"/>
  <c r="AF132" i="1"/>
  <c r="AG132" i="1"/>
  <c r="CU132" i="1" s="1"/>
  <c r="T132" i="1" s="1"/>
  <c r="AH132" i="1"/>
  <c r="CV132" i="1" s="1"/>
  <c r="U132" i="1" s="1"/>
  <c r="AI132" i="1"/>
  <c r="CW132" i="1" s="1"/>
  <c r="V132" i="1" s="1"/>
  <c r="AJ132" i="1"/>
  <c r="CX132" i="1" s="1"/>
  <c r="W132" i="1" s="1"/>
  <c r="FR132" i="1"/>
  <c r="GL132" i="1"/>
  <c r="GO132" i="1"/>
  <c r="GP132" i="1"/>
  <c r="GV132" i="1"/>
  <c r="HC132" i="1"/>
  <c r="GX132" i="1" s="1"/>
  <c r="U133" i="1"/>
  <c r="L317" i="6" s="1"/>
  <c r="Q317" i="6" s="1"/>
  <c r="AC133" i="1"/>
  <c r="H316" i="6" s="1"/>
  <c r="AE133" i="1"/>
  <c r="AF133" i="1"/>
  <c r="AG133" i="1"/>
  <c r="CU133" i="1" s="1"/>
  <c r="T133" i="1" s="1"/>
  <c r="AH133" i="1"/>
  <c r="CV133" i="1" s="1"/>
  <c r="AI133" i="1"/>
  <c r="CW133" i="1" s="1"/>
  <c r="V133" i="1" s="1"/>
  <c r="AJ133" i="1"/>
  <c r="CX133" i="1" s="1"/>
  <c r="W133" i="1" s="1"/>
  <c r="CS133" i="1"/>
  <c r="R133" i="1" s="1"/>
  <c r="FR133" i="1"/>
  <c r="GL133" i="1"/>
  <c r="GO133" i="1"/>
  <c r="GP133" i="1"/>
  <c r="GV133" i="1"/>
  <c r="HC133" i="1" s="1"/>
  <c r="GX133" i="1"/>
  <c r="O134" i="1"/>
  <c r="P134" i="1"/>
  <c r="Q134" i="1"/>
  <c r="R134" i="1"/>
  <c r="S134" i="1"/>
  <c r="T134" i="1"/>
  <c r="U134" i="1"/>
  <c r="L320" i="6" s="1"/>
  <c r="Q320" i="6" s="1"/>
  <c r="V134" i="1"/>
  <c r="W134" i="1"/>
  <c r="X134" i="1"/>
  <c r="T318" i="6" s="1"/>
  <c r="Y134" i="1"/>
  <c r="V318" i="6" s="1"/>
  <c r="AB134" i="1"/>
  <c r="AC134" i="1"/>
  <c r="AD134" i="1"/>
  <c r="AE134" i="1"/>
  <c r="AF134" i="1"/>
  <c r="AG134" i="1"/>
  <c r="AH134" i="1"/>
  <c r="AI134" i="1"/>
  <c r="AJ134" i="1"/>
  <c r="CP134" i="1"/>
  <c r="FR134" i="1"/>
  <c r="GL134" i="1"/>
  <c r="GO134" i="1"/>
  <c r="GP134" i="1"/>
  <c r="GV134" i="1"/>
  <c r="GX134" i="1"/>
  <c r="O135" i="1"/>
  <c r="P135" i="1"/>
  <c r="Q135" i="1"/>
  <c r="R135" i="1"/>
  <c r="S135" i="1"/>
  <c r="T135" i="1"/>
  <c r="U135" i="1"/>
  <c r="L322" i="6" s="1"/>
  <c r="Q322" i="6" s="1"/>
  <c r="V135" i="1"/>
  <c r="W135" i="1"/>
  <c r="X135" i="1"/>
  <c r="T321" i="6" s="1"/>
  <c r="Y135" i="1"/>
  <c r="V321" i="6" s="1"/>
  <c r="AB135" i="1"/>
  <c r="CP135" i="1" s="1"/>
  <c r="AC135" i="1"/>
  <c r="AD135" i="1"/>
  <c r="AE135" i="1"/>
  <c r="AF135" i="1"/>
  <c r="AG135" i="1"/>
  <c r="AH135" i="1"/>
  <c r="AI135" i="1"/>
  <c r="AJ135" i="1"/>
  <c r="FR135" i="1"/>
  <c r="GL135" i="1"/>
  <c r="GO135" i="1"/>
  <c r="GP135" i="1"/>
  <c r="GV135" i="1"/>
  <c r="GX135" i="1"/>
  <c r="B137" i="1"/>
  <c r="B96" i="1" s="1"/>
  <c r="C137" i="1"/>
  <c r="C96" i="1" s="1"/>
  <c r="D137" i="1"/>
  <c r="D96" i="1" s="1"/>
  <c r="F137" i="1"/>
  <c r="F96" i="1" s="1"/>
  <c r="G137" i="1"/>
  <c r="BX137" i="1"/>
  <c r="BX96" i="1" s="1"/>
  <c r="CK137" i="1"/>
  <c r="CK96" i="1" s="1"/>
  <c r="CL137" i="1"/>
  <c r="CL96" i="1" s="1"/>
  <c r="D167" i="1"/>
  <c r="E169" i="1"/>
  <c r="Z169" i="1"/>
  <c r="AA169" i="1"/>
  <c r="AM169" i="1"/>
  <c r="AN169" i="1"/>
  <c r="BE169" i="1"/>
  <c r="BF169" i="1"/>
  <c r="BG169" i="1"/>
  <c r="BH169" i="1"/>
  <c r="BI169" i="1"/>
  <c r="BJ169" i="1"/>
  <c r="BK169" i="1"/>
  <c r="BL169" i="1"/>
  <c r="BM169" i="1"/>
  <c r="BN169" i="1"/>
  <c r="BO169" i="1"/>
  <c r="BP169" i="1"/>
  <c r="BQ169" i="1"/>
  <c r="BR169" i="1"/>
  <c r="BS169" i="1"/>
  <c r="BT169" i="1"/>
  <c r="BU169" i="1"/>
  <c r="BV169" i="1"/>
  <c r="BW169" i="1"/>
  <c r="CN169" i="1"/>
  <c r="CO169" i="1"/>
  <c r="CP169" i="1"/>
  <c r="CQ169" i="1"/>
  <c r="CR169" i="1"/>
  <c r="CS169" i="1"/>
  <c r="CT169" i="1"/>
  <c r="CU169" i="1"/>
  <c r="CV169" i="1"/>
  <c r="CW169" i="1"/>
  <c r="CX169" i="1"/>
  <c r="CY169" i="1"/>
  <c r="CZ169" i="1"/>
  <c r="DA169" i="1"/>
  <c r="DB169" i="1"/>
  <c r="DC169" i="1"/>
  <c r="DD169" i="1"/>
  <c r="DE169" i="1"/>
  <c r="DF169" i="1"/>
  <c r="DG169" i="1"/>
  <c r="DH169" i="1"/>
  <c r="DI169" i="1"/>
  <c r="DJ169" i="1"/>
  <c r="DK169" i="1"/>
  <c r="DL169" i="1"/>
  <c r="DM169" i="1"/>
  <c r="DN169" i="1"/>
  <c r="DO169" i="1"/>
  <c r="DP169" i="1"/>
  <c r="DQ169" i="1"/>
  <c r="DR169" i="1"/>
  <c r="DS169" i="1"/>
  <c r="DT169" i="1"/>
  <c r="DU169" i="1"/>
  <c r="DV169" i="1"/>
  <c r="DW169" i="1"/>
  <c r="DX169" i="1"/>
  <c r="DY169" i="1"/>
  <c r="DZ169" i="1"/>
  <c r="EA169" i="1"/>
  <c r="EB169" i="1"/>
  <c r="EC169" i="1"/>
  <c r="ED169" i="1"/>
  <c r="EE169" i="1"/>
  <c r="EF169" i="1"/>
  <c r="EG169" i="1"/>
  <c r="EH169" i="1"/>
  <c r="EI169" i="1"/>
  <c r="EJ169" i="1"/>
  <c r="EK169" i="1"/>
  <c r="EL169" i="1"/>
  <c r="EM169" i="1"/>
  <c r="EN169" i="1"/>
  <c r="EO169" i="1"/>
  <c r="EP169" i="1"/>
  <c r="EQ169" i="1"/>
  <c r="ER169" i="1"/>
  <c r="ES169" i="1"/>
  <c r="ET169" i="1"/>
  <c r="EU169" i="1"/>
  <c r="EV169" i="1"/>
  <c r="EW169" i="1"/>
  <c r="EX169" i="1"/>
  <c r="EY169" i="1"/>
  <c r="EZ169" i="1"/>
  <c r="FA169" i="1"/>
  <c r="FB169" i="1"/>
  <c r="FC169" i="1"/>
  <c r="FD169" i="1"/>
  <c r="FE169" i="1"/>
  <c r="FF169" i="1"/>
  <c r="FG169" i="1"/>
  <c r="FH169" i="1"/>
  <c r="FI169" i="1"/>
  <c r="FJ169" i="1"/>
  <c r="FK169" i="1"/>
  <c r="FL169" i="1"/>
  <c r="FM169" i="1"/>
  <c r="FN169" i="1"/>
  <c r="FO169" i="1"/>
  <c r="FP169" i="1"/>
  <c r="FQ169" i="1"/>
  <c r="FR169" i="1"/>
  <c r="FS169" i="1"/>
  <c r="FT169" i="1"/>
  <c r="FU169" i="1"/>
  <c r="FV169" i="1"/>
  <c r="FW169" i="1"/>
  <c r="FX169" i="1"/>
  <c r="FY169" i="1"/>
  <c r="FZ169" i="1"/>
  <c r="GA169" i="1"/>
  <c r="GB169" i="1"/>
  <c r="GC169" i="1"/>
  <c r="GD169" i="1"/>
  <c r="GE169" i="1"/>
  <c r="GF169" i="1"/>
  <c r="GG169" i="1"/>
  <c r="GH169" i="1"/>
  <c r="GI169" i="1"/>
  <c r="GJ169" i="1"/>
  <c r="GK169" i="1"/>
  <c r="GL169" i="1"/>
  <c r="GM169" i="1"/>
  <c r="GN169" i="1"/>
  <c r="GO169" i="1"/>
  <c r="GP169" i="1"/>
  <c r="GQ169" i="1"/>
  <c r="GR169" i="1"/>
  <c r="GS169" i="1"/>
  <c r="GT169" i="1"/>
  <c r="GU169" i="1"/>
  <c r="GV169" i="1"/>
  <c r="GW169" i="1"/>
  <c r="GX169" i="1"/>
  <c r="C171" i="1"/>
  <c r="D171" i="1"/>
  <c r="I171" i="1"/>
  <c r="K171" i="1"/>
  <c r="AC171" i="1"/>
  <c r="CQ171" i="1" s="1"/>
  <c r="AE171" i="1"/>
  <c r="H332" i="6" s="1"/>
  <c r="AF171" i="1"/>
  <c r="AG171" i="1"/>
  <c r="AH171" i="1"/>
  <c r="CV171" i="1" s="1"/>
  <c r="AI171" i="1"/>
  <c r="AJ171" i="1"/>
  <c r="CT171" i="1"/>
  <c r="CU171" i="1"/>
  <c r="T171" i="1" s="1"/>
  <c r="CW171" i="1"/>
  <c r="V171" i="1" s="1"/>
  <c r="CX171" i="1"/>
  <c r="FR171" i="1"/>
  <c r="GL171" i="1"/>
  <c r="GO171" i="1"/>
  <c r="GP171" i="1"/>
  <c r="GV171" i="1"/>
  <c r="HC171" i="1" s="1"/>
  <c r="GX171" i="1" s="1"/>
  <c r="AC172" i="1"/>
  <c r="AE172" i="1"/>
  <c r="CR172" i="1" s="1"/>
  <c r="AF172" i="1"/>
  <c r="AG172" i="1"/>
  <c r="CU172" i="1" s="1"/>
  <c r="AH172" i="1"/>
  <c r="AI172" i="1"/>
  <c r="CW172" i="1" s="1"/>
  <c r="AJ172" i="1"/>
  <c r="CV172" i="1"/>
  <c r="CX172" i="1"/>
  <c r="FR172" i="1"/>
  <c r="GL172" i="1"/>
  <c r="GO172" i="1"/>
  <c r="GP172" i="1"/>
  <c r="GV172" i="1"/>
  <c r="HC172" i="1" s="1"/>
  <c r="C173" i="1"/>
  <c r="D173" i="1"/>
  <c r="I173" i="1"/>
  <c r="K173" i="1"/>
  <c r="AC173" i="1"/>
  <c r="AE173" i="1"/>
  <c r="AF173" i="1"/>
  <c r="AG173" i="1"/>
  <c r="CU173" i="1" s="1"/>
  <c r="AH173" i="1"/>
  <c r="CV173" i="1" s="1"/>
  <c r="U173" i="1" s="1"/>
  <c r="AI173" i="1"/>
  <c r="AJ173" i="1"/>
  <c r="CX173" i="1" s="1"/>
  <c r="CS173" i="1"/>
  <c r="CW173" i="1"/>
  <c r="V173" i="1" s="1"/>
  <c r="FR173" i="1"/>
  <c r="GL173" i="1"/>
  <c r="GO173" i="1"/>
  <c r="GP173" i="1"/>
  <c r="GV173" i="1"/>
  <c r="HC173" i="1" s="1"/>
  <c r="GX173" i="1" s="1"/>
  <c r="AC174" i="1"/>
  <c r="AE174" i="1"/>
  <c r="AF174" i="1"/>
  <c r="AG174" i="1"/>
  <c r="CU174" i="1" s="1"/>
  <c r="AH174" i="1"/>
  <c r="CV174" i="1" s="1"/>
  <c r="AI174" i="1"/>
  <c r="CW174" i="1" s="1"/>
  <c r="AJ174" i="1"/>
  <c r="CX174" i="1" s="1"/>
  <c r="CQ174" i="1"/>
  <c r="CS174" i="1"/>
  <c r="CT174" i="1"/>
  <c r="FR174" i="1"/>
  <c r="GL174" i="1"/>
  <c r="GO174" i="1"/>
  <c r="GP174" i="1"/>
  <c r="GV174" i="1"/>
  <c r="HC174" i="1" s="1"/>
  <c r="AC175" i="1"/>
  <c r="AE175" i="1"/>
  <c r="AF175" i="1"/>
  <c r="CT175" i="1" s="1"/>
  <c r="AG175" i="1"/>
  <c r="CU175" i="1" s="1"/>
  <c r="AH175" i="1"/>
  <c r="CV175" i="1" s="1"/>
  <c r="AI175" i="1"/>
  <c r="CW175" i="1" s="1"/>
  <c r="AJ175" i="1"/>
  <c r="CR175" i="1"/>
  <c r="CX175" i="1"/>
  <c r="FR175" i="1"/>
  <c r="GL175" i="1"/>
  <c r="GO175" i="1"/>
  <c r="GP175" i="1"/>
  <c r="GV175" i="1"/>
  <c r="HC175" i="1" s="1"/>
  <c r="S176" i="1"/>
  <c r="CZ176" i="1" s="1"/>
  <c r="Y176" i="1" s="1"/>
  <c r="V352" i="6" s="1"/>
  <c r="AC176" i="1"/>
  <c r="H352" i="6" s="1"/>
  <c r="AE176" i="1"/>
  <c r="CS176" i="1" s="1"/>
  <c r="R176" i="1" s="1"/>
  <c r="AF176" i="1"/>
  <c r="AG176" i="1"/>
  <c r="CU176" i="1" s="1"/>
  <c r="T176" i="1" s="1"/>
  <c r="AH176" i="1"/>
  <c r="CV176" i="1" s="1"/>
  <c r="U176" i="1" s="1"/>
  <c r="L353" i="6" s="1"/>
  <c r="Q353" i="6" s="1"/>
  <c r="AI176" i="1"/>
  <c r="CW176" i="1" s="1"/>
  <c r="V176" i="1" s="1"/>
  <c r="AJ176" i="1"/>
  <c r="CX176" i="1" s="1"/>
  <c r="W176" i="1" s="1"/>
  <c r="CQ176" i="1"/>
  <c r="P176" i="1" s="1"/>
  <c r="CR176" i="1"/>
  <c r="Q176" i="1" s="1"/>
  <c r="CT176" i="1"/>
  <c r="FR176" i="1"/>
  <c r="GL176" i="1"/>
  <c r="GO176" i="1"/>
  <c r="GP176" i="1"/>
  <c r="GV176" i="1"/>
  <c r="HC176" i="1" s="1"/>
  <c r="GX176" i="1"/>
  <c r="C177" i="1"/>
  <c r="D177" i="1"/>
  <c r="I177" i="1"/>
  <c r="K177" i="1"/>
  <c r="AC177" i="1"/>
  <c r="H358" i="6" s="1"/>
  <c r="AE177" i="1"/>
  <c r="CS177" i="1" s="1"/>
  <c r="R177" i="1" s="1"/>
  <c r="K357" i="6" s="1"/>
  <c r="AF177" i="1"/>
  <c r="AG177" i="1"/>
  <c r="CU177" i="1" s="1"/>
  <c r="T177" i="1" s="1"/>
  <c r="AH177" i="1"/>
  <c r="CV177" i="1" s="1"/>
  <c r="AI177" i="1"/>
  <c r="CW177" i="1" s="1"/>
  <c r="V177" i="1" s="1"/>
  <c r="AJ177" i="1"/>
  <c r="CX177" i="1" s="1"/>
  <c r="W177" i="1" s="1"/>
  <c r="CR177" i="1"/>
  <c r="Q177" i="1" s="1"/>
  <c r="K356" i="6" s="1"/>
  <c r="FR177" i="1"/>
  <c r="GL177" i="1"/>
  <c r="GO177" i="1"/>
  <c r="GP177" i="1"/>
  <c r="GV177" i="1"/>
  <c r="HC177" i="1"/>
  <c r="GX177" i="1" s="1"/>
  <c r="V178" i="1"/>
  <c r="AC178" i="1"/>
  <c r="H363" i="6" s="1"/>
  <c r="G364" i="6" s="1"/>
  <c r="O364" i="6" s="1"/>
  <c r="AD178" i="1"/>
  <c r="AE178" i="1"/>
  <c r="AF178" i="1"/>
  <c r="AG178" i="1"/>
  <c r="AH178" i="1"/>
  <c r="CV178" i="1" s="1"/>
  <c r="U178" i="1" s="1"/>
  <c r="L364" i="6" s="1"/>
  <c r="Q364" i="6" s="1"/>
  <c r="AI178" i="1"/>
  <c r="CW178" i="1" s="1"/>
  <c r="AJ178" i="1"/>
  <c r="CR178" i="1"/>
  <c r="Q178" i="1" s="1"/>
  <c r="CS178" i="1"/>
  <c r="R178" i="1" s="1"/>
  <c r="CT178" i="1"/>
  <c r="S178" i="1" s="1"/>
  <c r="CZ178" i="1" s="1"/>
  <c r="Y178" i="1" s="1"/>
  <c r="V363" i="6" s="1"/>
  <c r="CU178" i="1"/>
  <c r="T178" i="1" s="1"/>
  <c r="CX178" i="1"/>
  <c r="W178" i="1" s="1"/>
  <c r="FR178" i="1"/>
  <c r="GL178" i="1"/>
  <c r="GO178" i="1"/>
  <c r="GP178" i="1"/>
  <c r="GV178" i="1"/>
  <c r="HC178" i="1"/>
  <c r="GX178" i="1" s="1"/>
  <c r="C179" i="1"/>
  <c r="D179" i="1"/>
  <c r="I179" i="1"/>
  <c r="K179" i="1"/>
  <c r="S179" i="1"/>
  <c r="K367" i="6" s="1"/>
  <c r="AC179" i="1"/>
  <c r="AE179" i="1"/>
  <c r="AF179" i="1"/>
  <c r="AG179" i="1"/>
  <c r="CU179" i="1" s="1"/>
  <c r="T179" i="1" s="1"/>
  <c r="AH179" i="1"/>
  <c r="CV179" i="1" s="1"/>
  <c r="AI179" i="1"/>
  <c r="CW179" i="1" s="1"/>
  <c r="V179" i="1" s="1"/>
  <c r="AJ179" i="1"/>
  <c r="CX179" i="1" s="1"/>
  <c r="W179" i="1" s="1"/>
  <c r="CT179" i="1"/>
  <c r="FR179" i="1"/>
  <c r="GL179" i="1"/>
  <c r="GO179" i="1"/>
  <c r="GP179" i="1"/>
  <c r="GV179" i="1"/>
  <c r="HC179" i="1" s="1"/>
  <c r="I180" i="1"/>
  <c r="T180" i="1" s="1"/>
  <c r="AC180" i="1"/>
  <c r="AE180" i="1"/>
  <c r="CR180" i="1" s="1"/>
  <c r="Q180" i="1" s="1"/>
  <c r="AF180" i="1"/>
  <c r="AG180" i="1"/>
  <c r="CU180" i="1" s="1"/>
  <c r="AH180" i="1"/>
  <c r="AI180" i="1"/>
  <c r="AJ180" i="1"/>
  <c r="CV180" i="1"/>
  <c r="U180" i="1" s="1"/>
  <c r="CW180" i="1"/>
  <c r="V180" i="1" s="1"/>
  <c r="CX180" i="1"/>
  <c r="FR180" i="1"/>
  <c r="GL180" i="1"/>
  <c r="GO180" i="1"/>
  <c r="GP180" i="1"/>
  <c r="GV180" i="1"/>
  <c r="HC180" i="1" s="1"/>
  <c r="I181" i="1"/>
  <c r="K181" i="1"/>
  <c r="AC181" i="1"/>
  <c r="AE181" i="1"/>
  <c r="CS181" i="1" s="1"/>
  <c r="R181" i="1" s="1"/>
  <c r="AF181" i="1"/>
  <c r="AG181" i="1"/>
  <c r="CU181" i="1" s="1"/>
  <c r="AH181" i="1"/>
  <c r="AI181" i="1"/>
  <c r="CW181" i="1" s="1"/>
  <c r="AJ181" i="1"/>
  <c r="CX181" i="1" s="1"/>
  <c r="CQ181" i="1"/>
  <c r="P181" i="1" s="1"/>
  <c r="K376" i="6" s="1"/>
  <c r="J377" i="6" s="1"/>
  <c r="P377" i="6" s="1"/>
  <c r="CV181" i="1"/>
  <c r="U181" i="1" s="1"/>
  <c r="L377" i="6" s="1"/>
  <c r="Q377" i="6" s="1"/>
  <c r="FR181" i="1"/>
  <c r="GL181" i="1"/>
  <c r="GO181" i="1"/>
  <c r="GP181" i="1"/>
  <c r="GV181" i="1"/>
  <c r="HC181" i="1" s="1"/>
  <c r="GX181" i="1"/>
  <c r="P182" i="1"/>
  <c r="K378" i="6" s="1"/>
  <c r="J379" i="6" s="1"/>
  <c r="P379" i="6" s="1"/>
  <c r="AC182" i="1"/>
  <c r="H378" i="6" s="1"/>
  <c r="AE182" i="1"/>
  <c r="AF182" i="1"/>
  <c r="AG182" i="1"/>
  <c r="AH182" i="1"/>
  <c r="CV182" i="1" s="1"/>
  <c r="U182" i="1" s="1"/>
  <c r="L379" i="6" s="1"/>
  <c r="Q379" i="6" s="1"/>
  <c r="AI182" i="1"/>
  <c r="AJ182" i="1"/>
  <c r="CX182" i="1" s="1"/>
  <c r="W182" i="1" s="1"/>
  <c r="CQ182" i="1"/>
  <c r="CT182" i="1"/>
  <c r="S182" i="1" s="1"/>
  <c r="CU182" i="1"/>
  <c r="T182" i="1" s="1"/>
  <c r="CW182" i="1"/>
  <c r="V182" i="1" s="1"/>
  <c r="FR182" i="1"/>
  <c r="GL182" i="1"/>
  <c r="GO182" i="1"/>
  <c r="GP182" i="1"/>
  <c r="GV182" i="1"/>
  <c r="HC182" i="1" s="1"/>
  <c r="GX182" i="1" s="1"/>
  <c r="W183" i="1"/>
  <c r="AC183" i="1"/>
  <c r="H380" i="6" s="1"/>
  <c r="AE183" i="1"/>
  <c r="AF183" i="1"/>
  <c r="AG183" i="1"/>
  <c r="CU183" i="1" s="1"/>
  <c r="T183" i="1" s="1"/>
  <c r="AH183" i="1"/>
  <c r="CV183" i="1" s="1"/>
  <c r="U183" i="1" s="1"/>
  <c r="L381" i="6" s="1"/>
  <c r="Q381" i="6" s="1"/>
  <c r="AI183" i="1"/>
  <c r="CW183" i="1" s="1"/>
  <c r="V183" i="1" s="1"/>
  <c r="AJ183" i="1"/>
  <c r="CX183" i="1" s="1"/>
  <c r="FR183" i="1"/>
  <c r="GL183" i="1"/>
  <c r="GO183" i="1"/>
  <c r="GP183" i="1"/>
  <c r="GV183" i="1"/>
  <c r="HC183" i="1" s="1"/>
  <c r="GX183" i="1" s="1"/>
  <c r="C184" i="1"/>
  <c r="D184" i="1"/>
  <c r="U184" i="1"/>
  <c r="AC184" i="1"/>
  <c r="AE184" i="1"/>
  <c r="AD184" i="1" s="1"/>
  <c r="AF184" i="1"/>
  <c r="AG184" i="1"/>
  <c r="CU184" i="1" s="1"/>
  <c r="T184" i="1" s="1"/>
  <c r="AH184" i="1"/>
  <c r="CV184" i="1" s="1"/>
  <c r="AI184" i="1"/>
  <c r="AJ184" i="1"/>
  <c r="CR184" i="1"/>
  <c r="Q184" i="1" s="1"/>
  <c r="CW184" i="1"/>
  <c r="V184" i="1" s="1"/>
  <c r="CX184" i="1"/>
  <c r="W184" i="1" s="1"/>
  <c r="FR184" i="1"/>
  <c r="GL184" i="1"/>
  <c r="GO184" i="1"/>
  <c r="GP184" i="1"/>
  <c r="GV184" i="1"/>
  <c r="HC184" i="1" s="1"/>
  <c r="GX184" i="1" s="1"/>
  <c r="U185" i="1"/>
  <c r="L389" i="6" s="1"/>
  <c r="Q389" i="6" s="1"/>
  <c r="AC185" i="1"/>
  <c r="AE185" i="1"/>
  <c r="AF185" i="1"/>
  <c r="AG185" i="1"/>
  <c r="CU185" i="1" s="1"/>
  <c r="T185" i="1" s="1"/>
  <c r="AH185" i="1"/>
  <c r="CV185" i="1" s="1"/>
  <c r="AI185" i="1"/>
  <c r="CW185" i="1" s="1"/>
  <c r="V185" i="1" s="1"/>
  <c r="AJ185" i="1"/>
  <c r="CX185" i="1" s="1"/>
  <c r="W185" i="1" s="1"/>
  <c r="FR185" i="1"/>
  <c r="GL185" i="1"/>
  <c r="GO185" i="1"/>
  <c r="GP185" i="1"/>
  <c r="GV185" i="1"/>
  <c r="HC185" i="1" s="1"/>
  <c r="GX185" i="1" s="1"/>
  <c r="C186" i="1"/>
  <c r="D186" i="1"/>
  <c r="AC186" i="1"/>
  <c r="H392" i="6" s="1"/>
  <c r="AE186" i="1"/>
  <c r="CS186" i="1" s="1"/>
  <c r="R186" i="1" s="1"/>
  <c r="AF186" i="1"/>
  <c r="AG186" i="1"/>
  <c r="CU186" i="1" s="1"/>
  <c r="T186" i="1" s="1"/>
  <c r="AH186" i="1"/>
  <c r="AI186" i="1"/>
  <c r="CW186" i="1" s="1"/>
  <c r="V186" i="1" s="1"/>
  <c r="AJ186" i="1"/>
  <c r="CX186" i="1" s="1"/>
  <c r="W186" i="1" s="1"/>
  <c r="CQ186" i="1"/>
  <c r="P186" i="1" s="1"/>
  <c r="K392" i="6" s="1"/>
  <c r="CV186" i="1"/>
  <c r="U186" i="1" s="1"/>
  <c r="FR186" i="1"/>
  <c r="GL186" i="1"/>
  <c r="GO186" i="1"/>
  <c r="GP186" i="1"/>
  <c r="GV186" i="1"/>
  <c r="HC186" i="1" s="1"/>
  <c r="GX186" i="1" s="1"/>
  <c r="AC187" i="1"/>
  <c r="H397" i="6" s="1"/>
  <c r="W398" i="6" s="1"/>
  <c r="AE187" i="1"/>
  <c r="CR187" i="1" s="1"/>
  <c r="Q187" i="1" s="1"/>
  <c r="AF187" i="1"/>
  <c r="AG187" i="1"/>
  <c r="AH187" i="1"/>
  <c r="AI187" i="1"/>
  <c r="CW187" i="1" s="1"/>
  <c r="V187" i="1" s="1"/>
  <c r="AJ187" i="1"/>
  <c r="CU187" i="1"/>
  <c r="T187" i="1" s="1"/>
  <c r="CV187" i="1"/>
  <c r="U187" i="1" s="1"/>
  <c r="L398" i="6" s="1"/>
  <c r="Q398" i="6" s="1"/>
  <c r="CX187" i="1"/>
  <c r="W187" i="1" s="1"/>
  <c r="FR187" i="1"/>
  <c r="GL187" i="1"/>
  <c r="GO187" i="1"/>
  <c r="GP187" i="1"/>
  <c r="GV187" i="1"/>
  <c r="GX187" i="1"/>
  <c r="HC187" i="1"/>
  <c r="V188" i="1"/>
  <c r="AC188" i="1"/>
  <c r="H399" i="6" s="1"/>
  <c r="AE188" i="1"/>
  <c r="CS188" i="1" s="1"/>
  <c r="R188" i="1" s="1"/>
  <c r="AF188" i="1"/>
  <c r="AG188" i="1"/>
  <c r="CU188" i="1" s="1"/>
  <c r="T188" i="1" s="1"/>
  <c r="AH188" i="1"/>
  <c r="CV188" i="1" s="1"/>
  <c r="U188" i="1" s="1"/>
  <c r="L400" i="6" s="1"/>
  <c r="Q400" i="6" s="1"/>
  <c r="AI188" i="1"/>
  <c r="CW188" i="1" s="1"/>
  <c r="AJ188" i="1"/>
  <c r="CX188" i="1" s="1"/>
  <c r="W188" i="1" s="1"/>
  <c r="CT188" i="1"/>
  <c r="S188" i="1" s="1"/>
  <c r="FR188" i="1"/>
  <c r="GL188" i="1"/>
  <c r="GO188" i="1"/>
  <c r="GP188" i="1"/>
  <c r="GV188" i="1"/>
  <c r="HC188" i="1"/>
  <c r="GX188" i="1" s="1"/>
  <c r="V189" i="1"/>
  <c r="AC189" i="1"/>
  <c r="H401" i="6" s="1"/>
  <c r="W402" i="6" s="1"/>
  <c r="AE189" i="1"/>
  <c r="AD189" i="1" s="1"/>
  <c r="AF189" i="1"/>
  <c r="AG189" i="1"/>
  <c r="CU189" i="1" s="1"/>
  <c r="T189" i="1" s="1"/>
  <c r="AH189" i="1"/>
  <c r="CV189" i="1" s="1"/>
  <c r="U189" i="1" s="1"/>
  <c r="L402" i="6" s="1"/>
  <c r="Q402" i="6" s="1"/>
  <c r="AI189" i="1"/>
  <c r="CW189" i="1" s="1"/>
  <c r="AJ189" i="1"/>
  <c r="CQ189" i="1"/>
  <c r="P189" i="1" s="1"/>
  <c r="K401" i="6" s="1"/>
  <c r="J402" i="6" s="1"/>
  <c r="P402" i="6" s="1"/>
  <c r="CX189" i="1"/>
  <c r="W189" i="1" s="1"/>
  <c r="FR189" i="1"/>
  <c r="GL189" i="1"/>
  <c r="GO189" i="1"/>
  <c r="GP189" i="1"/>
  <c r="GV189" i="1"/>
  <c r="HC189" i="1" s="1"/>
  <c r="GX189" i="1" s="1"/>
  <c r="C190" i="1"/>
  <c r="D190" i="1"/>
  <c r="AC190" i="1"/>
  <c r="CQ190" i="1" s="1"/>
  <c r="P190" i="1" s="1"/>
  <c r="AD190" i="1"/>
  <c r="AE190" i="1"/>
  <c r="CS190" i="1" s="1"/>
  <c r="R190" i="1" s="1"/>
  <c r="AF190" i="1"/>
  <c r="AG190" i="1"/>
  <c r="CU190" i="1" s="1"/>
  <c r="T190" i="1" s="1"/>
  <c r="AH190" i="1"/>
  <c r="CV190" i="1" s="1"/>
  <c r="U190" i="1" s="1"/>
  <c r="AI190" i="1"/>
  <c r="CW190" i="1" s="1"/>
  <c r="V190" i="1" s="1"/>
  <c r="AJ190" i="1"/>
  <c r="CR190" i="1"/>
  <c r="Q190" i="1" s="1"/>
  <c r="CX190" i="1"/>
  <c r="W190" i="1" s="1"/>
  <c r="FR190" i="1"/>
  <c r="GL190" i="1"/>
  <c r="GO190" i="1"/>
  <c r="GP190" i="1"/>
  <c r="GV190" i="1"/>
  <c r="HC190" i="1" s="1"/>
  <c r="GX190" i="1" s="1"/>
  <c r="AC191" i="1"/>
  <c r="H409" i="6" s="1"/>
  <c r="AE191" i="1"/>
  <c r="CS191" i="1" s="1"/>
  <c r="R191" i="1" s="1"/>
  <c r="AF191" i="1"/>
  <c r="AG191" i="1"/>
  <c r="CU191" i="1" s="1"/>
  <c r="T191" i="1" s="1"/>
  <c r="AH191" i="1"/>
  <c r="CV191" i="1" s="1"/>
  <c r="U191" i="1" s="1"/>
  <c r="L410" i="6" s="1"/>
  <c r="Q410" i="6" s="1"/>
  <c r="AI191" i="1"/>
  <c r="CW191" i="1" s="1"/>
  <c r="V191" i="1" s="1"/>
  <c r="AJ191" i="1"/>
  <c r="CX191" i="1" s="1"/>
  <c r="W191" i="1" s="1"/>
  <c r="FR191" i="1"/>
  <c r="GL191" i="1"/>
  <c r="GO191" i="1"/>
  <c r="GP191" i="1"/>
  <c r="GV191" i="1"/>
  <c r="HC191" i="1" s="1"/>
  <c r="GX191" i="1" s="1"/>
  <c r="C192" i="1"/>
  <c r="D192" i="1"/>
  <c r="I192" i="1"/>
  <c r="E411" i="6" s="1"/>
  <c r="K192" i="1"/>
  <c r="AC192" i="1"/>
  <c r="AE192" i="1"/>
  <c r="AF192" i="1"/>
  <c r="AG192" i="1"/>
  <c r="CU192" i="1" s="1"/>
  <c r="T192" i="1" s="1"/>
  <c r="AH192" i="1"/>
  <c r="AI192" i="1"/>
  <c r="CW192" i="1" s="1"/>
  <c r="V192" i="1" s="1"/>
  <c r="AJ192" i="1"/>
  <c r="CX192" i="1" s="1"/>
  <c r="CT192" i="1"/>
  <c r="S192" i="1" s="1"/>
  <c r="K412" i="6" s="1"/>
  <c r="CV192" i="1"/>
  <c r="FR192" i="1"/>
  <c r="GL192" i="1"/>
  <c r="GO192" i="1"/>
  <c r="GP192" i="1"/>
  <c r="GV192" i="1"/>
  <c r="HC192" i="1" s="1"/>
  <c r="I193" i="1"/>
  <c r="T193" i="1" s="1"/>
  <c r="AC193" i="1"/>
  <c r="H419" i="6" s="1"/>
  <c r="W419" i="6" s="1"/>
  <c r="AE193" i="1"/>
  <c r="CR193" i="1" s="1"/>
  <c r="AF193" i="1"/>
  <c r="AG193" i="1"/>
  <c r="AH193" i="1"/>
  <c r="AI193" i="1"/>
  <c r="CW193" i="1" s="1"/>
  <c r="AJ193" i="1"/>
  <c r="CX193" i="1" s="1"/>
  <c r="CS193" i="1"/>
  <c r="CU193" i="1"/>
  <c r="CV193" i="1"/>
  <c r="FR193" i="1"/>
  <c r="GL193" i="1"/>
  <c r="GO193" i="1"/>
  <c r="GP193" i="1"/>
  <c r="GV193" i="1"/>
  <c r="HC193" i="1"/>
  <c r="AC194" i="1"/>
  <c r="H421" i="6" s="1"/>
  <c r="AD194" i="1"/>
  <c r="AE194" i="1"/>
  <c r="CS194" i="1" s="1"/>
  <c r="R194" i="1" s="1"/>
  <c r="AF194" i="1"/>
  <c r="CT194" i="1" s="1"/>
  <c r="S194" i="1" s="1"/>
  <c r="AG194" i="1"/>
  <c r="CU194" i="1" s="1"/>
  <c r="T194" i="1" s="1"/>
  <c r="AH194" i="1"/>
  <c r="CV194" i="1" s="1"/>
  <c r="U194" i="1" s="1"/>
  <c r="L422" i="6" s="1"/>
  <c r="Q422" i="6" s="1"/>
  <c r="AI194" i="1"/>
  <c r="CW194" i="1" s="1"/>
  <c r="V194" i="1" s="1"/>
  <c r="AJ194" i="1"/>
  <c r="CX194" i="1" s="1"/>
  <c r="W194" i="1" s="1"/>
  <c r="CR194" i="1"/>
  <c r="Q194" i="1" s="1"/>
  <c r="FR194" i="1"/>
  <c r="GL194" i="1"/>
  <c r="GO194" i="1"/>
  <c r="GP194" i="1"/>
  <c r="GV194" i="1"/>
  <c r="HC194" i="1" s="1"/>
  <c r="GX194" i="1" s="1"/>
  <c r="AC195" i="1"/>
  <c r="H423" i="6" s="1"/>
  <c r="AE195" i="1"/>
  <c r="CS195" i="1" s="1"/>
  <c r="R195" i="1" s="1"/>
  <c r="AF195" i="1"/>
  <c r="AG195" i="1"/>
  <c r="AH195" i="1"/>
  <c r="CV195" i="1" s="1"/>
  <c r="U195" i="1" s="1"/>
  <c r="L424" i="6" s="1"/>
  <c r="Q424" i="6" s="1"/>
  <c r="AI195" i="1"/>
  <c r="CW195" i="1" s="1"/>
  <c r="V195" i="1" s="1"/>
  <c r="AJ195" i="1"/>
  <c r="CX195" i="1" s="1"/>
  <c r="W195" i="1" s="1"/>
  <c r="CQ195" i="1"/>
  <c r="P195" i="1" s="1"/>
  <c r="K423" i="6" s="1"/>
  <c r="J424" i="6" s="1"/>
  <c r="P424" i="6" s="1"/>
  <c r="CU195" i="1"/>
  <c r="T195" i="1" s="1"/>
  <c r="FR195" i="1"/>
  <c r="GL195" i="1"/>
  <c r="GO195" i="1"/>
  <c r="GP195" i="1"/>
  <c r="GV195" i="1"/>
  <c r="HC195" i="1"/>
  <c r="GX195" i="1" s="1"/>
  <c r="C196" i="1"/>
  <c r="D196" i="1"/>
  <c r="I196" i="1"/>
  <c r="K196" i="1"/>
  <c r="AC196" i="1"/>
  <c r="H430" i="6" s="1"/>
  <c r="AE196" i="1"/>
  <c r="AF196" i="1"/>
  <c r="AG196" i="1"/>
  <c r="CU196" i="1" s="1"/>
  <c r="T196" i="1" s="1"/>
  <c r="AH196" i="1"/>
  <c r="AI196" i="1"/>
  <c r="CW196" i="1" s="1"/>
  <c r="V196" i="1" s="1"/>
  <c r="AJ196" i="1"/>
  <c r="CX196" i="1" s="1"/>
  <c r="W196" i="1" s="1"/>
  <c r="CV196" i="1"/>
  <c r="U196" i="1" s="1"/>
  <c r="FR196" i="1"/>
  <c r="GL196" i="1"/>
  <c r="GO196" i="1"/>
  <c r="GP196" i="1"/>
  <c r="GV196" i="1"/>
  <c r="HC196" i="1" s="1"/>
  <c r="GX196" i="1" s="1"/>
  <c r="AC197" i="1"/>
  <c r="AE197" i="1"/>
  <c r="CS197" i="1" s="1"/>
  <c r="AF197" i="1"/>
  <c r="AG197" i="1"/>
  <c r="AH197" i="1"/>
  <c r="AI197" i="1"/>
  <c r="AJ197" i="1"/>
  <c r="CT197" i="1"/>
  <c r="CU197" i="1"/>
  <c r="CV197" i="1"/>
  <c r="CW197" i="1"/>
  <c r="CX197" i="1"/>
  <c r="FR197" i="1"/>
  <c r="GL197" i="1"/>
  <c r="GO197" i="1"/>
  <c r="GP197" i="1"/>
  <c r="GV197" i="1"/>
  <c r="HC197" i="1" s="1"/>
  <c r="AC198" i="1"/>
  <c r="H436" i="6" s="1"/>
  <c r="AD198" i="1"/>
  <c r="AE198" i="1"/>
  <c r="CS198" i="1" s="1"/>
  <c r="R198" i="1" s="1"/>
  <c r="AF198" i="1"/>
  <c r="AG198" i="1"/>
  <c r="CU198" i="1" s="1"/>
  <c r="T198" i="1" s="1"/>
  <c r="AH198" i="1"/>
  <c r="CV198" i="1" s="1"/>
  <c r="U198" i="1" s="1"/>
  <c r="L437" i="6" s="1"/>
  <c r="Q437" i="6" s="1"/>
  <c r="AI198" i="1"/>
  <c r="CW198" i="1" s="1"/>
  <c r="V198" i="1" s="1"/>
  <c r="AJ198" i="1"/>
  <c r="CX198" i="1" s="1"/>
  <c r="W198" i="1" s="1"/>
  <c r="CR198" i="1"/>
  <c r="Q198" i="1" s="1"/>
  <c r="FR198" i="1"/>
  <c r="GL198" i="1"/>
  <c r="GO198" i="1"/>
  <c r="GP198" i="1"/>
  <c r="GV198" i="1"/>
  <c r="HC198" i="1" s="1"/>
  <c r="GX198" i="1"/>
  <c r="C199" i="1"/>
  <c r="D199" i="1"/>
  <c r="I199" i="1"/>
  <c r="K199" i="1"/>
  <c r="AC199" i="1"/>
  <c r="CQ199" i="1" s="1"/>
  <c r="P199" i="1" s="1"/>
  <c r="AE199" i="1"/>
  <c r="AF199" i="1"/>
  <c r="AG199" i="1"/>
  <c r="CU199" i="1" s="1"/>
  <c r="T199" i="1" s="1"/>
  <c r="AH199" i="1"/>
  <c r="CV199" i="1" s="1"/>
  <c r="U199" i="1" s="1"/>
  <c r="AI199" i="1"/>
  <c r="CW199" i="1" s="1"/>
  <c r="V199" i="1" s="1"/>
  <c r="AJ199" i="1"/>
  <c r="CX199" i="1" s="1"/>
  <c r="W199" i="1" s="1"/>
  <c r="FR199" i="1"/>
  <c r="GL199" i="1"/>
  <c r="GO199" i="1"/>
  <c r="GP199" i="1"/>
  <c r="GV199" i="1"/>
  <c r="HC199" i="1" s="1"/>
  <c r="GX199" i="1" s="1"/>
  <c r="I200" i="1"/>
  <c r="E445" i="6" s="1"/>
  <c r="AC200" i="1"/>
  <c r="AE200" i="1"/>
  <c r="AD200" i="1" s="1"/>
  <c r="AF200" i="1"/>
  <c r="AG200" i="1"/>
  <c r="CU200" i="1" s="1"/>
  <c r="T200" i="1" s="1"/>
  <c r="AH200" i="1"/>
  <c r="CV200" i="1" s="1"/>
  <c r="AI200" i="1"/>
  <c r="CW200" i="1" s="1"/>
  <c r="V200" i="1" s="1"/>
  <c r="AJ200" i="1"/>
  <c r="CQ200" i="1"/>
  <c r="CS200" i="1"/>
  <c r="R200" i="1" s="1"/>
  <c r="CT200" i="1"/>
  <c r="CX200" i="1"/>
  <c r="W200" i="1" s="1"/>
  <c r="FR200" i="1"/>
  <c r="GL200" i="1"/>
  <c r="GO200" i="1"/>
  <c r="GP200" i="1"/>
  <c r="GV200" i="1"/>
  <c r="HC200" i="1"/>
  <c r="C201" i="1"/>
  <c r="D201" i="1"/>
  <c r="AC201" i="1"/>
  <c r="H451" i="6" s="1"/>
  <c r="AE201" i="1"/>
  <c r="AF201" i="1"/>
  <c r="AG201" i="1"/>
  <c r="AH201" i="1"/>
  <c r="CV201" i="1" s="1"/>
  <c r="U201" i="1" s="1"/>
  <c r="AI201" i="1"/>
  <c r="CW201" i="1" s="1"/>
  <c r="V201" i="1" s="1"/>
  <c r="AJ201" i="1"/>
  <c r="CX201" i="1" s="1"/>
  <c r="W201" i="1" s="1"/>
  <c r="CU201" i="1"/>
  <c r="T201" i="1" s="1"/>
  <c r="FR201" i="1"/>
  <c r="GL201" i="1"/>
  <c r="GO201" i="1"/>
  <c r="GP201" i="1"/>
  <c r="GV201" i="1"/>
  <c r="HC201" i="1"/>
  <c r="GX201" i="1" s="1"/>
  <c r="I202" i="1"/>
  <c r="E455" i="6" s="1"/>
  <c r="S202" i="1"/>
  <c r="AC202" i="1"/>
  <c r="AE202" i="1"/>
  <c r="AF202" i="1"/>
  <c r="AG202" i="1"/>
  <c r="CU202" i="1" s="1"/>
  <c r="AH202" i="1"/>
  <c r="AI202" i="1"/>
  <c r="CW202" i="1" s="1"/>
  <c r="AJ202" i="1"/>
  <c r="CX202" i="1" s="1"/>
  <c r="W202" i="1" s="1"/>
  <c r="CT202" i="1"/>
  <c r="CV202" i="1"/>
  <c r="U202" i="1" s="1"/>
  <c r="FR202" i="1"/>
  <c r="GL202" i="1"/>
  <c r="GO202" i="1"/>
  <c r="GP202" i="1"/>
  <c r="GV202" i="1"/>
  <c r="HC202" i="1" s="1"/>
  <c r="GX202" i="1" s="1"/>
  <c r="AC203" i="1"/>
  <c r="H457" i="6" s="1"/>
  <c r="W458" i="6" s="1"/>
  <c r="AD203" i="1"/>
  <c r="AB203" i="1" s="1"/>
  <c r="AE203" i="1"/>
  <c r="CS203" i="1" s="1"/>
  <c r="R203" i="1" s="1"/>
  <c r="AF203" i="1"/>
  <c r="CT203" i="1" s="1"/>
  <c r="S203" i="1" s="1"/>
  <c r="AG203" i="1"/>
  <c r="CU203" i="1" s="1"/>
  <c r="T203" i="1" s="1"/>
  <c r="AH203" i="1"/>
  <c r="CV203" i="1" s="1"/>
  <c r="U203" i="1" s="1"/>
  <c r="L458" i="6" s="1"/>
  <c r="Q458" i="6" s="1"/>
  <c r="AI203" i="1"/>
  <c r="CW203" i="1" s="1"/>
  <c r="V203" i="1" s="1"/>
  <c r="AJ203" i="1"/>
  <c r="CX203" i="1" s="1"/>
  <c r="W203" i="1" s="1"/>
  <c r="CQ203" i="1"/>
  <c r="P203" i="1" s="1"/>
  <c r="K457" i="6" s="1"/>
  <c r="J458" i="6" s="1"/>
  <c r="P458" i="6" s="1"/>
  <c r="CR203" i="1"/>
  <c r="Q203" i="1" s="1"/>
  <c r="FR203" i="1"/>
  <c r="GL203" i="1"/>
  <c r="GO203" i="1"/>
  <c r="GP203" i="1"/>
  <c r="GV203" i="1"/>
  <c r="HC203" i="1" s="1"/>
  <c r="GX203" i="1"/>
  <c r="O204" i="1"/>
  <c r="P204" i="1"/>
  <c r="Q204" i="1"/>
  <c r="R204" i="1"/>
  <c r="S204" i="1"/>
  <c r="T204" i="1"/>
  <c r="U204" i="1"/>
  <c r="L461" i="6" s="1"/>
  <c r="Q461" i="6" s="1"/>
  <c r="V204" i="1"/>
  <c r="W204" i="1"/>
  <c r="X204" i="1"/>
  <c r="T459" i="6" s="1"/>
  <c r="Y204" i="1"/>
  <c r="V459" i="6" s="1"/>
  <c r="AB204" i="1"/>
  <c r="AC204" i="1"/>
  <c r="AD204" i="1"/>
  <c r="AE204" i="1"/>
  <c r="AF204" i="1"/>
  <c r="AG204" i="1"/>
  <c r="AH204" i="1"/>
  <c r="AI204" i="1"/>
  <c r="AJ204" i="1"/>
  <c r="FR204" i="1"/>
  <c r="GL204" i="1"/>
  <c r="GO204" i="1"/>
  <c r="GP204" i="1"/>
  <c r="GV204" i="1"/>
  <c r="GX204" i="1"/>
  <c r="O205" i="1"/>
  <c r="P205" i="1"/>
  <c r="Q205" i="1"/>
  <c r="R205" i="1"/>
  <c r="S205" i="1"/>
  <c r="T205" i="1"/>
  <c r="U205" i="1"/>
  <c r="L463" i="6" s="1"/>
  <c r="Q463" i="6" s="1"/>
  <c r="V205" i="1"/>
  <c r="W205" i="1"/>
  <c r="X205" i="1"/>
  <c r="T462" i="6" s="1"/>
  <c r="Y205" i="1"/>
  <c r="V462" i="6" s="1"/>
  <c r="AB205" i="1"/>
  <c r="AC205" i="1"/>
  <c r="AD205" i="1"/>
  <c r="AE205" i="1"/>
  <c r="AF205" i="1"/>
  <c r="AG205" i="1"/>
  <c r="AH205" i="1"/>
  <c r="AI205" i="1"/>
  <c r="AJ205" i="1"/>
  <c r="FR205" i="1"/>
  <c r="GL205" i="1"/>
  <c r="GO205" i="1"/>
  <c r="GP205" i="1"/>
  <c r="GV205" i="1"/>
  <c r="GX205" i="1"/>
  <c r="B207" i="1"/>
  <c r="B169" i="1" s="1"/>
  <c r="C207" i="1"/>
  <c r="C169" i="1" s="1"/>
  <c r="D207" i="1"/>
  <c r="D169" i="1" s="1"/>
  <c r="F207" i="1"/>
  <c r="F169" i="1" s="1"/>
  <c r="G207" i="1"/>
  <c r="BC207" i="1"/>
  <c r="F223" i="1" s="1"/>
  <c r="BX207" i="1"/>
  <c r="CK207" i="1"/>
  <c r="CL207" i="1"/>
  <c r="CL169" i="1" s="1"/>
  <c r="B237" i="1"/>
  <c r="B22" i="1" s="1"/>
  <c r="C237" i="1"/>
  <c r="C22" i="1" s="1"/>
  <c r="D237" i="1"/>
  <c r="D22" i="1" s="1"/>
  <c r="F237" i="1"/>
  <c r="F22" i="1" s="1"/>
  <c r="G237" i="1"/>
  <c r="B269" i="1"/>
  <c r="B18" i="1" s="1"/>
  <c r="C269" i="1"/>
  <c r="C18" i="1" s="1"/>
  <c r="D269" i="1"/>
  <c r="D18" i="1" s="1"/>
  <c r="F269" i="1"/>
  <c r="F18" i="1" s="1"/>
  <c r="G269" i="1"/>
  <c r="G18" i="1" s="1"/>
  <c r="G253" i="6" l="1"/>
  <c r="O253" i="6" s="1"/>
  <c r="G125" i="6"/>
  <c r="O125" i="6" s="1"/>
  <c r="L454" i="6"/>
  <c r="L456" i="6"/>
  <c r="Q456" i="6" s="1"/>
  <c r="CZ188" i="1"/>
  <c r="Y188" i="1" s="1"/>
  <c r="V399" i="6" s="1"/>
  <c r="CY188" i="1"/>
  <c r="X188" i="1" s="1"/>
  <c r="T399" i="6" s="1"/>
  <c r="L305" i="6"/>
  <c r="Q305" i="6" s="1"/>
  <c r="L303" i="6"/>
  <c r="CZ194" i="1"/>
  <c r="Y194" i="1" s="1"/>
  <c r="V421" i="6" s="1"/>
  <c r="CY194" i="1"/>
  <c r="X194" i="1" s="1"/>
  <c r="T421" i="6" s="1"/>
  <c r="L408" i="6"/>
  <c r="Q408" i="6" s="1"/>
  <c r="L407" i="6"/>
  <c r="L346" i="6"/>
  <c r="L348" i="6"/>
  <c r="Q348" i="6" s="1"/>
  <c r="L444" i="6"/>
  <c r="L446" i="6"/>
  <c r="Q446" i="6" s="1"/>
  <c r="P200" i="1"/>
  <c r="U338" i="6"/>
  <c r="S338" i="6"/>
  <c r="H340" i="6"/>
  <c r="R340" i="6" s="1"/>
  <c r="AD130" i="1"/>
  <c r="CR130" i="1"/>
  <c r="Q130" i="1" s="1"/>
  <c r="DG156" i="3"/>
  <c r="DJ156" i="3" s="1"/>
  <c r="DF156" i="3"/>
  <c r="DH156" i="3"/>
  <c r="DI156" i="3"/>
  <c r="S200" i="1"/>
  <c r="CR195" i="1"/>
  <c r="Q195" i="1" s="1"/>
  <c r="Q193" i="1"/>
  <c r="CQ191" i="1"/>
  <c r="P191" i="1" s="1"/>
  <c r="K409" i="6" s="1"/>
  <c r="J410" i="6" s="1"/>
  <c r="P410" i="6" s="1"/>
  <c r="U397" i="6"/>
  <c r="S397" i="6"/>
  <c r="CR186" i="1"/>
  <c r="Q186" i="1" s="1"/>
  <c r="U374" i="6"/>
  <c r="S374" i="6"/>
  <c r="CQ179" i="1"/>
  <c r="P179" i="1" s="1"/>
  <c r="K370" i="6" s="1"/>
  <c r="H370" i="6"/>
  <c r="CX194" i="3"/>
  <c r="E354" i="6"/>
  <c r="E329" i="6"/>
  <c r="C330" i="6"/>
  <c r="CT127" i="1"/>
  <c r="U292" i="6"/>
  <c r="L238" i="6"/>
  <c r="L239" i="6"/>
  <c r="Q239" i="6" s="1"/>
  <c r="G402" i="6"/>
  <c r="O402" i="6" s="1"/>
  <c r="L148" i="6"/>
  <c r="Q148" i="6" s="1"/>
  <c r="L146" i="6"/>
  <c r="L134" i="6"/>
  <c r="L136" i="6"/>
  <c r="Q136" i="6" s="1"/>
  <c r="DF60" i="3"/>
  <c r="DH60" i="3"/>
  <c r="DH41" i="3"/>
  <c r="DF41" i="3"/>
  <c r="DI41" i="3"/>
  <c r="DJ41" i="3" s="1"/>
  <c r="G398" i="6"/>
  <c r="O398" i="6" s="1"/>
  <c r="W364" i="6"/>
  <c r="CQ201" i="1"/>
  <c r="P201" i="1" s="1"/>
  <c r="K451" i="6" s="1"/>
  <c r="CR200" i="1"/>
  <c r="CT189" i="1"/>
  <c r="S189" i="1" s="1"/>
  <c r="U401" i="6"/>
  <c r="S401" i="6"/>
  <c r="AD187" i="1"/>
  <c r="U388" i="6"/>
  <c r="S388" i="6"/>
  <c r="S376" i="6"/>
  <c r="U376" i="6"/>
  <c r="AD180" i="1"/>
  <c r="CT130" i="1"/>
  <c r="S129" i="1"/>
  <c r="K298" i="6" s="1"/>
  <c r="U283" i="6"/>
  <c r="S283" i="6"/>
  <c r="H285" i="6"/>
  <c r="R285" i="6" s="1"/>
  <c r="CT126" i="1"/>
  <c r="S126" i="1" s="1"/>
  <c r="K285" i="6" s="1"/>
  <c r="BZ137" i="1"/>
  <c r="AQ137" i="1" s="1"/>
  <c r="W102" i="1"/>
  <c r="C193" i="6"/>
  <c r="E192" i="6"/>
  <c r="CQ59" i="1"/>
  <c r="P59" i="1" s="1"/>
  <c r="H157" i="6"/>
  <c r="W157" i="6" s="1"/>
  <c r="S81" i="6"/>
  <c r="U81" i="6"/>
  <c r="CT40" i="1"/>
  <c r="S40" i="1" s="1"/>
  <c r="CY40" i="1" s="1"/>
  <c r="X40" i="1" s="1"/>
  <c r="T81" i="6" s="1"/>
  <c r="L189" i="6"/>
  <c r="L191" i="6"/>
  <c r="Q191" i="6" s="1"/>
  <c r="CP205" i="1"/>
  <c r="GX200" i="1"/>
  <c r="U436" i="6"/>
  <c r="S436" i="6"/>
  <c r="CT196" i="1"/>
  <c r="S196" i="1" s="1"/>
  <c r="K427" i="6" s="1"/>
  <c r="S425" i="6"/>
  <c r="H427" i="6"/>
  <c r="R427" i="6" s="1"/>
  <c r="U425" i="6"/>
  <c r="CT187" i="1"/>
  <c r="S187" i="1" s="1"/>
  <c r="CQ185" i="1"/>
  <c r="P185" i="1" s="1"/>
  <c r="K388" i="6" s="1"/>
  <c r="J389" i="6" s="1"/>
  <c r="P389" i="6" s="1"/>
  <c r="H388" i="6"/>
  <c r="CS184" i="1"/>
  <c r="R184" i="1" s="1"/>
  <c r="U380" i="6"/>
  <c r="S380" i="6"/>
  <c r="H376" i="6"/>
  <c r="CT180" i="1"/>
  <c r="S180" i="1" s="1"/>
  <c r="C366" i="6"/>
  <c r="E365" i="6"/>
  <c r="U177" i="1"/>
  <c r="AD173" i="1"/>
  <c r="H341" i="6"/>
  <c r="H342" i="6"/>
  <c r="R342" i="6" s="1"/>
  <c r="AD172" i="1"/>
  <c r="AB172" i="1" s="1"/>
  <c r="BC137" i="1"/>
  <c r="H318" i="6"/>
  <c r="W129" i="1"/>
  <c r="H288" i="6"/>
  <c r="CQ126" i="1"/>
  <c r="P126" i="1" s="1"/>
  <c r="K264" i="6"/>
  <c r="J265" i="6" s="1"/>
  <c r="P265" i="6" s="1"/>
  <c r="CT120" i="1"/>
  <c r="L109" i="6"/>
  <c r="Q109" i="6" s="1"/>
  <c r="L108" i="6"/>
  <c r="U100" i="6"/>
  <c r="S100" i="6"/>
  <c r="CT45" i="1"/>
  <c r="S45" i="1" s="1"/>
  <c r="CY45" i="1" s="1"/>
  <c r="X45" i="1" s="1"/>
  <c r="T100" i="6" s="1"/>
  <c r="DG225" i="3"/>
  <c r="DJ225" i="3" s="1"/>
  <c r="DF225" i="3"/>
  <c r="DH225" i="3"/>
  <c r="DG161" i="3"/>
  <c r="DH161" i="3"/>
  <c r="DI161" i="3"/>
  <c r="DF161" i="3"/>
  <c r="DJ161" i="3" s="1"/>
  <c r="CQ202" i="1"/>
  <c r="P202" i="1" s="1"/>
  <c r="H455" i="6"/>
  <c r="W455" i="6" s="1"/>
  <c r="H404" i="6"/>
  <c r="U403" i="6"/>
  <c r="H406" i="6" s="1"/>
  <c r="S403" i="6"/>
  <c r="H405" i="6" s="1"/>
  <c r="H374" i="6"/>
  <c r="W374" i="6" s="1"/>
  <c r="C297" i="6"/>
  <c r="E296" i="6"/>
  <c r="U438" i="6"/>
  <c r="H439" i="6"/>
  <c r="R439" i="6" s="1"/>
  <c r="S438" i="6"/>
  <c r="AB198" i="1"/>
  <c r="CS196" i="1"/>
  <c r="R196" i="1" s="1"/>
  <c r="K429" i="6" s="1"/>
  <c r="H429" i="6"/>
  <c r="R429" i="6" s="1"/>
  <c r="H428" i="6"/>
  <c r="AB194" i="1"/>
  <c r="R193" i="1"/>
  <c r="U409" i="6"/>
  <c r="S409" i="6"/>
  <c r="CS187" i="1"/>
  <c r="R187" i="1" s="1"/>
  <c r="CS180" i="1"/>
  <c r="R180" i="1" s="1"/>
  <c r="CQ173" i="1"/>
  <c r="P173" i="1" s="1"/>
  <c r="K343" i="6" s="1"/>
  <c r="H343" i="6"/>
  <c r="G96" i="1"/>
  <c r="AF324" i="6"/>
  <c r="A324" i="6"/>
  <c r="CT133" i="1"/>
  <c r="S133" i="1" s="1"/>
  <c r="U316" i="6"/>
  <c r="S316" i="6"/>
  <c r="S306" i="6"/>
  <c r="H307" i="6"/>
  <c r="R307" i="6" s="1"/>
  <c r="U306" i="6"/>
  <c r="CT131" i="1"/>
  <c r="S131" i="1" s="1"/>
  <c r="K307" i="6" s="1"/>
  <c r="P123" i="1"/>
  <c r="K273" i="6" s="1"/>
  <c r="H186" i="6"/>
  <c r="CQ100" i="1"/>
  <c r="P100" i="1" s="1"/>
  <c r="K186" i="6" s="1"/>
  <c r="S135" i="6"/>
  <c r="CT54" i="1"/>
  <c r="G400" i="6"/>
  <c r="O400" i="6" s="1"/>
  <c r="W400" i="6"/>
  <c r="U193" i="1"/>
  <c r="E419" i="6"/>
  <c r="CX136" i="3"/>
  <c r="E268" i="6"/>
  <c r="C269" i="6"/>
  <c r="W123" i="1"/>
  <c r="U181" i="6"/>
  <c r="S181" i="6"/>
  <c r="H183" i="6"/>
  <c r="R183" i="6" s="1"/>
  <c r="CT100" i="1"/>
  <c r="S100" i="1" s="1"/>
  <c r="K183" i="6" s="1"/>
  <c r="U200" i="1"/>
  <c r="AD199" i="1"/>
  <c r="H441" i="6"/>
  <c r="R441" i="6" s="1"/>
  <c r="H440" i="6"/>
  <c r="W437" i="6"/>
  <c r="G437" i="6"/>
  <c r="O437" i="6" s="1"/>
  <c r="CQ197" i="1"/>
  <c r="S423" i="6"/>
  <c r="U423" i="6"/>
  <c r="G422" i="6"/>
  <c r="O422" i="6" s="1"/>
  <c r="W422" i="6"/>
  <c r="CQ193" i="1"/>
  <c r="P193" i="1" s="1"/>
  <c r="S411" i="6"/>
  <c r="H412" i="6"/>
  <c r="R412" i="6" s="1"/>
  <c r="U411" i="6"/>
  <c r="CQ188" i="1"/>
  <c r="P188" i="1" s="1"/>
  <c r="K399" i="6" s="1"/>
  <c r="J400" i="6" s="1"/>
  <c r="P400" i="6" s="1"/>
  <c r="CT186" i="1"/>
  <c r="S186" i="1" s="1"/>
  <c r="K391" i="6" s="1"/>
  <c r="H391" i="6"/>
  <c r="U390" i="6"/>
  <c r="H394" i="6" s="1"/>
  <c r="S390" i="6"/>
  <c r="H393" i="6" s="1"/>
  <c r="W381" i="6"/>
  <c r="G381" i="6"/>
  <c r="O381" i="6" s="1"/>
  <c r="CT177" i="1"/>
  <c r="S177" i="1" s="1"/>
  <c r="K355" i="6" s="1"/>
  <c r="H355" i="6"/>
  <c r="U354" i="6"/>
  <c r="H360" i="6" s="1"/>
  <c r="S354" i="6"/>
  <c r="H359" i="6" s="1"/>
  <c r="H309" i="6"/>
  <c r="R309" i="6" s="1"/>
  <c r="H308" i="6"/>
  <c r="C284" i="6"/>
  <c r="E283" i="6"/>
  <c r="I127" i="1"/>
  <c r="T126" i="1"/>
  <c r="C209" i="6"/>
  <c r="E208" i="6"/>
  <c r="U79" i="6"/>
  <c r="S79" i="6"/>
  <c r="CT39" i="1"/>
  <c r="S39" i="1" s="1"/>
  <c r="H69" i="6"/>
  <c r="H70" i="6"/>
  <c r="R70" i="6" s="1"/>
  <c r="CR36" i="1"/>
  <c r="CS36" i="1"/>
  <c r="R36" i="1" s="1"/>
  <c r="K70" i="6" s="1"/>
  <c r="AD36" i="1"/>
  <c r="AB36" i="1" s="1"/>
  <c r="S48" i="6"/>
  <c r="CT31" i="1"/>
  <c r="L76" i="6"/>
  <c r="Q76" i="6" s="1"/>
  <c r="L74" i="6"/>
  <c r="S457" i="6"/>
  <c r="U457" i="6"/>
  <c r="W193" i="1"/>
  <c r="AD192" i="1"/>
  <c r="H413" i="6"/>
  <c r="H414" i="6"/>
  <c r="R414" i="6" s="1"/>
  <c r="W410" i="6"/>
  <c r="G410" i="6"/>
  <c r="O410" i="6" s="1"/>
  <c r="CT190" i="1"/>
  <c r="S190" i="1" s="1"/>
  <c r="K404" i="6" s="1"/>
  <c r="CS189" i="1"/>
  <c r="R189" i="1" s="1"/>
  <c r="CQ187" i="1"/>
  <c r="P187" i="1" s="1"/>
  <c r="K397" i="6" s="1"/>
  <c r="J398" i="6" s="1"/>
  <c r="P398" i="6" s="1"/>
  <c r="T181" i="1"/>
  <c r="E376" i="6"/>
  <c r="CQ180" i="1"/>
  <c r="P180" i="1" s="1"/>
  <c r="CP180" i="1" s="1"/>
  <c r="O180" i="1" s="1"/>
  <c r="K374" i="6" s="1"/>
  <c r="H357" i="6"/>
  <c r="R357" i="6" s="1"/>
  <c r="H356" i="6"/>
  <c r="CT172" i="1"/>
  <c r="W317" i="6"/>
  <c r="G317" i="6"/>
  <c r="O317" i="6" s="1"/>
  <c r="I130" i="1"/>
  <c r="T129" i="1"/>
  <c r="CQ115" i="1"/>
  <c r="P115" i="1" s="1"/>
  <c r="H242" i="6"/>
  <c r="H71" i="6"/>
  <c r="CQ36" i="1"/>
  <c r="P36" i="1" s="1"/>
  <c r="K71" i="6" s="1"/>
  <c r="L49" i="6"/>
  <c r="Q49" i="6" s="1"/>
  <c r="L47" i="6"/>
  <c r="DG111" i="3"/>
  <c r="DH111" i="3"/>
  <c r="CP176" i="1"/>
  <c r="O176" i="1" s="1"/>
  <c r="K352" i="6"/>
  <c r="J353" i="6" s="1"/>
  <c r="P353" i="6" s="1"/>
  <c r="L313" i="6"/>
  <c r="L315" i="6"/>
  <c r="Q315" i="6" s="1"/>
  <c r="CT56" i="1"/>
  <c r="S56" i="1" s="1"/>
  <c r="K141" i="6" s="1"/>
  <c r="U139" i="6"/>
  <c r="S139" i="6"/>
  <c r="H141" i="6"/>
  <c r="CT201" i="1"/>
  <c r="S201" i="1" s="1"/>
  <c r="K448" i="6" s="1"/>
  <c r="S447" i="6"/>
  <c r="H448" i="6"/>
  <c r="R448" i="6" s="1"/>
  <c r="U447" i="6"/>
  <c r="G169" i="1"/>
  <c r="AF465" i="6"/>
  <c r="A465" i="6"/>
  <c r="V202" i="1"/>
  <c r="CS201" i="1"/>
  <c r="R201" i="1" s="1"/>
  <c r="K450" i="6" s="1"/>
  <c r="H449" i="6"/>
  <c r="H450" i="6"/>
  <c r="R450" i="6" s="1"/>
  <c r="S445" i="6"/>
  <c r="U445" i="6"/>
  <c r="CT198" i="1"/>
  <c r="S198" i="1" s="1"/>
  <c r="CY198" i="1" s="1"/>
  <c r="X198" i="1" s="1"/>
  <c r="T436" i="6" s="1"/>
  <c r="AD195" i="1"/>
  <c r="AB195" i="1" s="1"/>
  <c r="V193" i="1"/>
  <c r="CQ192" i="1"/>
  <c r="P192" i="1" s="1"/>
  <c r="K415" i="6" s="1"/>
  <c r="H415" i="6"/>
  <c r="CR189" i="1"/>
  <c r="Q189" i="1" s="1"/>
  <c r="CP189" i="1" s="1"/>
  <c r="O189" i="1" s="1"/>
  <c r="AD186" i="1"/>
  <c r="CT181" i="1"/>
  <c r="S181" i="1" s="1"/>
  <c r="U179" i="1"/>
  <c r="AD177" i="1"/>
  <c r="U352" i="6"/>
  <c r="S352" i="6"/>
  <c r="CT173" i="1"/>
  <c r="S173" i="1" s="1"/>
  <c r="K340" i="6" s="1"/>
  <c r="CS172" i="1"/>
  <c r="R172" i="1" s="1"/>
  <c r="S329" i="6"/>
  <c r="H331" i="6"/>
  <c r="R331" i="6" s="1"/>
  <c r="U329" i="6"/>
  <c r="CS130" i="1"/>
  <c r="R130" i="1" s="1"/>
  <c r="GX129" i="1"/>
  <c r="P106" i="1"/>
  <c r="K213" i="6" s="1"/>
  <c r="CR103" i="1"/>
  <c r="Q103" i="1" s="1"/>
  <c r="CS103" i="1"/>
  <c r="R103" i="1" s="1"/>
  <c r="AD103" i="1"/>
  <c r="AB103" i="1" s="1"/>
  <c r="BY64" i="1"/>
  <c r="AB31" i="1"/>
  <c r="DG157" i="3"/>
  <c r="DI157" i="3"/>
  <c r="CP204" i="1"/>
  <c r="G424" i="6"/>
  <c r="O424" i="6" s="1"/>
  <c r="W424" i="6"/>
  <c r="GX193" i="1"/>
  <c r="CT185" i="1"/>
  <c r="S185" i="1" s="1"/>
  <c r="U378" i="6"/>
  <c r="S378" i="6"/>
  <c r="W180" i="1"/>
  <c r="E374" i="6"/>
  <c r="C339" i="6"/>
  <c r="E338" i="6"/>
  <c r="P130" i="1"/>
  <c r="CS129" i="1"/>
  <c r="R129" i="1" s="1"/>
  <c r="K300" i="6" s="1"/>
  <c r="H299" i="6"/>
  <c r="H300" i="6"/>
  <c r="R300" i="6" s="1"/>
  <c r="V127" i="1"/>
  <c r="L291" i="6"/>
  <c r="L293" i="6"/>
  <c r="Q293" i="6" s="1"/>
  <c r="W282" i="6"/>
  <c r="G282" i="6"/>
  <c r="O282" i="6" s="1"/>
  <c r="CQ110" i="1"/>
  <c r="P110" i="1" s="1"/>
  <c r="K223" i="6" s="1"/>
  <c r="J224" i="6" s="1"/>
  <c r="P224" i="6" s="1"/>
  <c r="H223" i="6"/>
  <c r="L205" i="6"/>
  <c r="Q205" i="6" s="1"/>
  <c r="L204" i="6"/>
  <c r="H195" i="6"/>
  <c r="CQ103" i="1"/>
  <c r="P103" i="1" s="1"/>
  <c r="K195" i="6" s="1"/>
  <c r="J196" i="6" s="1"/>
  <c r="P196" i="6" s="1"/>
  <c r="T102" i="1"/>
  <c r="U98" i="6"/>
  <c r="S98" i="6"/>
  <c r="CT44" i="1"/>
  <c r="S44" i="1" s="1"/>
  <c r="L88" i="6"/>
  <c r="Q88" i="6" s="1"/>
  <c r="L87" i="6"/>
  <c r="L38" i="6"/>
  <c r="Q38" i="6" s="1"/>
  <c r="L36" i="6"/>
  <c r="DF228" i="3"/>
  <c r="DJ228" i="3" s="1"/>
  <c r="DG228" i="3"/>
  <c r="DI228" i="3"/>
  <c r="H286" i="6"/>
  <c r="H287" i="6"/>
  <c r="R287" i="6" s="1"/>
  <c r="CR126" i="1"/>
  <c r="Q126" i="1" s="1"/>
  <c r="K286" i="6" s="1"/>
  <c r="CS126" i="1"/>
  <c r="R126" i="1" s="1"/>
  <c r="AD126" i="1"/>
  <c r="AB126" i="1" s="1"/>
  <c r="L156" i="6"/>
  <c r="L158" i="6"/>
  <c r="Q158" i="6" s="1"/>
  <c r="L97" i="6"/>
  <c r="Q97" i="6" s="1"/>
  <c r="L96" i="6"/>
  <c r="L433" i="6"/>
  <c r="L435" i="6"/>
  <c r="Q435" i="6" s="1"/>
  <c r="T202" i="1"/>
  <c r="CT199" i="1"/>
  <c r="S199" i="1" s="1"/>
  <c r="K439" i="6" s="1"/>
  <c r="CX220" i="3"/>
  <c r="E438" i="6"/>
  <c r="CQ198" i="1"/>
  <c r="P198" i="1" s="1"/>
  <c r="K436" i="6" s="1"/>
  <c r="J437" i="6" s="1"/>
  <c r="P437" i="6" s="1"/>
  <c r="C426" i="6"/>
  <c r="E425" i="6"/>
  <c r="CT195" i="1"/>
  <c r="S195" i="1" s="1"/>
  <c r="CQ194" i="1"/>
  <c r="P194" i="1" s="1"/>
  <c r="K421" i="6" s="1"/>
  <c r="J422" i="6" s="1"/>
  <c r="P422" i="6" s="1"/>
  <c r="L396" i="6"/>
  <c r="Q396" i="6" s="1"/>
  <c r="L395" i="6"/>
  <c r="CT184" i="1"/>
  <c r="S184" i="1" s="1"/>
  <c r="K383" i="6" s="1"/>
  <c r="H383" i="6"/>
  <c r="U382" i="6"/>
  <c r="H385" i="6" s="1"/>
  <c r="S382" i="6"/>
  <c r="H384" i="6" s="1"/>
  <c r="CT183" i="1"/>
  <c r="S183" i="1" s="1"/>
  <c r="W181" i="1"/>
  <c r="GX179" i="1"/>
  <c r="S365" i="6"/>
  <c r="H371" i="6" s="1"/>
  <c r="H367" i="6"/>
  <c r="R367" i="6" s="1"/>
  <c r="U365" i="6"/>
  <c r="H372" i="6" s="1"/>
  <c r="S363" i="6"/>
  <c r="U363" i="6"/>
  <c r="CY176" i="1"/>
  <c r="X176" i="1" s="1"/>
  <c r="T352" i="6" s="1"/>
  <c r="AD176" i="1"/>
  <c r="AB176" i="1" s="1"/>
  <c r="CR173" i="1"/>
  <c r="CT132" i="1"/>
  <c r="S132" i="1" s="1"/>
  <c r="S314" i="6"/>
  <c r="U314" i="6"/>
  <c r="AD129" i="1"/>
  <c r="AB129" i="1" s="1"/>
  <c r="U127" i="1"/>
  <c r="CS121" i="1"/>
  <c r="R121" i="1" s="1"/>
  <c r="CZ121" i="1" s="1"/>
  <c r="Y121" i="1" s="1"/>
  <c r="V264" i="6" s="1"/>
  <c r="AD121" i="1"/>
  <c r="V106" i="1"/>
  <c r="U159" i="6"/>
  <c r="S159" i="6"/>
  <c r="CT60" i="1"/>
  <c r="S60" i="1" s="1"/>
  <c r="H113" i="6"/>
  <c r="R113" i="6" s="1"/>
  <c r="U112" i="6"/>
  <c r="S112" i="6"/>
  <c r="CT49" i="1"/>
  <c r="S49" i="1" s="1"/>
  <c r="K113" i="6" s="1"/>
  <c r="S38" i="1"/>
  <c r="L386" i="6"/>
  <c r="L387" i="6"/>
  <c r="Q387" i="6" s="1"/>
  <c r="S421" i="6"/>
  <c r="U421" i="6"/>
  <c r="G22" i="1"/>
  <c r="A469" i="6"/>
  <c r="S455" i="6"/>
  <c r="U455" i="6"/>
  <c r="AB200" i="1"/>
  <c r="H445" i="6"/>
  <c r="W445" i="6" s="1"/>
  <c r="CS199" i="1"/>
  <c r="R199" i="1" s="1"/>
  <c r="K441" i="6" s="1"/>
  <c r="S434" i="6"/>
  <c r="CQ196" i="1"/>
  <c r="P196" i="1" s="1"/>
  <c r="K430" i="6" s="1"/>
  <c r="CT193" i="1"/>
  <c r="S193" i="1" s="1"/>
  <c r="S419" i="6"/>
  <c r="U419" i="6"/>
  <c r="CT191" i="1"/>
  <c r="S191" i="1" s="1"/>
  <c r="U399" i="6"/>
  <c r="S399" i="6"/>
  <c r="CQ183" i="1"/>
  <c r="P183" i="1" s="1"/>
  <c r="K380" i="6" s="1"/>
  <c r="J381" i="6" s="1"/>
  <c r="P381" i="6" s="1"/>
  <c r="W379" i="6"/>
  <c r="G379" i="6"/>
  <c r="O379" i="6" s="1"/>
  <c r="CR179" i="1"/>
  <c r="Q179" i="1" s="1"/>
  <c r="K368" i="6" s="1"/>
  <c r="H369" i="6"/>
  <c r="R369" i="6" s="1"/>
  <c r="H368" i="6"/>
  <c r="G353" i="6"/>
  <c r="O353" i="6" s="1"/>
  <c r="W353" i="6"/>
  <c r="W173" i="1"/>
  <c r="CS131" i="1"/>
  <c r="R131" i="1" s="1"/>
  <c r="K309" i="6" s="1"/>
  <c r="P129" i="1"/>
  <c r="GX106" i="1"/>
  <c r="E126" i="6"/>
  <c r="C127" i="6"/>
  <c r="CR35" i="1"/>
  <c r="Q35" i="1" s="1"/>
  <c r="CP35" i="1" s="1"/>
  <c r="O35" i="1" s="1"/>
  <c r="CS35" i="1"/>
  <c r="R35" i="1" s="1"/>
  <c r="AD35" i="1"/>
  <c r="G458" i="6"/>
  <c r="O458" i="6" s="1"/>
  <c r="CT117" i="1"/>
  <c r="S117" i="1" s="1"/>
  <c r="K247" i="6" s="1"/>
  <c r="U246" i="6"/>
  <c r="H249" i="6" s="1"/>
  <c r="S246" i="6"/>
  <c r="H248" i="6" s="1"/>
  <c r="H247" i="6"/>
  <c r="U219" i="6"/>
  <c r="S219" i="6"/>
  <c r="CQ104" i="1"/>
  <c r="P104" i="1" s="1"/>
  <c r="K201" i="6" s="1"/>
  <c r="H201" i="6"/>
  <c r="S195" i="6"/>
  <c r="U195" i="6"/>
  <c r="CT99" i="1"/>
  <c r="S99" i="1" s="1"/>
  <c r="U179" i="6"/>
  <c r="S179" i="6"/>
  <c r="L180" i="6"/>
  <c r="Q180" i="6" s="1"/>
  <c r="L178" i="6"/>
  <c r="CQ55" i="1"/>
  <c r="P55" i="1" s="1"/>
  <c r="CQ51" i="1"/>
  <c r="P51" i="1" s="1"/>
  <c r="K122" i="6" s="1"/>
  <c r="J123" i="6" s="1"/>
  <c r="P123" i="6" s="1"/>
  <c r="U50" i="1"/>
  <c r="E120" i="6"/>
  <c r="CQ43" i="1"/>
  <c r="P43" i="1" s="1"/>
  <c r="K93" i="6" s="1"/>
  <c r="H93" i="6"/>
  <c r="CT36" i="1"/>
  <c r="S36" i="1" s="1"/>
  <c r="K68" i="6" s="1"/>
  <c r="S66" i="6"/>
  <c r="H68" i="6"/>
  <c r="R68" i="6" s="1"/>
  <c r="U66" i="6"/>
  <c r="H59" i="6"/>
  <c r="H37" i="6"/>
  <c r="W37" i="6" s="1"/>
  <c r="DF113" i="3"/>
  <c r="DG69" i="3"/>
  <c r="CQ131" i="1"/>
  <c r="P131" i="1" s="1"/>
  <c r="K310" i="6" s="1"/>
  <c r="CT124" i="1"/>
  <c r="CT121" i="1"/>
  <c r="S121" i="1" s="1"/>
  <c r="CP121" i="1" s="1"/>
  <c r="O121" i="1" s="1"/>
  <c r="U264" i="6"/>
  <c r="S264" i="6"/>
  <c r="U240" i="6"/>
  <c r="S240" i="6"/>
  <c r="CQ108" i="1"/>
  <c r="P108" i="1" s="1"/>
  <c r="H219" i="6"/>
  <c r="CS107" i="1"/>
  <c r="V101" i="1"/>
  <c r="H184" i="6"/>
  <c r="H185" i="6"/>
  <c r="R185" i="6" s="1"/>
  <c r="H179" i="6"/>
  <c r="W179" i="6" s="1"/>
  <c r="CS98" i="1"/>
  <c r="R98" i="1" s="1"/>
  <c r="H143" i="6"/>
  <c r="R143" i="6" s="1"/>
  <c r="H142" i="6"/>
  <c r="CQ52" i="1"/>
  <c r="P52" i="1" s="1"/>
  <c r="K124" i="6" s="1"/>
  <c r="J125" i="6" s="1"/>
  <c r="P125" i="6" s="1"/>
  <c r="H114" i="6"/>
  <c r="H115" i="6"/>
  <c r="R115" i="6" s="1"/>
  <c r="CS42" i="1"/>
  <c r="R42" i="1" s="1"/>
  <c r="CT35" i="1"/>
  <c r="S35" i="1" s="1"/>
  <c r="CZ35" i="1" s="1"/>
  <c r="Y35" i="1" s="1"/>
  <c r="V64" i="6" s="1"/>
  <c r="U64" i="6"/>
  <c r="S64" i="6"/>
  <c r="CS33" i="1"/>
  <c r="R33" i="1" s="1"/>
  <c r="CS29" i="1"/>
  <c r="R29" i="1" s="1"/>
  <c r="CX2" i="3"/>
  <c r="C31" i="6"/>
  <c r="E30" i="6"/>
  <c r="DH232" i="3"/>
  <c r="DF223" i="3"/>
  <c r="DH154" i="3"/>
  <c r="W103" i="6"/>
  <c r="CR128" i="1"/>
  <c r="Q128" i="1" s="1"/>
  <c r="U123" i="1"/>
  <c r="CT122" i="1"/>
  <c r="S122" i="1" s="1"/>
  <c r="U266" i="6"/>
  <c r="S266" i="6"/>
  <c r="L229" i="6"/>
  <c r="L230" i="6"/>
  <c r="Q230" i="6" s="1"/>
  <c r="S221" i="6"/>
  <c r="U221" i="6"/>
  <c r="V108" i="1"/>
  <c r="E219" i="6"/>
  <c r="CQ107" i="1"/>
  <c r="CT103" i="1"/>
  <c r="S103" i="1" s="1"/>
  <c r="V99" i="1"/>
  <c r="E179" i="6"/>
  <c r="C173" i="6"/>
  <c r="E172" i="6"/>
  <c r="F80" i="1"/>
  <c r="P56" i="1"/>
  <c r="W53" i="1"/>
  <c r="U102" i="6"/>
  <c r="S102" i="6"/>
  <c r="CR43" i="1"/>
  <c r="Q43" i="1" s="1"/>
  <c r="AB39" i="1"/>
  <c r="H79" i="6"/>
  <c r="CT37" i="1"/>
  <c r="CQ33" i="1"/>
  <c r="P33" i="1" s="1"/>
  <c r="K53" i="6" s="1"/>
  <c r="J54" i="6" s="1"/>
  <c r="P54" i="6" s="1"/>
  <c r="CT32" i="1"/>
  <c r="C40" i="6"/>
  <c r="E39" i="6"/>
  <c r="CP29" i="1"/>
  <c r="O29" i="1" s="1"/>
  <c r="K37" i="6" s="1"/>
  <c r="DI155" i="3"/>
  <c r="DF62" i="3"/>
  <c r="W138" i="6"/>
  <c r="GX130" i="1"/>
  <c r="H292" i="6"/>
  <c r="W292" i="6" s="1"/>
  <c r="GX123" i="1"/>
  <c r="CT118" i="1"/>
  <c r="S118" i="1" s="1"/>
  <c r="S252" i="6"/>
  <c r="U252" i="6"/>
  <c r="CT105" i="1"/>
  <c r="S105" i="1" s="1"/>
  <c r="CY105" i="1" s="1"/>
  <c r="X105" i="1" s="1"/>
  <c r="T206" i="6" s="1"/>
  <c r="U206" i="6"/>
  <c r="S206" i="6"/>
  <c r="CT101" i="1"/>
  <c r="U190" i="6"/>
  <c r="S190" i="6"/>
  <c r="CQ60" i="1"/>
  <c r="P60" i="1" s="1"/>
  <c r="K159" i="6" s="1"/>
  <c r="J160" i="6" s="1"/>
  <c r="P160" i="6" s="1"/>
  <c r="H159" i="6"/>
  <c r="CS59" i="1"/>
  <c r="R59" i="1" s="1"/>
  <c r="CT58" i="1"/>
  <c r="S58" i="1" s="1"/>
  <c r="K150" i="6" s="1"/>
  <c r="H150" i="6"/>
  <c r="R150" i="6" s="1"/>
  <c r="U149" i="6"/>
  <c r="S149" i="6"/>
  <c r="CT57" i="1"/>
  <c r="U147" i="6"/>
  <c r="S137" i="6"/>
  <c r="U137" i="6"/>
  <c r="AD54" i="1"/>
  <c r="V53" i="1"/>
  <c r="S122" i="6"/>
  <c r="U122" i="6"/>
  <c r="CQ48" i="1"/>
  <c r="P48" i="1" s="1"/>
  <c r="K110" i="6" s="1"/>
  <c r="J111" i="6" s="1"/>
  <c r="P111" i="6" s="1"/>
  <c r="CT47" i="1"/>
  <c r="S47" i="1" s="1"/>
  <c r="U104" i="6"/>
  <c r="H107" i="6" s="1"/>
  <c r="H105" i="6"/>
  <c r="S104" i="6"/>
  <c r="H106" i="6" s="1"/>
  <c r="U83" i="6"/>
  <c r="H86" i="6" s="1"/>
  <c r="S83" i="6"/>
  <c r="H85" i="6" s="1"/>
  <c r="H84" i="6"/>
  <c r="CR38" i="1"/>
  <c r="AB32" i="1"/>
  <c r="W30" i="1"/>
  <c r="W267" i="6"/>
  <c r="H270" i="6"/>
  <c r="U268" i="6"/>
  <c r="H275" i="6" s="1"/>
  <c r="S268" i="6"/>
  <c r="H274" i="6" s="1"/>
  <c r="U254" i="6"/>
  <c r="S254" i="6"/>
  <c r="H255" i="6"/>
  <c r="R255" i="6" s="1"/>
  <c r="L251" i="6"/>
  <c r="Q251" i="6" s="1"/>
  <c r="L250" i="6"/>
  <c r="U242" i="6"/>
  <c r="S242" i="6"/>
  <c r="S231" i="6"/>
  <c r="U231" i="6"/>
  <c r="S225" i="6"/>
  <c r="H227" i="6" s="1"/>
  <c r="H226" i="6"/>
  <c r="U225" i="6"/>
  <c r="H228" i="6" s="1"/>
  <c r="S223" i="6"/>
  <c r="U223" i="6"/>
  <c r="U208" i="6"/>
  <c r="S208" i="6"/>
  <c r="H210" i="6"/>
  <c r="CR59" i="1"/>
  <c r="Q59" i="1" s="1"/>
  <c r="H152" i="6"/>
  <c r="R152" i="6" s="1"/>
  <c r="H151" i="6"/>
  <c r="AB54" i="1"/>
  <c r="U120" i="6"/>
  <c r="S120" i="6"/>
  <c r="V34" i="1"/>
  <c r="W123" i="6"/>
  <c r="H298" i="6"/>
  <c r="R298" i="6" s="1"/>
  <c r="S296" i="6"/>
  <c r="U296" i="6"/>
  <c r="CS123" i="1"/>
  <c r="H272" i="6"/>
  <c r="R272" i="6" s="1"/>
  <c r="H271" i="6"/>
  <c r="CS119" i="1"/>
  <c r="H257" i="6"/>
  <c r="R257" i="6" s="1"/>
  <c r="H256" i="6"/>
  <c r="CT108" i="1"/>
  <c r="S108" i="1" s="1"/>
  <c r="H212" i="6"/>
  <c r="R212" i="6" s="1"/>
  <c r="H211" i="6"/>
  <c r="AB105" i="1"/>
  <c r="H206" i="6"/>
  <c r="AD101" i="1"/>
  <c r="C182" i="6"/>
  <c r="E181" i="6"/>
  <c r="CQ57" i="1"/>
  <c r="R56" i="1"/>
  <c r="K143" i="6" s="1"/>
  <c r="AB55" i="1"/>
  <c r="U124" i="6"/>
  <c r="S124" i="6"/>
  <c r="L119" i="6"/>
  <c r="L121" i="6"/>
  <c r="Q121" i="6" s="1"/>
  <c r="L62" i="6"/>
  <c r="L63" i="6"/>
  <c r="Q63" i="6" s="1"/>
  <c r="W90" i="6"/>
  <c r="U192" i="6"/>
  <c r="S192" i="6"/>
  <c r="CQ58" i="1"/>
  <c r="P58" i="1" s="1"/>
  <c r="H153" i="6"/>
  <c r="CT53" i="1"/>
  <c r="S53" i="1" s="1"/>
  <c r="K128" i="6" s="1"/>
  <c r="S126" i="6"/>
  <c r="H128" i="6"/>
  <c r="R128" i="6" s="1"/>
  <c r="U126" i="6"/>
  <c r="CP45" i="1"/>
  <c r="O45" i="1" s="1"/>
  <c r="K100" i="6"/>
  <c r="J101" i="6" s="1"/>
  <c r="P101" i="6" s="1"/>
  <c r="S89" i="6"/>
  <c r="U89" i="6"/>
  <c r="I38" i="1"/>
  <c r="E66" i="6"/>
  <c r="C67" i="6"/>
  <c r="CD64" i="1"/>
  <c r="AU64" i="1" s="1"/>
  <c r="CT28" i="1"/>
  <c r="S28" i="1" s="1"/>
  <c r="K32" i="6" s="1"/>
  <c r="S30" i="6"/>
  <c r="U30" i="6"/>
  <c r="H32" i="6"/>
  <c r="R32" i="6" s="1"/>
  <c r="W245" i="6"/>
  <c r="W111" i="6"/>
  <c r="CT128" i="1"/>
  <c r="S128" i="1" s="1"/>
  <c r="U294" i="6"/>
  <c r="S294" i="6"/>
  <c r="V126" i="1"/>
  <c r="H273" i="6"/>
  <c r="S233" i="6"/>
  <c r="H236" i="6" s="1"/>
  <c r="H234" i="6"/>
  <c r="U233" i="6"/>
  <c r="H237" i="6" s="1"/>
  <c r="H213" i="6"/>
  <c r="U172" i="6"/>
  <c r="S172" i="6"/>
  <c r="H174" i="6"/>
  <c r="R174" i="6" s="1"/>
  <c r="E139" i="6"/>
  <c r="C140" i="6"/>
  <c r="H129" i="6"/>
  <c r="H130" i="6"/>
  <c r="R130" i="6" s="1"/>
  <c r="T50" i="1"/>
  <c r="H120" i="6"/>
  <c r="W120" i="6" s="1"/>
  <c r="CT43" i="1"/>
  <c r="S43" i="1" s="1"/>
  <c r="K92" i="6" s="1"/>
  <c r="U91" i="6"/>
  <c r="H95" i="6" s="1"/>
  <c r="S91" i="6"/>
  <c r="H94" i="6" s="1"/>
  <c r="H92" i="6"/>
  <c r="CT34" i="1"/>
  <c r="S34" i="1" s="1"/>
  <c r="K56" i="6" s="1"/>
  <c r="S55" i="6"/>
  <c r="H60" i="6" s="1"/>
  <c r="H56" i="6"/>
  <c r="U55" i="6"/>
  <c r="H61" i="6" s="1"/>
  <c r="CT33" i="1"/>
  <c r="S33" i="1" s="1"/>
  <c r="U53" i="6"/>
  <c r="S53" i="6"/>
  <c r="H41" i="6"/>
  <c r="R41" i="6" s="1"/>
  <c r="U39" i="6"/>
  <c r="S39" i="6"/>
  <c r="CT29" i="1"/>
  <c r="S29" i="1" s="1"/>
  <c r="U37" i="6"/>
  <c r="S37" i="6"/>
  <c r="W232" i="6"/>
  <c r="W241" i="6"/>
  <c r="G99" i="6"/>
  <c r="O99" i="6" s="1"/>
  <c r="W65" i="6"/>
  <c r="W130" i="1"/>
  <c r="V129" i="1"/>
  <c r="Q127" i="1"/>
  <c r="GX126" i="1"/>
  <c r="CS122" i="1"/>
  <c r="R122" i="1" s="1"/>
  <c r="S244" i="6"/>
  <c r="U244" i="6"/>
  <c r="CT106" i="1"/>
  <c r="S106" i="1" s="1"/>
  <c r="K210" i="6" s="1"/>
  <c r="CT104" i="1"/>
  <c r="S104" i="1" s="1"/>
  <c r="S197" i="6"/>
  <c r="H202" i="6" s="1"/>
  <c r="H198" i="6"/>
  <c r="U197" i="6"/>
  <c r="H203" i="6" s="1"/>
  <c r="W101" i="1"/>
  <c r="E190" i="6"/>
  <c r="AO64" i="1"/>
  <c r="H131" i="6"/>
  <c r="U110" i="6"/>
  <c r="S110" i="6"/>
  <c r="U77" i="6"/>
  <c r="S77" i="6"/>
  <c r="H58" i="6"/>
  <c r="R58" i="6" s="1"/>
  <c r="H57" i="6"/>
  <c r="AD30" i="1"/>
  <c r="AB30" i="1" s="1"/>
  <c r="H43" i="6"/>
  <c r="R43" i="6" s="1"/>
  <c r="H42" i="6"/>
  <c r="DI113" i="3"/>
  <c r="DJ113" i="3" s="1"/>
  <c r="G222" i="6"/>
  <c r="O222" i="6" s="1"/>
  <c r="G82" i="6"/>
  <c r="O82" i="6" s="1"/>
  <c r="H314" i="6"/>
  <c r="W314" i="6" s="1"/>
  <c r="H304" i="6"/>
  <c r="W304" i="6" s="1"/>
  <c r="G295" i="6"/>
  <c r="O295" i="6" s="1"/>
  <c r="W295" i="6"/>
  <c r="CT125" i="1"/>
  <c r="S125" i="1" s="1"/>
  <c r="CY125" i="1" s="1"/>
  <c r="X125" i="1" s="1"/>
  <c r="T281" i="6" s="1"/>
  <c r="U281" i="6"/>
  <c r="S281" i="6"/>
  <c r="CT123" i="1"/>
  <c r="CT119" i="1"/>
  <c r="CT115" i="1"/>
  <c r="S115" i="1" s="1"/>
  <c r="CQ113" i="1"/>
  <c r="P113" i="1" s="1"/>
  <c r="K235" i="6" s="1"/>
  <c r="H235" i="6"/>
  <c r="CT112" i="1"/>
  <c r="S112" i="1" s="1"/>
  <c r="CT111" i="1"/>
  <c r="S111" i="1" s="1"/>
  <c r="CQ109" i="1"/>
  <c r="P109" i="1" s="1"/>
  <c r="CS106" i="1"/>
  <c r="CS105" i="1"/>
  <c r="R105" i="1" s="1"/>
  <c r="AD104" i="1"/>
  <c r="AB104" i="1" s="1"/>
  <c r="H200" i="6"/>
  <c r="R200" i="6" s="1"/>
  <c r="H199" i="6"/>
  <c r="AD98" i="1"/>
  <c r="AB98" i="1" s="1"/>
  <c r="G26" i="1"/>
  <c r="AF167" i="6"/>
  <c r="A167" i="6"/>
  <c r="U157" i="6"/>
  <c r="S157" i="6"/>
  <c r="I57" i="1"/>
  <c r="E147" i="6" s="1"/>
  <c r="AD34" i="1"/>
  <c r="AB34" i="1" s="1"/>
  <c r="CQ30" i="1"/>
  <c r="P30" i="1" s="1"/>
  <c r="K44" i="6" s="1"/>
  <c r="H44" i="6"/>
  <c r="DH113" i="3"/>
  <c r="G101" i="6"/>
  <c r="O101" i="6" s="1"/>
  <c r="G54" i="6"/>
  <c r="O54" i="6" s="1"/>
  <c r="W265" i="6"/>
  <c r="CY184" i="1"/>
  <c r="X184" i="1" s="1"/>
  <c r="T382" i="6" s="1"/>
  <c r="K384" i="6" s="1"/>
  <c r="CZ184" i="1"/>
  <c r="Y184" i="1" s="1"/>
  <c r="V382" i="6" s="1"/>
  <c r="K385" i="6" s="1"/>
  <c r="CY193" i="1"/>
  <c r="X193" i="1" s="1"/>
  <c r="T419" i="6" s="1"/>
  <c r="CZ193" i="1"/>
  <c r="Y193" i="1" s="1"/>
  <c r="V419" i="6" s="1"/>
  <c r="R197" i="1"/>
  <c r="AD185" i="1"/>
  <c r="AB185" i="1" s="1"/>
  <c r="CR185" i="1"/>
  <c r="Q185" i="1" s="1"/>
  <c r="CP185" i="1" s="1"/>
  <c r="O185" i="1" s="1"/>
  <c r="CS185" i="1"/>
  <c r="R185" i="1" s="1"/>
  <c r="CZ185" i="1" s="1"/>
  <c r="Y185" i="1" s="1"/>
  <c r="V388" i="6" s="1"/>
  <c r="CY189" i="1"/>
  <c r="X189" i="1" s="1"/>
  <c r="T401" i="6" s="1"/>
  <c r="CZ189" i="1"/>
  <c r="Y189" i="1" s="1"/>
  <c r="V401" i="6" s="1"/>
  <c r="CS182" i="1"/>
  <c r="R182" i="1" s="1"/>
  <c r="AD182" i="1"/>
  <c r="AB182" i="1" s="1"/>
  <c r="CR182" i="1"/>
  <c r="Q182" i="1" s="1"/>
  <c r="CP182" i="1" s="1"/>
  <c r="O182" i="1" s="1"/>
  <c r="CY201" i="1"/>
  <c r="X201" i="1" s="1"/>
  <c r="T447" i="6" s="1"/>
  <c r="CZ201" i="1"/>
  <c r="Y201" i="1" s="1"/>
  <c r="V447" i="6" s="1"/>
  <c r="CP193" i="1"/>
  <c r="O193" i="1" s="1"/>
  <c r="K419" i="6" s="1"/>
  <c r="AO207" i="1"/>
  <c r="BX169" i="1"/>
  <c r="CP203" i="1"/>
  <c r="O203" i="1" s="1"/>
  <c r="CZ177" i="1"/>
  <c r="Y177" i="1" s="1"/>
  <c r="V354" i="6" s="1"/>
  <c r="K360" i="6" s="1"/>
  <c r="CY177" i="1"/>
  <c r="X177" i="1" s="1"/>
  <c r="T354" i="6" s="1"/>
  <c r="K359" i="6" s="1"/>
  <c r="BY207" i="1"/>
  <c r="CC207" i="1"/>
  <c r="CY128" i="1"/>
  <c r="X128" i="1" s="1"/>
  <c r="T294" i="6" s="1"/>
  <c r="CZ128" i="1"/>
  <c r="Y128" i="1" s="1"/>
  <c r="V294" i="6" s="1"/>
  <c r="AD125" i="1"/>
  <c r="CR125" i="1"/>
  <c r="Q125" i="1" s="1"/>
  <c r="CS125" i="1"/>
  <c r="R125" i="1" s="1"/>
  <c r="CP195" i="1"/>
  <c r="O195" i="1" s="1"/>
  <c r="CZ186" i="1"/>
  <c r="Y186" i="1" s="1"/>
  <c r="V390" i="6" s="1"/>
  <c r="K394" i="6" s="1"/>
  <c r="CY186" i="1"/>
  <c r="X186" i="1" s="1"/>
  <c r="T390" i="6" s="1"/>
  <c r="K393" i="6" s="1"/>
  <c r="DG136" i="3"/>
  <c r="DI136" i="3"/>
  <c r="DH136" i="3"/>
  <c r="DF136" i="3"/>
  <c r="DJ136" i="3" s="1"/>
  <c r="CZ116" i="1"/>
  <c r="Y116" i="1" s="1"/>
  <c r="V244" i="6" s="1"/>
  <c r="CQ116" i="1"/>
  <c r="P116" i="1" s="1"/>
  <c r="AD117" i="1"/>
  <c r="CR117" i="1"/>
  <c r="Q117" i="1" s="1"/>
  <c r="CS117" i="1"/>
  <c r="R117" i="1" s="1"/>
  <c r="CZ179" i="1"/>
  <c r="Y179" i="1" s="1"/>
  <c r="V365" i="6" s="1"/>
  <c r="CY60" i="1"/>
  <c r="X60" i="1" s="1"/>
  <c r="T159" i="6" s="1"/>
  <c r="CZ60" i="1"/>
  <c r="Y60" i="1" s="1"/>
  <c r="V159" i="6" s="1"/>
  <c r="BZ96" i="1"/>
  <c r="CG137" i="1"/>
  <c r="CY203" i="1"/>
  <c r="X203" i="1" s="1"/>
  <c r="T457" i="6" s="1"/>
  <c r="CZ203" i="1"/>
  <c r="Y203" i="1" s="1"/>
  <c r="V457" i="6" s="1"/>
  <c r="CY199" i="1"/>
  <c r="X199" i="1" s="1"/>
  <c r="T438" i="6" s="1"/>
  <c r="CZ199" i="1"/>
  <c r="Y199" i="1" s="1"/>
  <c r="V438" i="6" s="1"/>
  <c r="CZ187" i="1"/>
  <c r="Y187" i="1" s="1"/>
  <c r="V397" i="6" s="1"/>
  <c r="CK169" i="1"/>
  <c r="BB207" i="1"/>
  <c r="CR201" i="1"/>
  <c r="Q201" i="1" s="1"/>
  <c r="AD201" i="1"/>
  <c r="AB201" i="1" s="1"/>
  <c r="CY200" i="1"/>
  <c r="X200" i="1" s="1"/>
  <c r="T445" i="6" s="1"/>
  <c r="CP198" i="1"/>
  <c r="O198" i="1" s="1"/>
  <c r="CY195" i="1"/>
  <c r="X195" i="1" s="1"/>
  <c r="T423" i="6" s="1"/>
  <c r="CZ195" i="1"/>
  <c r="Y195" i="1" s="1"/>
  <c r="V423" i="6" s="1"/>
  <c r="CD207" i="1"/>
  <c r="CQ172" i="1"/>
  <c r="CX165" i="3"/>
  <c r="CX167" i="3"/>
  <c r="AB122" i="1"/>
  <c r="CQ122" i="1"/>
  <c r="P122" i="1" s="1"/>
  <c r="CP112" i="1"/>
  <c r="O112" i="1" s="1"/>
  <c r="CX168" i="3"/>
  <c r="CX184" i="3"/>
  <c r="CX183" i="3"/>
  <c r="CX174" i="3"/>
  <c r="CX176" i="3"/>
  <c r="CX178" i="3"/>
  <c r="CX181" i="3"/>
  <c r="CX180" i="3"/>
  <c r="CX185" i="3"/>
  <c r="K175" i="1"/>
  <c r="R173" i="1"/>
  <c r="BC169" i="1"/>
  <c r="AB128" i="1"/>
  <c r="CQ128" i="1"/>
  <c r="P128" i="1" s="1"/>
  <c r="CQ114" i="1"/>
  <c r="P114" i="1" s="1"/>
  <c r="CY112" i="1"/>
  <c r="X112" i="1" s="1"/>
  <c r="T231" i="6" s="1"/>
  <c r="CZ112" i="1"/>
  <c r="Y112" i="1" s="1"/>
  <c r="V231" i="6" s="1"/>
  <c r="BY137" i="1"/>
  <c r="AD181" i="1"/>
  <c r="AB181" i="1" s="1"/>
  <c r="W171" i="1"/>
  <c r="CY133" i="1"/>
  <c r="X133" i="1" s="1"/>
  <c r="T316" i="6" s="1"/>
  <c r="CS124" i="1"/>
  <c r="CQ124" i="1"/>
  <c r="AB124" i="1"/>
  <c r="CX130" i="3"/>
  <c r="CX121" i="3"/>
  <c r="CX127" i="3"/>
  <c r="CX122" i="3"/>
  <c r="CX129" i="3"/>
  <c r="CX138" i="3"/>
  <c r="CX120" i="3"/>
  <c r="CX126" i="3"/>
  <c r="CX128" i="3"/>
  <c r="CX140" i="3"/>
  <c r="CX137" i="3"/>
  <c r="CX141" i="3"/>
  <c r="R123" i="1"/>
  <c r="K272" i="6" s="1"/>
  <c r="K124" i="1"/>
  <c r="CX114" i="3"/>
  <c r="I120" i="1"/>
  <c r="U262" i="6" s="1"/>
  <c r="U119" i="1"/>
  <c r="T108" i="1"/>
  <c r="V181" i="1"/>
  <c r="V175" i="1"/>
  <c r="AB173" i="1"/>
  <c r="U171" i="1"/>
  <c r="CR124" i="1"/>
  <c r="V123" i="1"/>
  <c r="CY118" i="1"/>
  <c r="X118" i="1" s="1"/>
  <c r="T252" i="6" s="1"/>
  <c r="CZ118" i="1"/>
  <c r="Y118" i="1" s="1"/>
  <c r="V252" i="6" s="1"/>
  <c r="CZ182" i="1"/>
  <c r="Y182" i="1" s="1"/>
  <c r="V378" i="6" s="1"/>
  <c r="CP181" i="1"/>
  <c r="O181" i="1" s="1"/>
  <c r="AD193" i="1"/>
  <c r="AB193" i="1" s="1"/>
  <c r="CS192" i="1"/>
  <c r="R192" i="1" s="1"/>
  <c r="CR197" i="1"/>
  <c r="AD196" i="1"/>
  <c r="AB196" i="1" s="1"/>
  <c r="CR192" i="1"/>
  <c r="Q192" i="1" s="1"/>
  <c r="AD197" i="1"/>
  <c r="AB197" i="1" s="1"/>
  <c r="Q173" i="1"/>
  <c r="CX208" i="3"/>
  <c r="CX209" i="3"/>
  <c r="AD191" i="1"/>
  <c r="AB191" i="1" s="1"/>
  <c r="CY182" i="1"/>
  <c r="X182" i="1" s="1"/>
  <c r="T378" i="6" s="1"/>
  <c r="CZ180" i="1"/>
  <c r="Y180" i="1" s="1"/>
  <c r="V374" i="6" s="1"/>
  <c r="CY180" i="1"/>
  <c r="X180" i="1" s="1"/>
  <c r="AB178" i="1"/>
  <c r="CQ178" i="1"/>
  <c r="P178" i="1" s="1"/>
  <c r="CX218" i="3"/>
  <c r="CX213" i="3"/>
  <c r="CX216" i="3"/>
  <c r="CX214" i="3"/>
  <c r="I197" i="1"/>
  <c r="E434" i="6" s="1"/>
  <c r="CX215" i="3"/>
  <c r="W192" i="1"/>
  <c r="CY185" i="1"/>
  <c r="X185" i="1" s="1"/>
  <c r="T388" i="6" s="1"/>
  <c r="CS183" i="1"/>
  <c r="R183" i="1" s="1"/>
  <c r="CY183" i="1" s="1"/>
  <c r="X183" i="1" s="1"/>
  <c r="T380" i="6" s="1"/>
  <c r="AD183" i="1"/>
  <c r="AB183" i="1" s="1"/>
  <c r="CR183" i="1"/>
  <c r="Q183" i="1" s="1"/>
  <c r="CP183" i="1" s="1"/>
  <c r="O183" i="1" s="1"/>
  <c r="CY178" i="1"/>
  <c r="X178" i="1" s="1"/>
  <c r="T363" i="6" s="1"/>
  <c r="CS175" i="1"/>
  <c r="R175" i="1" s="1"/>
  <c r="AD175" i="1"/>
  <c r="I174" i="1"/>
  <c r="H347" i="6" s="1"/>
  <c r="W347" i="6" s="1"/>
  <c r="CZ173" i="1"/>
  <c r="Y173" i="1" s="1"/>
  <c r="V338" i="6" s="1"/>
  <c r="S171" i="1"/>
  <c r="K331" i="6" s="1"/>
  <c r="CZ131" i="1"/>
  <c r="Y131" i="1" s="1"/>
  <c r="V306" i="6" s="1"/>
  <c r="CY131" i="1"/>
  <c r="X131" i="1" s="1"/>
  <c r="T306" i="6" s="1"/>
  <c r="CP129" i="1"/>
  <c r="O129" i="1" s="1"/>
  <c r="CP186" i="1"/>
  <c r="O186" i="1" s="1"/>
  <c r="CZ181" i="1"/>
  <c r="Y181" i="1" s="1"/>
  <c r="V376" i="6" s="1"/>
  <c r="GM180" i="1"/>
  <c r="DG194" i="3"/>
  <c r="DF194" i="3"/>
  <c r="DJ194" i="3" s="1"/>
  <c r="DH194" i="3"/>
  <c r="DI194" i="3"/>
  <c r="CS171" i="1"/>
  <c r="R171" i="1" s="1"/>
  <c r="AD171" i="1"/>
  <c r="AB171" i="1" s="1"/>
  <c r="CR171" i="1"/>
  <c r="Q171" i="1" s="1"/>
  <c r="K332" i="6" s="1"/>
  <c r="CR181" i="1"/>
  <c r="Q181" i="1" s="1"/>
  <c r="CR196" i="1"/>
  <c r="Q196" i="1" s="1"/>
  <c r="AB189" i="1"/>
  <c r="CS179" i="1"/>
  <c r="R179" i="1" s="1"/>
  <c r="AD179" i="1"/>
  <c r="AB179" i="1" s="1"/>
  <c r="CZ198" i="1"/>
  <c r="Y198" i="1" s="1"/>
  <c r="V436" i="6" s="1"/>
  <c r="AB192" i="1"/>
  <c r="CR191" i="1"/>
  <c r="Q191" i="1" s="1"/>
  <c r="CP191" i="1" s="1"/>
  <c r="O191" i="1" s="1"/>
  <c r="CQ184" i="1"/>
  <c r="P184" i="1" s="1"/>
  <c r="CP184" i="1" s="1"/>
  <c r="O184" i="1" s="1"/>
  <c r="AB184" i="1"/>
  <c r="I175" i="1"/>
  <c r="GX175" i="1" s="1"/>
  <c r="BC237" i="1"/>
  <c r="CZ202" i="1"/>
  <c r="Y202" i="1" s="1"/>
  <c r="V455" i="6" s="1"/>
  <c r="CZ200" i="1"/>
  <c r="Y200" i="1" s="1"/>
  <c r="V445" i="6" s="1"/>
  <c r="GX192" i="1"/>
  <c r="CS202" i="1"/>
  <c r="R202" i="1" s="1"/>
  <c r="CY202" i="1" s="1"/>
  <c r="X202" i="1" s="1"/>
  <c r="T455" i="6" s="1"/>
  <c r="AD202" i="1"/>
  <c r="AB202" i="1" s="1"/>
  <c r="CR202" i="1"/>
  <c r="Q202" i="1" s="1"/>
  <c r="CR199" i="1"/>
  <c r="Q199" i="1" s="1"/>
  <c r="V197" i="1"/>
  <c r="U192" i="1"/>
  <c r="CR188" i="1"/>
  <c r="Q188" i="1" s="1"/>
  <c r="CP188" i="1" s="1"/>
  <c r="O188" i="1" s="1"/>
  <c r="AD188" i="1"/>
  <c r="CP187" i="1"/>
  <c r="O187" i="1" s="1"/>
  <c r="CZ183" i="1"/>
  <c r="Y183" i="1" s="1"/>
  <c r="V380" i="6" s="1"/>
  <c r="CY181" i="1"/>
  <c r="X181" i="1" s="1"/>
  <c r="T376" i="6" s="1"/>
  <c r="CQ175" i="1"/>
  <c r="P175" i="1" s="1"/>
  <c r="AB175" i="1"/>
  <c r="AD174" i="1"/>
  <c r="AB174" i="1" s="1"/>
  <c r="CR174" i="1"/>
  <c r="I172" i="1"/>
  <c r="H336" i="6" s="1"/>
  <c r="W336" i="6" s="1"/>
  <c r="P171" i="1"/>
  <c r="BC96" i="1"/>
  <c r="F153" i="1"/>
  <c r="CZ133" i="1"/>
  <c r="Y133" i="1" s="1"/>
  <c r="V316" i="6" s="1"/>
  <c r="AD127" i="1"/>
  <c r="AB127" i="1" s="1"/>
  <c r="CS127" i="1"/>
  <c r="R127" i="1" s="1"/>
  <c r="I124" i="1"/>
  <c r="Q123" i="1"/>
  <c r="S119" i="1"/>
  <c r="K255" i="6" s="1"/>
  <c r="R119" i="1"/>
  <c r="K257" i="6" s="1"/>
  <c r="AD116" i="1"/>
  <c r="AB116" i="1" s="1"/>
  <c r="CS116" i="1"/>
  <c r="R116" i="1" s="1"/>
  <c r="CY116" i="1" s="1"/>
  <c r="X116" i="1" s="1"/>
  <c r="T244" i="6" s="1"/>
  <c r="CZ56" i="1"/>
  <c r="Y56" i="1" s="1"/>
  <c r="V139" i="6" s="1"/>
  <c r="CY56" i="1"/>
  <c r="X56" i="1" s="1"/>
  <c r="T139" i="6" s="1"/>
  <c r="DG220" i="3"/>
  <c r="DF220" i="3"/>
  <c r="DH220" i="3"/>
  <c r="DI220" i="3"/>
  <c r="DJ220" i="3" s="1"/>
  <c r="AB190" i="1"/>
  <c r="AB186" i="1"/>
  <c r="GX180" i="1"/>
  <c r="AB177" i="1"/>
  <c r="CQ177" i="1"/>
  <c r="P177" i="1" s="1"/>
  <c r="U174" i="1"/>
  <c r="CZ129" i="1"/>
  <c r="Y129" i="1" s="1"/>
  <c r="V296" i="6" s="1"/>
  <c r="CY129" i="1"/>
  <c r="X129" i="1" s="1"/>
  <c r="T296" i="6" s="1"/>
  <c r="T127" i="1"/>
  <c r="AD118" i="1"/>
  <c r="AB118" i="1" s="1"/>
  <c r="CR118" i="1"/>
  <c r="Q118" i="1" s="1"/>
  <c r="AB101" i="1"/>
  <c r="CQ101" i="1"/>
  <c r="P101" i="1" s="1"/>
  <c r="BY26" i="1"/>
  <c r="AP64" i="1"/>
  <c r="CP59" i="1"/>
  <c r="O59" i="1" s="1"/>
  <c r="K157" i="6" s="1"/>
  <c r="CQ38" i="1"/>
  <c r="P38" i="1" s="1"/>
  <c r="GX31" i="1"/>
  <c r="DI234" i="3"/>
  <c r="DF234" i="3"/>
  <c r="DJ234" i="3" s="1"/>
  <c r="DG234" i="3"/>
  <c r="DH234" i="3"/>
  <c r="CP60" i="1"/>
  <c r="O60" i="1" s="1"/>
  <c r="CY46" i="1"/>
  <c r="X46" i="1" s="1"/>
  <c r="T102" i="6" s="1"/>
  <c r="CZ46" i="1"/>
  <c r="Y46" i="1" s="1"/>
  <c r="V102" i="6" s="1"/>
  <c r="GN134" i="1"/>
  <c r="CQ125" i="1"/>
  <c r="P125" i="1" s="1"/>
  <c r="K281" i="6" s="1"/>
  <c r="J282" i="6" s="1"/>
  <c r="P282" i="6" s="1"/>
  <c r="AB125" i="1"/>
  <c r="P119" i="1"/>
  <c r="K258" i="6" s="1"/>
  <c r="CY117" i="1"/>
  <c r="X117" i="1" s="1"/>
  <c r="T246" i="6" s="1"/>
  <c r="K248" i="6" s="1"/>
  <c r="AD108" i="1"/>
  <c r="CS108" i="1"/>
  <c r="R108" i="1" s="1"/>
  <c r="CR108" i="1"/>
  <c r="Q108" i="1" s="1"/>
  <c r="CZ99" i="1"/>
  <c r="Y99" i="1" s="1"/>
  <c r="V179" i="6" s="1"/>
  <c r="AB188" i="1"/>
  <c r="AB180" i="1"/>
  <c r="CX196" i="3"/>
  <c r="CX200" i="3"/>
  <c r="CX198" i="3"/>
  <c r="T173" i="1"/>
  <c r="BZ207" i="1"/>
  <c r="CG207" i="1" s="1"/>
  <c r="AD133" i="1"/>
  <c r="AB133" i="1" s="1"/>
  <c r="CR133" i="1"/>
  <c r="Q133" i="1" s="1"/>
  <c r="CZ122" i="1"/>
  <c r="Y122" i="1" s="1"/>
  <c r="V266" i="6" s="1"/>
  <c r="CY122" i="1"/>
  <c r="X122" i="1" s="1"/>
  <c r="T266" i="6" s="1"/>
  <c r="AB120" i="1"/>
  <c r="CZ117" i="1"/>
  <c r="Y117" i="1" s="1"/>
  <c r="V246" i="6" s="1"/>
  <c r="K249" i="6" s="1"/>
  <c r="CD137" i="1"/>
  <c r="U108" i="1"/>
  <c r="L220" i="6" s="1"/>
  <c r="Q220" i="6" s="1"/>
  <c r="V102" i="1"/>
  <c r="V119" i="1"/>
  <c r="GX108" i="1"/>
  <c r="CC137" i="1"/>
  <c r="CY59" i="1"/>
  <c r="X59" i="1" s="1"/>
  <c r="T157" i="6" s="1"/>
  <c r="CZ59" i="1"/>
  <c r="Y59" i="1" s="1"/>
  <c r="V157" i="6" s="1"/>
  <c r="Q200" i="1"/>
  <c r="CP200" i="1" s="1"/>
  <c r="O200" i="1" s="1"/>
  <c r="K445" i="6" s="1"/>
  <c r="AB199" i="1"/>
  <c r="AB187" i="1"/>
  <c r="AD132" i="1"/>
  <c r="AB132" i="1" s="1"/>
  <c r="CR132" i="1"/>
  <c r="Q132" i="1" s="1"/>
  <c r="CQ127" i="1"/>
  <c r="P127" i="1" s="1"/>
  <c r="CZ126" i="1"/>
  <c r="Y126" i="1" s="1"/>
  <c r="S123" i="1"/>
  <c r="K270" i="6" s="1"/>
  <c r="T119" i="1"/>
  <c r="AB117" i="1"/>
  <c r="CQ117" i="1"/>
  <c r="P117" i="1" s="1"/>
  <c r="CP117" i="1" s="1"/>
  <c r="O117" i="1" s="1"/>
  <c r="AD99" i="1"/>
  <c r="AB99" i="1" s="1"/>
  <c r="CR99" i="1"/>
  <c r="Q99" i="1" s="1"/>
  <c r="CZ58" i="1"/>
  <c r="Y58" i="1" s="1"/>
  <c r="CY58" i="1"/>
  <c r="X58" i="1" s="1"/>
  <c r="W119" i="1"/>
  <c r="AD102" i="1"/>
  <c r="AB102" i="1" s="1"/>
  <c r="CR102" i="1"/>
  <c r="Q102" i="1" s="1"/>
  <c r="CS102" i="1"/>
  <c r="R102" i="1" s="1"/>
  <c r="T101" i="1"/>
  <c r="CY98" i="1"/>
  <c r="X98" i="1" s="1"/>
  <c r="T172" i="6" s="1"/>
  <c r="CZ98" i="1"/>
  <c r="Y98" i="1" s="1"/>
  <c r="V172" i="6" s="1"/>
  <c r="AB59" i="1"/>
  <c r="CS48" i="1"/>
  <c r="R48" i="1" s="1"/>
  <c r="CZ48" i="1" s="1"/>
  <c r="Y48" i="1" s="1"/>
  <c r="V110" i="6" s="1"/>
  <c r="AD48" i="1"/>
  <c r="AB48" i="1" s="1"/>
  <c r="CR48" i="1"/>
  <c r="Q48" i="1" s="1"/>
  <c r="CP48" i="1" s="1"/>
  <c r="O48" i="1" s="1"/>
  <c r="CQ133" i="1"/>
  <c r="P133" i="1" s="1"/>
  <c r="CP131" i="1"/>
  <c r="O131" i="1" s="1"/>
  <c r="T123" i="1"/>
  <c r="AD113" i="1"/>
  <c r="AB113" i="1" s="1"/>
  <c r="CR113" i="1"/>
  <c r="Q113" i="1" s="1"/>
  <c r="CP113" i="1" s="1"/>
  <c r="O113" i="1" s="1"/>
  <c r="CS113" i="1"/>
  <c r="R113" i="1" s="1"/>
  <c r="CY113" i="1" s="1"/>
  <c r="X113" i="1" s="1"/>
  <c r="T233" i="6" s="1"/>
  <c r="K236" i="6" s="1"/>
  <c r="AD110" i="1"/>
  <c r="AB110" i="1" s="1"/>
  <c r="CS110" i="1"/>
  <c r="R110" i="1" s="1"/>
  <c r="CY110" i="1" s="1"/>
  <c r="X110" i="1" s="1"/>
  <c r="T223" i="6" s="1"/>
  <c r="CR110" i="1"/>
  <c r="Q110" i="1" s="1"/>
  <c r="CP110" i="1" s="1"/>
  <c r="O110" i="1" s="1"/>
  <c r="AB108" i="1"/>
  <c r="CX103" i="3"/>
  <c r="CX104" i="3"/>
  <c r="CX108" i="3"/>
  <c r="CX109" i="3"/>
  <c r="CX102" i="3"/>
  <c r="R106" i="1"/>
  <c r="K212" i="6" s="1"/>
  <c r="U106" i="1"/>
  <c r="I107" i="1"/>
  <c r="S217" i="6" s="1"/>
  <c r="W106" i="1"/>
  <c r="GX102" i="1"/>
  <c r="CS100" i="1"/>
  <c r="R100" i="1" s="1"/>
  <c r="AD100" i="1"/>
  <c r="AB100" i="1" s="1"/>
  <c r="CR100" i="1"/>
  <c r="Q100" i="1" s="1"/>
  <c r="CK26" i="1"/>
  <c r="BB64" i="1"/>
  <c r="AB60" i="1"/>
  <c r="AD49" i="1"/>
  <c r="AB49" i="1" s="1"/>
  <c r="CR49" i="1"/>
  <c r="Q49" i="1" s="1"/>
  <c r="K114" i="6" s="1"/>
  <c r="CS49" i="1"/>
  <c r="R49" i="1" s="1"/>
  <c r="CY48" i="1"/>
  <c r="X48" i="1" s="1"/>
  <c r="T110" i="6" s="1"/>
  <c r="CZ36" i="1"/>
  <c r="Y36" i="1" s="1"/>
  <c r="V66" i="6" s="1"/>
  <c r="CY36" i="1"/>
  <c r="X36" i="1" s="1"/>
  <c r="T66" i="6" s="1"/>
  <c r="CY109" i="1"/>
  <c r="X109" i="1" s="1"/>
  <c r="W108" i="1"/>
  <c r="CZ106" i="1"/>
  <c r="Y106" i="1" s="1"/>
  <c r="V208" i="6" s="1"/>
  <c r="CY100" i="1"/>
  <c r="X100" i="1" s="1"/>
  <c r="T181" i="6" s="1"/>
  <c r="CY99" i="1"/>
  <c r="X99" i="1" s="1"/>
  <c r="T179" i="6" s="1"/>
  <c r="CC64" i="1"/>
  <c r="CZ51" i="1"/>
  <c r="Y51" i="1" s="1"/>
  <c r="V122" i="6" s="1"/>
  <c r="CY51" i="1"/>
  <c r="X51" i="1" s="1"/>
  <c r="T122" i="6" s="1"/>
  <c r="CQ132" i="1"/>
  <c r="P132" i="1" s="1"/>
  <c r="AB130" i="1"/>
  <c r="CX152" i="3"/>
  <c r="CX150" i="3"/>
  <c r="AD115" i="1"/>
  <c r="AB115" i="1" s="1"/>
  <c r="CS115" i="1"/>
  <c r="R115" i="1" s="1"/>
  <c r="CZ115" i="1" s="1"/>
  <c r="Y115" i="1" s="1"/>
  <c r="V242" i="6" s="1"/>
  <c r="AB112" i="1"/>
  <c r="AB111" i="1"/>
  <c r="AB109" i="1"/>
  <c r="CY103" i="1"/>
  <c r="X103" i="1" s="1"/>
  <c r="T195" i="6" s="1"/>
  <c r="CZ103" i="1"/>
  <c r="Y103" i="1" s="1"/>
  <c r="V195" i="6" s="1"/>
  <c r="S101" i="1"/>
  <c r="CP56" i="1"/>
  <c r="O56" i="1" s="1"/>
  <c r="CY39" i="1"/>
  <c r="X39" i="1" s="1"/>
  <c r="T79" i="6" s="1"/>
  <c r="CZ39" i="1"/>
  <c r="Y39" i="1" s="1"/>
  <c r="V79" i="6" s="1"/>
  <c r="CY43" i="1"/>
  <c r="X43" i="1" s="1"/>
  <c r="T91" i="6" s="1"/>
  <c r="K94" i="6" s="1"/>
  <c r="CZ43" i="1"/>
  <c r="Y43" i="1" s="1"/>
  <c r="V91" i="6" s="1"/>
  <c r="K95" i="6" s="1"/>
  <c r="CQ49" i="1"/>
  <c r="P49" i="1" s="1"/>
  <c r="AD41" i="1"/>
  <c r="AB41" i="1" s="1"/>
  <c r="CR41" i="1"/>
  <c r="Q41" i="1" s="1"/>
  <c r="CP41" i="1" s="1"/>
  <c r="O41" i="1" s="1"/>
  <c r="AB121" i="1"/>
  <c r="CQ118" i="1"/>
  <c r="P118" i="1" s="1"/>
  <c r="K252" i="6" s="1"/>
  <c r="J253" i="6" s="1"/>
  <c r="P253" i="6" s="1"/>
  <c r="AD114" i="1"/>
  <c r="AB114" i="1" s="1"/>
  <c r="CS114" i="1"/>
  <c r="R114" i="1" s="1"/>
  <c r="CZ114" i="1" s="1"/>
  <c r="Y114" i="1" s="1"/>
  <c r="V240" i="6" s="1"/>
  <c r="Q106" i="1"/>
  <c r="K211" i="6" s="1"/>
  <c r="AB106" i="1"/>
  <c r="U102" i="1"/>
  <c r="L194" i="6" s="1"/>
  <c r="Q194" i="6" s="1"/>
  <c r="GX101" i="1"/>
  <c r="U101" i="1"/>
  <c r="CQ99" i="1"/>
  <c r="P99" i="1" s="1"/>
  <c r="CS53" i="1"/>
  <c r="R53" i="1" s="1"/>
  <c r="AD53" i="1"/>
  <c r="AB53" i="1" s="1"/>
  <c r="CR53" i="1"/>
  <c r="Q53" i="1" s="1"/>
  <c r="AB51" i="1"/>
  <c r="CY41" i="1"/>
  <c r="X41" i="1" s="1"/>
  <c r="T83" i="6" s="1"/>
  <c r="K85" i="6" s="1"/>
  <c r="CZ41" i="1"/>
  <c r="Y41" i="1" s="1"/>
  <c r="V83" i="6" s="1"/>
  <c r="K86" i="6" s="1"/>
  <c r="CS28" i="1"/>
  <c r="R28" i="1" s="1"/>
  <c r="CY28" i="1" s="1"/>
  <c r="X28" i="1" s="1"/>
  <c r="T30" i="6" s="1"/>
  <c r="AD28" i="1"/>
  <c r="AB28" i="1" s="1"/>
  <c r="CR28" i="1"/>
  <c r="Q28" i="1" s="1"/>
  <c r="DF229" i="3"/>
  <c r="DJ229" i="3" s="1"/>
  <c r="DG229" i="3"/>
  <c r="DH229" i="3"/>
  <c r="DI229" i="3"/>
  <c r="CP43" i="1"/>
  <c r="O43" i="1" s="1"/>
  <c r="BB137" i="1"/>
  <c r="I134" i="1"/>
  <c r="CX100" i="3"/>
  <c r="CX99" i="3"/>
  <c r="S102" i="1"/>
  <c r="T57" i="1"/>
  <c r="S50" i="1"/>
  <c r="R50" i="1"/>
  <c r="CX44" i="3"/>
  <c r="CX48" i="3"/>
  <c r="CX46" i="3"/>
  <c r="CP33" i="1"/>
  <c r="O33" i="1" s="1"/>
  <c r="DI233" i="3"/>
  <c r="DF233" i="3"/>
  <c r="DJ233" i="3" s="1"/>
  <c r="DG233" i="3"/>
  <c r="DH233" i="3"/>
  <c r="AB58" i="1"/>
  <c r="AB56" i="1"/>
  <c r="CP50" i="1"/>
  <c r="O50" i="1" s="1"/>
  <c r="K120" i="6" s="1"/>
  <c r="CQ42" i="1"/>
  <c r="P42" i="1" s="1"/>
  <c r="AB42" i="1"/>
  <c r="AB37" i="1"/>
  <c r="CY33" i="1"/>
  <c r="X33" i="1" s="1"/>
  <c r="T53" i="6" s="1"/>
  <c r="CZ33" i="1"/>
  <c r="Y33" i="1" s="1"/>
  <c r="V53" i="6" s="1"/>
  <c r="CY30" i="1"/>
  <c r="X30" i="1" s="1"/>
  <c r="T39" i="6" s="1"/>
  <c r="CZ30" i="1"/>
  <c r="Y30" i="1" s="1"/>
  <c r="V39" i="6" s="1"/>
  <c r="DI230" i="3"/>
  <c r="DH230" i="3"/>
  <c r="DF230" i="3"/>
  <c r="DJ230" i="3" s="1"/>
  <c r="DG230" i="3"/>
  <c r="CX195" i="3"/>
  <c r="CP103" i="1"/>
  <c r="O103" i="1" s="1"/>
  <c r="CP98" i="1"/>
  <c r="O98" i="1" s="1"/>
  <c r="CR57" i="1"/>
  <c r="Q57" i="1" s="1"/>
  <c r="CX52" i="3"/>
  <c r="CX50" i="3"/>
  <c r="I54" i="1"/>
  <c r="H135" i="6" s="1"/>
  <c r="W135" i="6" s="1"/>
  <c r="CR52" i="1"/>
  <c r="Q52" i="1" s="1"/>
  <c r="CP52" i="1"/>
  <c r="O52" i="1" s="1"/>
  <c r="CZ47" i="1"/>
  <c r="Y47" i="1" s="1"/>
  <c r="V104" i="6" s="1"/>
  <c r="K107" i="6" s="1"/>
  <c r="CR46" i="1"/>
  <c r="Q46" i="1" s="1"/>
  <c r="CP46" i="1" s="1"/>
  <c r="O46" i="1" s="1"/>
  <c r="AD46" i="1"/>
  <c r="AB46" i="1" s="1"/>
  <c r="CZ45" i="1"/>
  <c r="Y45" i="1" s="1"/>
  <c r="AB35" i="1"/>
  <c r="CS32" i="1"/>
  <c r="DF231" i="3"/>
  <c r="DJ231" i="3" s="1"/>
  <c r="DG231" i="3"/>
  <c r="DF204" i="3"/>
  <c r="DI204" i="3"/>
  <c r="DJ204" i="3" s="1"/>
  <c r="DG204" i="3"/>
  <c r="DH204" i="3"/>
  <c r="CX144" i="3"/>
  <c r="CX143" i="3"/>
  <c r="CX145" i="3"/>
  <c r="CQ105" i="1"/>
  <c r="P105" i="1" s="1"/>
  <c r="P102" i="1"/>
  <c r="W99" i="1"/>
  <c r="AB57" i="1"/>
  <c r="CQ54" i="1"/>
  <c r="P54" i="1" s="1"/>
  <c r="CY49" i="1"/>
  <c r="X49" i="1" s="1"/>
  <c r="T112" i="6" s="1"/>
  <c r="CP44" i="1"/>
  <c r="O44" i="1" s="1"/>
  <c r="CZ40" i="1"/>
  <c r="Y40" i="1" s="1"/>
  <c r="V81" i="6" s="1"/>
  <c r="CQ39" i="1"/>
  <c r="P39" i="1" s="1"/>
  <c r="T38" i="1"/>
  <c r="W38" i="1"/>
  <c r="CR32" i="1"/>
  <c r="BZ64" i="1"/>
  <c r="CI64" i="1" s="1"/>
  <c r="DH227" i="3"/>
  <c r="DF227" i="3"/>
  <c r="DJ227" i="3" s="1"/>
  <c r="DG227" i="3"/>
  <c r="CX217" i="3"/>
  <c r="DF205" i="3"/>
  <c r="DH205" i="3"/>
  <c r="DG205" i="3"/>
  <c r="DI205" i="3"/>
  <c r="DJ205" i="3" s="1"/>
  <c r="R101" i="1"/>
  <c r="F68" i="1"/>
  <c r="AO26" i="1"/>
  <c r="GX53" i="1"/>
  <c r="CY52" i="1"/>
  <c r="X52" i="1" s="1"/>
  <c r="T124" i="6" s="1"/>
  <c r="AB47" i="1"/>
  <c r="CQ47" i="1"/>
  <c r="P47" i="1" s="1"/>
  <c r="CP47" i="1" s="1"/>
  <c r="O47" i="1" s="1"/>
  <c r="AB43" i="1"/>
  <c r="W37" i="1"/>
  <c r="P31" i="1"/>
  <c r="CY29" i="1"/>
  <c r="X29" i="1" s="1"/>
  <c r="CZ29" i="1"/>
  <c r="Y29" i="1" s="1"/>
  <c r="V37" i="6" s="1"/>
  <c r="DI231" i="3"/>
  <c r="DG224" i="3"/>
  <c r="DF224" i="3"/>
  <c r="DH224" i="3"/>
  <c r="DI224" i="3"/>
  <c r="DJ224" i="3" s="1"/>
  <c r="CX190" i="3"/>
  <c r="CX189" i="3"/>
  <c r="CX191" i="3"/>
  <c r="CX192" i="3"/>
  <c r="AO137" i="1"/>
  <c r="AB107" i="1"/>
  <c r="CR104" i="1"/>
  <c r="Q104" i="1" s="1"/>
  <c r="CX74" i="3"/>
  <c r="CX82" i="3"/>
  <c r="CX94" i="3"/>
  <c r="CX75" i="3"/>
  <c r="CX87" i="3"/>
  <c r="CX90" i="3"/>
  <c r="CX76" i="3"/>
  <c r="CX91" i="3"/>
  <c r="CX84" i="3"/>
  <c r="CX71" i="3"/>
  <c r="CX73" i="3"/>
  <c r="CX72" i="3"/>
  <c r="CZ55" i="1"/>
  <c r="Y55" i="1" s="1"/>
  <c r="W50" i="1"/>
  <c r="CY42" i="1"/>
  <c r="X42" i="1" s="1"/>
  <c r="T89" i="6" s="1"/>
  <c r="CZ42" i="1"/>
  <c r="Y42" i="1" s="1"/>
  <c r="V89" i="6" s="1"/>
  <c r="AB40" i="1"/>
  <c r="CQ40" i="1"/>
  <c r="P40" i="1" s="1"/>
  <c r="T37" i="1"/>
  <c r="CZ34" i="1"/>
  <c r="Y34" i="1" s="1"/>
  <c r="V55" i="6" s="1"/>
  <c r="K61" i="6" s="1"/>
  <c r="CY34" i="1"/>
  <c r="X34" i="1" s="1"/>
  <c r="T55" i="6" s="1"/>
  <c r="K60" i="6" s="1"/>
  <c r="DH231" i="3"/>
  <c r="DI227" i="3"/>
  <c r="CX222" i="3"/>
  <c r="CX186" i="3"/>
  <c r="CX57" i="3"/>
  <c r="CX58" i="3"/>
  <c r="CX55" i="3"/>
  <c r="AB45" i="1"/>
  <c r="DF226" i="3"/>
  <c r="DG226" i="3"/>
  <c r="DJ226" i="3" s="1"/>
  <c r="DH226" i="3"/>
  <c r="CX219" i="3"/>
  <c r="CX193" i="3"/>
  <c r="CQ37" i="1"/>
  <c r="P37" i="1" s="1"/>
  <c r="CX8" i="3"/>
  <c r="CX10" i="3"/>
  <c r="CX12" i="3"/>
  <c r="CX14" i="3"/>
  <c r="CX18" i="3"/>
  <c r="CX7" i="3"/>
  <c r="CX9" i="3"/>
  <c r="CX11" i="3"/>
  <c r="CX15" i="3"/>
  <c r="CX17" i="3"/>
  <c r="CX24" i="3"/>
  <c r="CX19" i="3"/>
  <c r="CX202" i="3"/>
  <c r="CX182" i="3"/>
  <c r="DH223" i="3"/>
  <c r="DH207" i="3"/>
  <c r="DG207" i="3"/>
  <c r="DI207" i="3"/>
  <c r="DJ207" i="3" s="1"/>
  <c r="CX173" i="3"/>
  <c r="DI164" i="3"/>
  <c r="DF164" i="3"/>
  <c r="DJ164" i="3" s="1"/>
  <c r="DH164" i="3"/>
  <c r="DI158" i="3"/>
  <c r="DF158" i="3"/>
  <c r="DJ158" i="3" s="1"/>
  <c r="DG158" i="3"/>
  <c r="DH158" i="3"/>
  <c r="AD38" i="1"/>
  <c r="AB38" i="1" s="1"/>
  <c r="CX34" i="3"/>
  <c r="CX39" i="3"/>
  <c r="K38" i="1"/>
  <c r="CQ34" i="1"/>
  <c r="P34" i="1" s="1"/>
  <c r="I31" i="1"/>
  <c r="E48" i="6" s="1"/>
  <c r="DI225" i="3"/>
  <c r="CX201" i="3"/>
  <c r="CX199" i="3"/>
  <c r="DG160" i="3"/>
  <c r="DF160" i="3"/>
  <c r="DJ160" i="3" s="1"/>
  <c r="DH160" i="3"/>
  <c r="DI160" i="3"/>
  <c r="AB44" i="1"/>
  <c r="I37" i="1"/>
  <c r="U75" i="6" s="1"/>
  <c r="Q36" i="1"/>
  <c r="I32" i="1"/>
  <c r="U50" i="6" s="1"/>
  <c r="DF232" i="3"/>
  <c r="DJ232" i="3" s="1"/>
  <c r="CX221" i="3"/>
  <c r="CX212" i="3"/>
  <c r="CX211" i="3"/>
  <c r="DF207" i="3"/>
  <c r="DI206" i="3"/>
  <c r="DH206" i="3"/>
  <c r="CX188" i="3"/>
  <c r="CX169" i="3"/>
  <c r="DF157" i="3"/>
  <c r="DJ157" i="3" s="1"/>
  <c r="DH157" i="3"/>
  <c r="CX146" i="3"/>
  <c r="CX142" i="3"/>
  <c r="CX172" i="3"/>
  <c r="CX171" i="3"/>
  <c r="DH163" i="3"/>
  <c r="DG163" i="3"/>
  <c r="DF153" i="3"/>
  <c r="DH153" i="3"/>
  <c r="CX149" i="3"/>
  <c r="CX135" i="3"/>
  <c r="CX134" i="3"/>
  <c r="CX83" i="3"/>
  <c r="CX177" i="3"/>
  <c r="DI163" i="3"/>
  <c r="DF159" i="3"/>
  <c r="DJ159" i="3" s="1"/>
  <c r="DH159" i="3"/>
  <c r="DI153" i="3"/>
  <c r="DJ153" i="3" s="1"/>
  <c r="CX133" i="3"/>
  <c r="CX132" i="3"/>
  <c r="DI64" i="3"/>
  <c r="DF64" i="3"/>
  <c r="DJ64" i="3" s="1"/>
  <c r="DG64" i="3"/>
  <c r="CX170" i="3"/>
  <c r="CX166" i="3"/>
  <c r="DF163" i="3"/>
  <c r="DJ163" i="3" s="1"/>
  <c r="DI162" i="3"/>
  <c r="DF162" i="3"/>
  <c r="DJ162" i="3" s="1"/>
  <c r="DG153" i="3"/>
  <c r="CX118" i="3"/>
  <c r="DF70" i="3"/>
  <c r="DJ70" i="3" s="1"/>
  <c r="DH70" i="3"/>
  <c r="DI70" i="3"/>
  <c r="DG70" i="3"/>
  <c r="DF68" i="3"/>
  <c r="DJ68" i="3" s="1"/>
  <c r="DG68" i="3"/>
  <c r="DH68" i="3"/>
  <c r="DI68" i="3"/>
  <c r="DI40" i="3"/>
  <c r="DJ40" i="3" s="1"/>
  <c r="DG40" i="3"/>
  <c r="DF40" i="3"/>
  <c r="DH40" i="3"/>
  <c r="CX175" i="3"/>
  <c r="DH162" i="3"/>
  <c r="DI159" i="3"/>
  <c r="CX148" i="3"/>
  <c r="CX147" i="3"/>
  <c r="CX125" i="3"/>
  <c r="CX119" i="3"/>
  <c r="CX117" i="3"/>
  <c r="DG112" i="3"/>
  <c r="DI112" i="3"/>
  <c r="DF112" i="3"/>
  <c r="DJ112" i="3" s="1"/>
  <c r="DH112" i="3"/>
  <c r="CX210" i="3"/>
  <c r="CX187" i="3"/>
  <c r="DG162" i="3"/>
  <c r="DG159" i="3"/>
  <c r="CX151" i="3"/>
  <c r="CX123" i="3"/>
  <c r="CX92" i="3"/>
  <c r="DH64" i="3"/>
  <c r="CX27" i="3"/>
  <c r="CX28" i="3"/>
  <c r="CX30" i="3"/>
  <c r="CX26" i="3"/>
  <c r="CX25" i="3"/>
  <c r="DG2" i="3"/>
  <c r="DJ2" i="3" s="1"/>
  <c r="DI2" i="3"/>
  <c r="DH228" i="3"/>
  <c r="CX197" i="3"/>
  <c r="DI110" i="3"/>
  <c r="DJ110" i="3" s="1"/>
  <c r="DF110" i="3"/>
  <c r="DG110" i="3"/>
  <c r="DH110" i="3"/>
  <c r="CX107" i="3"/>
  <c r="CX31" i="3"/>
  <c r="CX179" i="3"/>
  <c r="CX81" i="3"/>
  <c r="CX78" i="3"/>
  <c r="CX77" i="3"/>
  <c r="CX6" i="3"/>
  <c r="CX116" i="3"/>
  <c r="CX106" i="3"/>
  <c r="CX80" i="3"/>
  <c r="CX79" i="3"/>
  <c r="CX33" i="3"/>
  <c r="CX23" i="3"/>
  <c r="CX20" i="3"/>
  <c r="DG66" i="3"/>
  <c r="DF66" i="3"/>
  <c r="DJ66" i="3" s="1"/>
  <c r="DH66" i="3"/>
  <c r="DI66" i="3"/>
  <c r="CX51" i="3"/>
  <c r="CX131" i="3"/>
  <c r="CX115" i="3"/>
  <c r="CX105" i="3"/>
  <c r="CX101" i="3"/>
  <c r="CX97" i="3"/>
  <c r="CX89" i="3"/>
  <c r="CX88" i="3"/>
  <c r="CX54" i="3"/>
  <c r="DF111" i="3"/>
  <c r="DI111" i="3"/>
  <c r="DJ111" i="3" s="1"/>
  <c r="CX96" i="3"/>
  <c r="CX95" i="3"/>
  <c r="DG43" i="3"/>
  <c r="DI43" i="3"/>
  <c r="DJ43" i="3" s="1"/>
  <c r="DF43" i="3"/>
  <c r="CX35" i="3"/>
  <c r="CX203" i="3"/>
  <c r="DF155" i="3"/>
  <c r="CX139" i="3"/>
  <c r="CX124" i="3"/>
  <c r="CX86" i="3"/>
  <c r="DH61" i="3"/>
  <c r="DG61" i="3"/>
  <c r="DJ61" i="3" s="1"/>
  <c r="DF61" i="3"/>
  <c r="CX56" i="3"/>
  <c r="CX98" i="3"/>
  <c r="CX93" i="3"/>
  <c r="DF67" i="3"/>
  <c r="DJ67" i="3" s="1"/>
  <c r="DH67" i="3"/>
  <c r="DF63" i="3"/>
  <c r="DJ63" i="3" s="1"/>
  <c r="DG63" i="3"/>
  <c r="DI63" i="3"/>
  <c r="DI60" i="3"/>
  <c r="DJ60" i="3" s="1"/>
  <c r="CX49" i="3"/>
  <c r="CX45" i="3"/>
  <c r="DG42" i="3"/>
  <c r="DH42" i="3"/>
  <c r="CX29" i="3"/>
  <c r="CX38" i="3"/>
  <c r="CX1" i="3"/>
  <c r="CX85" i="3"/>
  <c r="DI62" i="3"/>
  <c r="DG60" i="3"/>
  <c r="DF42" i="3"/>
  <c r="DJ42" i="3" s="1"/>
  <c r="DG65" i="3"/>
  <c r="DI65" i="3"/>
  <c r="DG59" i="3"/>
  <c r="DI59" i="3"/>
  <c r="DJ59" i="3" s="1"/>
  <c r="CX47" i="3"/>
  <c r="CX36" i="3"/>
  <c r="CX16" i="3"/>
  <c r="CX3" i="3"/>
  <c r="DH59" i="3"/>
  <c r="DG41" i="3"/>
  <c r="CX32" i="3"/>
  <c r="CX22" i="3"/>
  <c r="CX21" i="3"/>
  <c r="CX4" i="3"/>
  <c r="CX13" i="3"/>
  <c r="CX5" i="3"/>
  <c r="CX53" i="3"/>
  <c r="CX37" i="3"/>
  <c r="H177" i="6" l="1"/>
  <c r="J88" i="6"/>
  <c r="P88" i="6" s="1"/>
  <c r="H176" i="6"/>
  <c r="K177" i="6"/>
  <c r="G180" i="6"/>
  <c r="O180" i="6" s="1"/>
  <c r="H154" i="6"/>
  <c r="G375" i="6"/>
  <c r="O375" i="6" s="1"/>
  <c r="W180" i="6"/>
  <c r="CP108" i="1"/>
  <c r="O108" i="1" s="1"/>
  <c r="K219" i="6"/>
  <c r="J220" i="6" s="1"/>
  <c r="P220" i="6" s="1"/>
  <c r="CZ38" i="1"/>
  <c r="Y38" i="1" s="1"/>
  <c r="V77" i="6" s="1"/>
  <c r="CP196" i="1"/>
  <c r="O196" i="1" s="1"/>
  <c r="GM196" i="1" s="1"/>
  <c r="K428" i="6"/>
  <c r="K453" i="6"/>
  <c r="S31" i="1"/>
  <c r="CZ28" i="1"/>
  <c r="Y28" i="1" s="1"/>
  <c r="V30" i="6" s="1"/>
  <c r="K35" i="6" s="1"/>
  <c r="CP53" i="1"/>
  <c r="O53" i="1" s="1"/>
  <c r="K129" i="6"/>
  <c r="CY115" i="1"/>
  <c r="X115" i="1" s="1"/>
  <c r="T221" i="6"/>
  <c r="CZ100" i="1"/>
  <c r="Y100" i="1" s="1"/>
  <c r="V181" i="6" s="1"/>
  <c r="K185" i="6"/>
  <c r="CD26" i="1"/>
  <c r="CP123" i="1"/>
  <c r="O123" i="1" s="1"/>
  <c r="K271" i="6"/>
  <c r="CY179" i="1"/>
  <c r="X179" i="1" s="1"/>
  <c r="T365" i="6" s="1"/>
  <c r="K369" i="6"/>
  <c r="L337" i="6"/>
  <c r="Q337" i="6" s="1"/>
  <c r="L335" i="6"/>
  <c r="P124" i="1"/>
  <c r="CY173" i="1"/>
  <c r="X173" i="1" s="1"/>
  <c r="T338" i="6" s="1"/>
  <c r="K342" i="6"/>
  <c r="CP116" i="1"/>
  <c r="O116" i="1" s="1"/>
  <c r="GM116" i="1" s="1"/>
  <c r="K244" i="6"/>
  <c r="J245" i="6" s="1"/>
  <c r="P245" i="6" s="1"/>
  <c r="CZ125" i="1"/>
  <c r="Y125" i="1" s="1"/>
  <c r="V281" i="6" s="1"/>
  <c r="W375" i="6"/>
  <c r="R234" i="6"/>
  <c r="G239" i="6"/>
  <c r="O239" i="6" s="1"/>
  <c r="W239" i="6"/>
  <c r="H132" i="6"/>
  <c r="S147" i="6"/>
  <c r="H144" i="6" s="1"/>
  <c r="W80" i="6"/>
  <c r="G80" i="6"/>
  <c r="O80" i="6" s="1"/>
  <c r="L277" i="6"/>
  <c r="Q277" i="6" s="1"/>
  <c r="L276" i="6"/>
  <c r="U434" i="6"/>
  <c r="H432" i="6" s="1"/>
  <c r="K242" i="6"/>
  <c r="J243" i="6" s="1"/>
  <c r="P243" i="6" s="1"/>
  <c r="CP115" i="1"/>
  <c r="O115" i="1" s="1"/>
  <c r="H188" i="6"/>
  <c r="U135" i="6"/>
  <c r="V124" i="1"/>
  <c r="E278" i="6"/>
  <c r="C279" i="6"/>
  <c r="W224" i="6"/>
  <c r="G224" i="6"/>
  <c r="O224" i="6" s="1"/>
  <c r="R404" i="6"/>
  <c r="W408" i="6"/>
  <c r="G408" i="6"/>
  <c r="O408" i="6" s="1"/>
  <c r="W320" i="6"/>
  <c r="G320" i="6"/>
  <c r="O320" i="6" s="1"/>
  <c r="CZ53" i="1"/>
  <c r="Y53" i="1" s="1"/>
  <c r="V126" i="6" s="1"/>
  <c r="K130" i="6"/>
  <c r="CY53" i="1"/>
  <c r="X53" i="1" s="1"/>
  <c r="T126" i="6" s="1"/>
  <c r="K176" i="6"/>
  <c r="S37" i="1"/>
  <c r="CP190" i="1"/>
  <c r="O190" i="1" s="1"/>
  <c r="GX174" i="1"/>
  <c r="CP122" i="1"/>
  <c r="O122" i="1" s="1"/>
  <c r="GN122" i="1" s="1"/>
  <c r="K266" i="6"/>
  <c r="J267" i="6" s="1"/>
  <c r="P267" i="6" s="1"/>
  <c r="H260" i="6"/>
  <c r="R105" i="6"/>
  <c r="G109" i="6"/>
  <c r="O109" i="6" s="1"/>
  <c r="W109" i="6"/>
  <c r="S57" i="1"/>
  <c r="CP57" i="1" s="1"/>
  <c r="O57" i="1" s="1"/>
  <c r="W220" i="6"/>
  <c r="G220" i="6"/>
  <c r="O220" i="6" s="1"/>
  <c r="E304" i="6"/>
  <c r="V130" i="1"/>
  <c r="U48" i="6"/>
  <c r="H46" i="6" s="1"/>
  <c r="E292" i="6"/>
  <c r="K134" i="1"/>
  <c r="S292" i="6"/>
  <c r="H289" i="6" s="1"/>
  <c r="CP105" i="1"/>
  <c r="O105" i="1" s="1"/>
  <c r="K206" i="6"/>
  <c r="J207" i="6" s="1"/>
  <c r="P207" i="6" s="1"/>
  <c r="G389" i="6"/>
  <c r="O389" i="6" s="1"/>
  <c r="W389" i="6"/>
  <c r="CP104" i="1"/>
  <c r="O104" i="1" s="1"/>
  <c r="GM104" i="1" s="1"/>
  <c r="K199" i="6"/>
  <c r="CP28" i="1"/>
  <c r="O28" i="1" s="1"/>
  <c r="K33" i="6"/>
  <c r="CZ49" i="1"/>
  <c r="Y49" i="1" s="1"/>
  <c r="V112" i="6" s="1"/>
  <c r="K115" i="6"/>
  <c r="L216" i="6"/>
  <c r="L218" i="6"/>
  <c r="Q218" i="6" s="1"/>
  <c r="CZ105" i="1"/>
  <c r="Y105" i="1" s="1"/>
  <c r="V206" i="6" s="1"/>
  <c r="V54" i="1"/>
  <c r="CY38" i="1"/>
  <c r="X38" i="1" s="1"/>
  <c r="T77" i="6" s="1"/>
  <c r="CP194" i="1"/>
  <c r="O194" i="1" s="1"/>
  <c r="CY192" i="1"/>
  <c r="X192" i="1" s="1"/>
  <c r="T411" i="6" s="1"/>
  <c r="K416" i="6" s="1"/>
  <c r="K414" i="6"/>
  <c r="K452" i="6"/>
  <c r="W63" i="6"/>
  <c r="R56" i="6"/>
  <c r="G63" i="6"/>
  <c r="O63" i="6" s="1"/>
  <c r="E77" i="6"/>
  <c r="R38" i="1"/>
  <c r="R226" i="6"/>
  <c r="G230" i="6"/>
  <c r="O230" i="6" s="1"/>
  <c r="W230" i="6"/>
  <c r="K105" i="6"/>
  <c r="CY47" i="1"/>
  <c r="X47" i="1" s="1"/>
  <c r="T104" i="6" s="1"/>
  <c r="K106" i="6" s="1"/>
  <c r="H155" i="6"/>
  <c r="H48" i="6"/>
  <c r="W48" i="6" s="1"/>
  <c r="CP55" i="1"/>
  <c r="O55" i="1" s="1"/>
  <c r="K137" i="6"/>
  <c r="J138" i="6" s="1"/>
  <c r="P138" i="6" s="1"/>
  <c r="U57" i="1"/>
  <c r="CY44" i="1"/>
  <c r="X44" i="1" s="1"/>
  <c r="T98" i="6" s="1"/>
  <c r="CZ44" i="1"/>
  <c r="Y44" i="1" s="1"/>
  <c r="V98" i="6" s="1"/>
  <c r="H453" i="6"/>
  <c r="G456" i="6" s="1"/>
  <c r="O456" i="6" s="1"/>
  <c r="J396" i="6"/>
  <c r="P396" i="6" s="1"/>
  <c r="S262" i="6"/>
  <c r="H259" i="6" s="1"/>
  <c r="S127" i="1"/>
  <c r="CY127" i="1" s="1"/>
  <c r="X127" i="1" s="1"/>
  <c r="T292" i="6" s="1"/>
  <c r="K77" i="6"/>
  <c r="J78" i="6" s="1"/>
  <c r="P78" i="6" s="1"/>
  <c r="R391" i="6"/>
  <c r="W396" i="6"/>
  <c r="G396" i="6"/>
  <c r="O396" i="6" s="1"/>
  <c r="GN29" i="1"/>
  <c r="T37" i="6"/>
  <c r="K34" i="6" s="1"/>
  <c r="CP39" i="1"/>
  <c r="O39" i="1" s="1"/>
  <c r="GM39" i="1" s="1"/>
  <c r="K79" i="6"/>
  <c r="J80" i="6" s="1"/>
  <c r="P80" i="6" s="1"/>
  <c r="CP51" i="1"/>
  <c r="O51" i="1" s="1"/>
  <c r="E349" i="6"/>
  <c r="C350" i="6"/>
  <c r="CZ196" i="1"/>
  <c r="Y196" i="1" s="1"/>
  <c r="V425" i="6" s="1"/>
  <c r="GN180" i="1"/>
  <c r="T374" i="6"/>
  <c r="CP201" i="1"/>
  <c r="O201" i="1" s="1"/>
  <c r="K449" i="6"/>
  <c r="V174" i="1"/>
  <c r="CP109" i="1"/>
  <c r="O109" i="1" s="1"/>
  <c r="GM109" i="1" s="1"/>
  <c r="K221" i="6"/>
  <c r="J222" i="6" s="1"/>
  <c r="P222" i="6" s="1"/>
  <c r="CY104" i="1"/>
  <c r="X104" i="1" s="1"/>
  <c r="T197" i="6" s="1"/>
  <c r="K202" i="6" s="1"/>
  <c r="K198" i="6"/>
  <c r="CZ104" i="1"/>
  <c r="Y104" i="1" s="1"/>
  <c r="V197" i="6" s="1"/>
  <c r="K203" i="6" s="1"/>
  <c r="GX38" i="1"/>
  <c r="H147" i="6"/>
  <c r="W147" i="6" s="1"/>
  <c r="G277" i="6"/>
  <c r="O277" i="6" s="1"/>
  <c r="R270" i="6"/>
  <c r="W277" i="6"/>
  <c r="S50" i="6"/>
  <c r="R57" i="1"/>
  <c r="H117" i="6"/>
  <c r="CY126" i="1"/>
  <c r="X126" i="1" s="1"/>
  <c r="T283" i="6" s="1"/>
  <c r="K287" i="6"/>
  <c r="U38" i="1"/>
  <c r="L78" i="6" s="1"/>
  <c r="Q78" i="6" s="1"/>
  <c r="U347" i="6"/>
  <c r="H345" i="6" s="1"/>
  <c r="W127" i="1"/>
  <c r="H442" i="6"/>
  <c r="CY187" i="1"/>
  <c r="X187" i="1" s="1"/>
  <c r="T397" i="6" s="1"/>
  <c r="H290" i="6"/>
  <c r="U130" i="1"/>
  <c r="L263" i="6"/>
  <c r="Q263" i="6" s="1"/>
  <c r="L261" i="6"/>
  <c r="K372" i="6"/>
  <c r="U124" i="1"/>
  <c r="L280" i="6" s="1"/>
  <c r="Q280" i="6" s="1"/>
  <c r="T175" i="1"/>
  <c r="CY111" i="1"/>
  <c r="X111" i="1" s="1"/>
  <c r="T225" i="6" s="1"/>
  <c r="K227" i="6" s="1"/>
  <c r="K226" i="6"/>
  <c r="CZ111" i="1"/>
  <c r="Y111" i="1" s="1"/>
  <c r="V225" i="6" s="1"/>
  <c r="K228" i="6" s="1"/>
  <c r="P57" i="1"/>
  <c r="H73" i="6"/>
  <c r="R247" i="6"/>
  <c r="W251" i="6"/>
  <c r="G251" i="6"/>
  <c r="O251" i="6" s="1"/>
  <c r="H118" i="6"/>
  <c r="CY132" i="1"/>
  <c r="X132" i="1" s="1"/>
  <c r="T314" i="6" s="1"/>
  <c r="K311" i="6" s="1"/>
  <c r="CZ132" i="1"/>
  <c r="Y132" i="1" s="1"/>
  <c r="V314" i="6" s="1"/>
  <c r="K312" i="6" s="1"/>
  <c r="S347" i="6"/>
  <c r="H344" i="6" s="1"/>
  <c r="H452" i="6"/>
  <c r="H417" i="6"/>
  <c r="GX57" i="1"/>
  <c r="CP42" i="1"/>
  <c r="O42" i="1" s="1"/>
  <c r="GM42" i="1" s="1"/>
  <c r="K89" i="6"/>
  <c r="J90" i="6" s="1"/>
  <c r="P90" i="6" s="1"/>
  <c r="GN176" i="1"/>
  <c r="GM176" i="1"/>
  <c r="U107" i="1"/>
  <c r="CP177" i="1"/>
  <c r="O177" i="1" s="1"/>
  <c r="K358" i="6"/>
  <c r="J362" i="6" s="1"/>
  <c r="P362" i="6" s="1"/>
  <c r="L418" i="6"/>
  <c r="L420" i="6"/>
  <c r="Q420" i="6" s="1"/>
  <c r="R120" i="1"/>
  <c r="E262" i="6"/>
  <c r="CZ190" i="1"/>
  <c r="Y190" i="1" s="1"/>
  <c r="V403" i="6" s="1"/>
  <c r="K406" i="6" s="1"/>
  <c r="R174" i="1"/>
  <c r="R92" i="6"/>
  <c r="W97" i="6"/>
  <c r="G97" i="6"/>
  <c r="O97" i="6" s="1"/>
  <c r="CY191" i="1"/>
  <c r="X191" i="1" s="1"/>
  <c r="T409" i="6" s="1"/>
  <c r="CZ191" i="1"/>
  <c r="Y191" i="1" s="1"/>
  <c r="V409" i="6" s="1"/>
  <c r="W57" i="1"/>
  <c r="H312" i="6"/>
  <c r="H443" i="6"/>
  <c r="L362" i="6"/>
  <c r="Q362" i="6" s="1"/>
  <c r="L361" i="6"/>
  <c r="S304" i="6"/>
  <c r="H301" i="6" s="1"/>
  <c r="T130" i="1"/>
  <c r="GX127" i="1"/>
  <c r="GN45" i="1"/>
  <c r="V100" i="6"/>
  <c r="CP192" i="1"/>
  <c r="O192" i="1" s="1"/>
  <c r="K413" i="6"/>
  <c r="H217" i="6"/>
  <c r="W217" i="6" s="1"/>
  <c r="CP49" i="1"/>
  <c r="O49" i="1" s="1"/>
  <c r="K116" i="6"/>
  <c r="C51" i="6"/>
  <c r="E50" i="6"/>
  <c r="S54" i="1"/>
  <c r="E135" i="6"/>
  <c r="CP133" i="1"/>
  <c r="O133" i="1" s="1"/>
  <c r="GN133" i="1" s="1"/>
  <c r="K316" i="6"/>
  <c r="J317" i="6" s="1"/>
  <c r="P317" i="6" s="1"/>
  <c r="CP106" i="1"/>
  <c r="O106" i="1" s="1"/>
  <c r="GN106" i="1" s="1"/>
  <c r="CP114" i="1"/>
  <c r="O114" i="1" s="1"/>
  <c r="K240" i="6"/>
  <c r="J241" i="6" s="1"/>
  <c r="P241" i="6" s="1"/>
  <c r="CY190" i="1"/>
  <c r="X190" i="1" s="1"/>
  <c r="T403" i="6" s="1"/>
  <c r="K405" i="6" s="1"/>
  <c r="J408" i="6" s="1"/>
  <c r="P408" i="6" s="1"/>
  <c r="W160" i="6"/>
  <c r="G160" i="6"/>
  <c r="O160" i="6" s="1"/>
  <c r="H262" i="6"/>
  <c r="W262" i="6" s="1"/>
  <c r="DH2" i="3"/>
  <c r="DF2" i="3"/>
  <c r="R141" i="6"/>
  <c r="H416" i="6"/>
  <c r="H431" i="6"/>
  <c r="U304" i="6"/>
  <c r="R124" i="1"/>
  <c r="GN55" i="1"/>
  <c r="V137" i="6"/>
  <c r="CP178" i="1"/>
  <c r="O178" i="1" s="1"/>
  <c r="K363" i="6"/>
  <c r="J364" i="6" s="1"/>
  <c r="P364" i="6" s="1"/>
  <c r="CP36" i="1"/>
  <c r="O36" i="1" s="1"/>
  <c r="GN36" i="1" s="1"/>
  <c r="K69" i="6"/>
  <c r="S32" i="1"/>
  <c r="E318" i="6"/>
  <c r="C319" i="6"/>
  <c r="U318" i="6"/>
  <c r="S318" i="6"/>
  <c r="CP30" i="1"/>
  <c r="O30" i="1" s="1"/>
  <c r="K215" i="6"/>
  <c r="GX172" i="1"/>
  <c r="E336" i="6"/>
  <c r="CP199" i="1"/>
  <c r="O199" i="1" s="1"/>
  <c r="GN199" i="1" s="1"/>
  <c r="K440" i="6"/>
  <c r="CP128" i="1"/>
  <c r="O128" i="1" s="1"/>
  <c r="K294" i="6"/>
  <c r="J295" i="6" s="1"/>
  <c r="P295" i="6" s="1"/>
  <c r="K443" i="6"/>
  <c r="V57" i="1"/>
  <c r="H45" i="6"/>
  <c r="U217" i="6"/>
  <c r="H215" i="6" s="1"/>
  <c r="H75" i="6"/>
  <c r="W75" i="6" s="1"/>
  <c r="Q38" i="1"/>
  <c r="CP38" i="1" s="1"/>
  <c r="O38" i="1" s="1"/>
  <c r="U278" i="6"/>
  <c r="J251" i="6"/>
  <c r="P251" i="6" s="1"/>
  <c r="S349" i="6"/>
  <c r="W387" i="6"/>
  <c r="G387" i="6"/>
  <c r="O387" i="6" s="1"/>
  <c r="R383" i="6"/>
  <c r="G362" i="6"/>
  <c r="O362" i="6" s="1"/>
  <c r="W362" i="6"/>
  <c r="R355" i="6"/>
  <c r="H311" i="6"/>
  <c r="S130" i="1"/>
  <c r="R198" i="6"/>
  <c r="G205" i="6"/>
  <c r="O205" i="6" s="1"/>
  <c r="W205" i="6"/>
  <c r="CP34" i="1"/>
  <c r="O34" i="1" s="1"/>
  <c r="K59" i="6"/>
  <c r="J63" i="6" s="1"/>
  <c r="P63" i="6" s="1"/>
  <c r="V37" i="1"/>
  <c r="E75" i="6"/>
  <c r="CP40" i="1"/>
  <c r="O40" i="1" s="1"/>
  <c r="GN40" i="1" s="1"/>
  <c r="K81" i="6"/>
  <c r="J82" i="6" s="1"/>
  <c r="P82" i="6" s="1"/>
  <c r="CY35" i="1"/>
  <c r="X35" i="1" s="1"/>
  <c r="T64" i="6" s="1"/>
  <c r="CY106" i="1"/>
  <c r="X106" i="1" s="1"/>
  <c r="T208" i="6" s="1"/>
  <c r="CP100" i="1"/>
  <c r="O100" i="1" s="1"/>
  <c r="GN100" i="1" s="1"/>
  <c r="K184" i="6"/>
  <c r="T149" i="6"/>
  <c r="K154" i="6" s="1"/>
  <c r="V283" i="6"/>
  <c r="GM29" i="1"/>
  <c r="CY121" i="1"/>
  <c r="X121" i="1" s="1"/>
  <c r="CP202" i="1"/>
  <c r="O202" i="1" s="1"/>
  <c r="K455" i="6" s="1"/>
  <c r="K442" i="6"/>
  <c r="CY196" i="1"/>
  <c r="X196" i="1" s="1"/>
  <c r="T425" i="6" s="1"/>
  <c r="J97" i="6"/>
  <c r="P97" i="6" s="1"/>
  <c r="H35" i="6"/>
  <c r="H133" i="6"/>
  <c r="V38" i="1"/>
  <c r="H302" i="6"/>
  <c r="R210" i="6"/>
  <c r="R84" i="6"/>
  <c r="W88" i="6"/>
  <c r="G88" i="6"/>
  <c r="O88" i="6" s="1"/>
  <c r="S75" i="6"/>
  <c r="H72" i="6" s="1"/>
  <c r="S278" i="6"/>
  <c r="H77" i="6"/>
  <c r="U349" i="6"/>
  <c r="J387" i="6"/>
  <c r="P387" i="6" s="1"/>
  <c r="G196" i="6"/>
  <c r="O196" i="6" s="1"/>
  <c r="W196" i="6"/>
  <c r="L375" i="6"/>
  <c r="Q375" i="6" s="1"/>
  <c r="L373" i="6"/>
  <c r="H145" i="6"/>
  <c r="CP111" i="1"/>
  <c r="O111" i="1" s="1"/>
  <c r="CP126" i="1"/>
  <c r="O126" i="1" s="1"/>
  <c r="GN126" i="1" s="1"/>
  <c r="K288" i="6"/>
  <c r="S336" i="6"/>
  <c r="H333" i="6" s="1"/>
  <c r="H434" i="6"/>
  <c r="W434" i="6" s="1"/>
  <c r="S107" i="1"/>
  <c r="E217" i="6"/>
  <c r="CP58" i="1"/>
  <c r="O58" i="1" s="1"/>
  <c r="GN58" i="1" s="1"/>
  <c r="K153" i="6"/>
  <c r="R32" i="1"/>
  <c r="CZ32" i="1" s="1"/>
  <c r="Y32" i="1" s="1"/>
  <c r="V50" i="6" s="1"/>
  <c r="R37" i="1"/>
  <c r="GM58" i="1"/>
  <c r="V149" i="6"/>
  <c r="K155" i="6" s="1"/>
  <c r="CP127" i="1"/>
  <c r="O127" i="1" s="1"/>
  <c r="K292" i="6" s="1"/>
  <c r="T174" i="1"/>
  <c r="E347" i="6"/>
  <c r="CP173" i="1"/>
  <c r="O173" i="1" s="1"/>
  <c r="GM173" i="1" s="1"/>
  <c r="K341" i="6"/>
  <c r="CP179" i="1"/>
  <c r="O179" i="1" s="1"/>
  <c r="H34" i="6"/>
  <c r="W207" i="6"/>
  <c r="G207" i="6"/>
  <c r="O207" i="6" s="1"/>
  <c r="H214" i="6"/>
  <c r="G243" i="6"/>
  <c r="O243" i="6" s="1"/>
  <c r="W243" i="6"/>
  <c r="H187" i="6"/>
  <c r="W191" i="6" s="1"/>
  <c r="W377" i="6"/>
  <c r="G377" i="6"/>
  <c r="O377" i="6" s="1"/>
  <c r="U336" i="6"/>
  <c r="H334" i="6" s="1"/>
  <c r="CG169" i="1"/>
  <c r="AX207" i="1"/>
  <c r="GM201" i="1"/>
  <c r="GN201" i="1"/>
  <c r="GM46" i="1"/>
  <c r="GN46" i="1"/>
  <c r="GN28" i="1"/>
  <c r="GM28" i="1"/>
  <c r="GN53" i="1"/>
  <c r="GM53" i="1"/>
  <c r="GN200" i="1"/>
  <c r="GM200" i="1"/>
  <c r="GM183" i="1"/>
  <c r="GN183" i="1"/>
  <c r="GN173" i="1"/>
  <c r="GN182" i="1"/>
  <c r="GM182" i="1"/>
  <c r="GM188" i="1"/>
  <c r="GN188" i="1"/>
  <c r="GM48" i="1"/>
  <c r="GN48" i="1"/>
  <c r="DH35" i="3"/>
  <c r="DF35" i="3"/>
  <c r="DI35" i="3"/>
  <c r="DG35" i="3"/>
  <c r="DJ35" i="3" s="1"/>
  <c r="DG103" i="3"/>
  <c r="DF103" i="3"/>
  <c r="DI103" i="3"/>
  <c r="DJ103" i="3" s="1"/>
  <c r="DH103" i="3"/>
  <c r="GN128" i="1"/>
  <c r="GM128" i="1"/>
  <c r="DI92" i="3"/>
  <c r="DF92" i="3"/>
  <c r="DJ92" i="3" s="1"/>
  <c r="DH92" i="3"/>
  <c r="DG92" i="3"/>
  <c r="DF83" i="3"/>
  <c r="DJ83" i="3" s="1"/>
  <c r="DG83" i="3"/>
  <c r="DI83" i="3"/>
  <c r="DH83" i="3"/>
  <c r="DG34" i="3"/>
  <c r="DJ34" i="3" s="1"/>
  <c r="DF34" i="3"/>
  <c r="DI34" i="3"/>
  <c r="DH34" i="3"/>
  <c r="CY102" i="1"/>
  <c r="X102" i="1" s="1"/>
  <c r="T192" i="6" s="1"/>
  <c r="CZ102" i="1"/>
  <c r="Y102" i="1" s="1"/>
  <c r="V192" i="6" s="1"/>
  <c r="U120" i="1"/>
  <c r="AH137" i="1" s="1"/>
  <c r="GM131" i="1"/>
  <c r="GN131" i="1"/>
  <c r="AP26" i="1"/>
  <c r="F73" i="1"/>
  <c r="DF107" i="3"/>
  <c r="DJ107" i="3" s="1"/>
  <c r="DH107" i="3"/>
  <c r="DG107" i="3"/>
  <c r="DI107" i="3"/>
  <c r="AE207" i="1"/>
  <c r="GM186" i="1"/>
  <c r="GN186" i="1"/>
  <c r="I204" i="1"/>
  <c r="GX197" i="1"/>
  <c r="K204" i="1"/>
  <c r="U197" i="1"/>
  <c r="DF138" i="3"/>
  <c r="DJ138" i="3" s="1"/>
  <c r="DI138" i="3"/>
  <c r="DH138" i="3"/>
  <c r="DG138" i="3"/>
  <c r="DI174" i="3"/>
  <c r="DG174" i="3"/>
  <c r="DJ174" i="3" s="1"/>
  <c r="DH174" i="3"/>
  <c r="DF174" i="3"/>
  <c r="T197" i="1"/>
  <c r="DF79" i="3"/>
  <c r="DG79" i="3"/>
  <c r="DJ79" i="3" s="1"/>
  <c r="DH79" i="3"/>
  <c r="DI79" i="3"/>
  <c r="DH148" i="3"/>
  <c r="DF148" i="3"/>
  <c r="DJ148" i="3" s="1"/>
  <c r="DG148" i="3"/>
  <c r="DI148" i="3"/>
  <c r="DI118" i="3"/>
  <c r="DF118" i="3"/>
  <c r="DJ118" i="3" s="1"/>
  <c r="DG118" i="3"/>
  <c r="DH118" i="3"/>
  <c r="DF39" i="3"/>
  <c r="DJ39" i="3" s="1"/>
  <c r="DH39" i="3"/>
  <c r="DG39" i="3"/>
  <c r="DI39" i="3"/>
  <c r="DI182" i="3"/>
  <c r="DF182" i="3"/>
  <c r="DJ182" i="3" s="1"/>
  <c r="DH182" i="3"/>
  <c r="DG182" i="3"/>
  <c r="DF186" i="3"/>
  <c r="DJ186" i="3" s="1"/>
  <c r="DH186" i="3"/>
  <c r="DG186" i="3"/>
  <c r="DI186" i="3"/>
  <c r="DI190" i="3"/>
  <c r="DJ190" i="3" s="1"/>
  <c r="DG190" i="3"/>
  <c r="DH190" i="3"/>
  <c r="DF190" i="3"/>
  <c r="CP99" i="1"/>
  <c r="O99" i="1" s="1"/>
  <c r="K179" i="6" s="1"/>
  <c r="CC96" i="1"/>
  <c r="AT137" i="1"/>
  <c r="GM178" i="1"/>
  <c r="GN178" i="1"/>
  <c r="Q120" i="1"/>
  <c r="T120" i="1"/>
  <c r="P120" i="1"/>
  <c r="DI199" i="3"/>
  <c r="DF199" i="3"/>
  <c r="DG199" i="3"/>
  <c r="DJ199" i="3" s="1"/>
  <c r="DH199" i="3"/>
  <c r="DG14" i="3"/>
  <c r="DH14" i="3"/>
  <c r="DI14" i="3"/>
  <c r="DF14" i="3"/>
  <c r="DJ14" i="3" s="1"/>
  <c r="DF91" i="3"/>
  <c r="DJ91" i="3" s="1"/>
  <c r="DG91" i="3"/>
  <c r="DH91" i="3"/>
  <c r="DI91" i="3"/>
  <c r="GM105" i="1"/>
  <c r="GN105" i="1"/>
  <c r="DG46" i="3"/>
  <c r="DJ46" i="3" s="1"/>
  <c r="DF46" i="3"/>
  <c r="DH46" i="3"/>
  <c r="DI46" i="3"/>
  <c r="BB26" i="1"/>
  <c r="F77" i="1"/>
  <c r="BB237" i="1"/>
  <c r="V120" i="1"/>
  <c r="CZ171" i="1"/>
  <c r="Y171" i="1" s="1"/>
  <c r="V329" i="6" s="1"/>
  <c r="CY171" i="1"/>
  <c r="X171" i="1" s="1"/>
  <c r="T329" i="6" s="1"/>
  <c r="DG97" i="3"/>
  <c r="DJ97" i="3" s="1"/>
  <c r="DI97" i="3"/>
  <c r="DH97" i="3"/>
  <c r="DF97" i="3"/>
  <c r="DF25" i="3"/>
  <c r="DG25" i="3"/>
  <c r="DH25" i="3"/>
  <c r="DI25" i="3"/>
  <c r="DJ25" i="3" s="1"/>
  <c r="DF175" i="3"/>
  <c r="DI175" i="3"/>
  <c r="DH175" i="3"/>
  <c r="DG175" i="3"/>
  <c r="DJ175" i="3" s="1"/>
  <c r="DI142" i="3"/>
  <c r="DH142" i="3"/>
  <c r="DF142" i="3"/>
  <c r="DJ142" i="3" s="1"/>
  <c r="DG142" i="3"/>
  <c r="DF173" i="3"/>
  <c r="DI173" i="3"/>
  <c r="DG173" i="3"/>
  <c r="DJ173" i="3" s="1"/>
  <c r="DH173" i="3"/>
  <c r="DF100" i="3"/>
  <c r="DJ100" i="3" s="1"/>
  <c r="DH100" i="3"/>
  <c r="DG100" i="3"/>
  <c r="DI100" i="3"/>
  <c r="CP118" i="1"/>
  <c r="O118" i="1" s="1"/>
  <c r="DG152" i="3"/>
  <c r="DH152" i="3"/>
  <c r="DF152" i="3"/>
  <c r="DJ152" i="3" s="1"/>
  <c r="DI152" i="3"/>
  <c r="DG196" i="3"/>
  <c r="DI196" i="3"/>
  <c r="DJ196" i="3" s="1"/>
  <c r="DF196" i="3"/>
  <c r="DH196" i="3"/>
  <c r="CP119" i="1"/>
  <c r="O119" i="1" s="1"/>
  <c r="W120" i="1"/>
  <c r="S175" i="1"/>
  <c r="W175" i="1"/>
  <c r="P174" i="1"/>
  <c r="GM194" i="1"/>
  <c r="GN194" i="1"/>
  <c r="T172" i="1"/>
  <c r="DI214" i="3"/>
  <c r="DJ214" i="3" s="1"/>
  <c r="DG214" i="3"/>
  <c r="DF214" i="3"/>
  <c r="DH214" i="3"/>
  <c r="DG129" i="3"/>
  <c r="DJ129" i="3" s="1"/>
  <c r="DH129" i="3"/>
  <c r="DI129" i="3"/>
  <c r="DF129" i="3"/>
  <c r="GX124" i="1"/>
  <c r="DH183" i="3"/>
  <c r="DI183" i="3"/>
  <c r="DF183" i="3"/>
  <c r="DJ183" i="3" s="1"/>
  <c r="DG183" i="3"/>
  <c r="GX120" i="1"/>
  <c r="P172" i="1"/>
  <c r="GM198" i="1"/>
  <c r="GN198" i="1"/>
  <c r="GN189" i="1"/>
  <c r="GM189" i="1"/>
  <c r="S197" i="1"/>
  <c r="DF22" i="3"/>
  <c r="DJ22" i="3" s="1"/>
  <c r="DH22" i="3"/>
  <c r="DG22" i="3"/>
  <c r="DI22" i="3"/>
  <c r="DF54" i="3"/>
  <c r="DJ54" i="3" s="1"/>
  <c r="DG54" i="3"/>
  <c r="DH54" i="3"/>
  <c r="DI54" i="3"/>
  <c r="DH179" i="3"/>
  <c r="DI179" i="3"/>
  <c r="DF179" i="3"/>
  <c r="DJ179" i="3" s="1"/>
  <c r="DG179" i="3"/>
  <c r="DF188" i="3"/>
  <c r="DJ188" i="3" s="1"/>
  <c r="DH188" i="3"/>
  <c r="DG188" i="3"/>
  <c r="DI188" i="3"/>
  <c r="DF7" i="3"/>
  <c r="DG7" i="3"/>
  <c r="DJ7" i="3" s="1"/>
  <c r="DH7" i="3"/>
  <c r="DI7" i="3"/>
  <c r="DH219" i="3"/>
  <c r="DF219" i="3"/>
  <c r="DG219" i="3"/>
  <c r="DI219" i="3"/>
  <c r="DJ219" i="3" s="1"/>
  <c r="DF71" i="3"/>
  <c r="DH71" i="3"/>
  <c r="DG71" i="3"/>
  <c r="DI71" i="3"/>
  <c r="DJ71" i="3" s="1"/>
  <c r="DG50" i="3"/>
  <c r="DF50" i="3"/>
  <c r="DH50" i="3"/>
  <c r="DI50" i="3"/>
  <c r="DJ50" i="3" s="1"/>
  <c r="GN43" i="1"/>
  <c r="GM43" i="1"/>
  <c r="GM35" i="1"/>
  <c r="GN35" i="1"/>
  <c r="CZ101" i="1"/>
  <c r="Y101" i="1" s="1"/>
  <c r="V190" i="6" s="1"/>
  <c r="CY101" i="1"/>
  <c r="X101" i="1" s="1"/>
  <c r="T190" i="6" s="1"/>
  <c r="K187" i="6" s="1"/>
  <c r="CY114" i="1"/>
  <c r="X114" i="1" s="1"/>
  <c r="T240" i="6" s="1"/>
  <c r="CI26" i="1"/>
  <c r="AZ64" i="1"/>
  <c r="GN181" i="1"/>
  <c r="GM181" i="1"/>
  <c r="DI126" i="3"/>
  <c r="DF126" i="3"/>
  <c r="DG126" i="3"/>
  <c r="DJ126" i="3" s="1"/>
  <c r="DH126" i="3"/>
  <c r="DG178" i="3"/>
  <c r="DI178" i="3"/>
  <c r="DF178" i="3"/>
  <c r="DJ178" i="3" s="1"/>
  <c r="DH178" i="3"/>
  <c r="DG167" i="3"/>
  <c r="DF167" i="3"/>
  <c r="DJ167" i="3" s="1"/>
  <c r="DH167" i="3"/>
  <c r="DI167" i="3"/>
  <c r="GN179" i="1"/>
  <c r="GM179" i="1"/>
  <c r="F147" i="1"/>
  <c r="AQ96" i="1"/>
  <c r="DI32" i="3"/>
  <c r="DJ32" i="3" s="1"/>
  <c r="DF32" i="3"/>
  <c r="DH32" i="3"/>
  <c r="DG32" i="3"/>
  <c r="DF38" i="3"/>
  <c r="DJ38" i="3" s="1"/>
  <c r="DH38" i="3"/>
  <c r="DG38" i="3"/>
  <c r="DI38" i="3"/>
  <c r="DI88" i="3"/>
  <c r="DG88" i="3"/>
  <c r="DH88" i="3"/>
  <c r="DF88" i="3"/>
  <c r="DJ88" i="3" s="1"/>
  <c r="DI80" i="3"/>
  <c r="DG80" i="3"/>
  <c r="DJ80" i="3" s="1"/>
  <c r="DF80" i="3"/>
  <c r="DH80" i="3"/>
  <c r="DF31" i="3"/>
  <c r="DJ31" i="3" s="1"/>
  <c r="DI31" i="3"/>
  <c r="DG31" i="3"/>
  <c r="DH31" i="3"/>
  <c r="DH171" i="3"/>
  <c r="DF171" i="3"/>
  <c r="DG171" i="3"/>
  <c r="DJ171" i="3" s="1"/>
  <c r="DI171" i="3"/>
  <c r="W32" i="1"/>
  <c r="T32" i="1"/>
  <c r="U32" i="1"/>
  <c r="L52" i="6" s="1"/>
  <c r="Q52" i="6" s="1"/>
  <c r="L469" i="6" s="1"/>
  <c r="DF202" i="3"/>
  <c r="DJ202" i="3" s="1"/>
  <c r="DI202" i="3"/>
  <c r="DG202" i="3"/>
  <c r="DH202" i="3"/>
  <c r="DG18" i="3"/>
  <c r="DF18" i="3"/>
  <c r="DJ18" i="3" s="1"/>
  <c r="DI18" i="3"/>
  <c r="DH18" i="3"/>
  <c r="DI222" i="3"/>
  <c r="DF222" i="3"/>
  <c r="DJ222" i="3" s="1"/>
  <c r="DH222" i="3"/>
  <c r="DG222" i="3"/>
  <c r="DI84" i="3"/>
  <c r="DF84" i="3"/>
  <c r="DJ84" i="3" s="1"/>
  <c r="DG84" i="3"/>
  <c r="DH84" i="3"/>
  <c r="DG74" i="3"/>
  <c r="DI74" i="3"/>
  <c r="DJ74" i="3" s="1"/>
  <c r="DH74" i="3"/>
  <c r="DF74" i="3"/>
  <c r="CP102" i="1"/>
  <c r="O102" i="1" s="1"/>
  <c r="DF52" i="3"/>
  <c r="DI52" i="3"/>
  <c r="DG52" i="3"/>
  <c r="DJ52" i="3" s="1"/>
  <c r="DH52" i="3"/>
  <c r="GN41" i="1"/>
  <c r="GM41" i="1"/>
  <c r="GM49" i="1"/>
  <c r="GN49" i="1"/>
  <c r="CC26" i="1"/>
  <c r="AT64" i="1"/>
  <c r="GX107" i="1"/>
  <c r="P107" i="1"/>
  <c r="GM117" i="1"/>
  <c r="GN117" i="1"/>
  <c r="DI198" i="3"/>
  <c r="DF198" i="3"/>
  <c r="DG198" i="3"/>
  <c r="DJ198" i="3" s="1"/>
  <c r="DH198" i="3"/>
  <c r="CY37" i="1"/>
  <c r="X37" i="1" s="1"/>
  <c r="T75" i="6" s="1"/>
  <c r="K72" i="6" s="1"/>
  <c r="CZ37" i="1"/>
  <c r="Y37" i="1" s="1"/>
  <c r="V75" i="6" s="1"/>
  <c r="K73" i="6" s="1"/>
  <c r="DG215" i="3"/>
  <c r="DJ215" i="3" s="1"/>
  <c r="DF215" i="3"/>
  <c r="DH215" i="3"/>
  <c r="DI215" i="3"/>
  <c r="DG114" i="3"/>
  <c r="DI114" i="3"/>
  <c r="DJ114" i="3" s="1"/>
  <c r="DF114" i="3"/>
  <c r="DH114" i="3"/>
  <c r="DG120" i="3"/>
  <c r="DI120" i="3"/>
  <c r="DJ120" i="3" s="1"/>
  <c r="DF120" i="3"/>
  <c r="DH120" i="3"/>
  <c r="BY96" i="1"/>
  <c r="AP137" i="1"/>
  <c r="CI137" i="1"/>
  <c r="DG176" i="3"/>
  <c r="DJ176" i="3" s="1"/>
  <c r="DH176" i="3"/>
  <c r="DF176" i="3"/>
  <c r="DI176" i="3"/>
  <c r="GN112" i="1"/>
  <c r="GM112" i="1"/>
  <c r="DF165" i="3"/>
  <c r="DG165" i="3"/>
  <c r="DH165" i="3"/>
  <c r="DI165" i="3"/>
  <c r="DJ165" i="3" s="1"/>
  <c r="DH37" i="3"/>
  <c r="DI37" i="3"/>
  <c r="DG37" i="3"/>
  <c r="DF37" i="3"/>
  <c r="DJ37" i="3" s="1"/>
  <c r="DH29" i="3"/>
  <c r="DF29" i="3"/>
  <c r="DJ29" i="3" s="1"/>
  <c r="DG29" i="3"/>
  <c r="DI29" i="3"/>
  <c r="DF89" i="3"/>
  <c r="DJ89" i="3" s="1"/>
  <c r="DG89" i="3"/>
  <c r="DI89" i="3"/>
  <c r="DH89" i="3"/>
  <c r="DH106" i="3"/>
  <c r="DG106" i="3"/>
  <c r="DJ106" i="3" s="1"/>
  <c r="DF106" i="3"/>
  <c r="DI106" i="3"/>
  <c r="DH123" i="3"/>
  <c r="DF123" i="3"/>
  <c r="DG123" i="3"/>
  <c r="DJ123" i="3" s="1"/>
  <c r="DI123" i="3"/>
  <c r="DH132" i="3"/>
  <c r="DF132" i="3"/>
  <c r="DJ132" i="3" s="1"/>
  <c r="DG132" i="3"/>
  <c r="DI132" i="3"/>
  <c r="DI134" i="3"/>
  <c r="DF134" i="3"/>
  <c r="DJ134" i="3" s="1"/>
  <c r="DG134" i="3"/>
  <c r="DH134" i="3"/>
  <c r="DH172" i="3"/>
  <c r="DF172" i="3"/>
  <c r="DG172" i="3"/>
  <c r="DJ172" i="3" s="1"/>
  <c r="DI172" i="3"/>
  <c r="DF19" i="3"/>
  <c r="DJ19" i="3" s="1"/>
  <c r="DG19" i="3"/>
  <c r="DH19" i="3"/>
  <c r="DI19" i="3"/>
  <c r="DG99" i="3"/>
  <c r="DI99" i="3"/>
  <c r="DF99" i="3"/>
  <c r="DJ99" i="3" s="1"/>
  <c r="DH99" i="3"/>
  <c r="DI150" i="3"/>
  <c r="DJ150" i="3" s="1"/>
  <c r="DG150" i="3"/>
  <c r="DF150" i="3"/>
  <c r="DH150" i="3"/>
  <c r="CZ108" i="1"/>
  <c r="Y108" i="1" s="1"/>
  <c r="V219" i="6" s="1"/>
  <c r="CY108" i="1"/>
  <c r="X108" i="1" s="1"/>
  <c r="T219" i="6" s="1"/>
  <c r="DG200" i="3"/>
  <c r="DJ200" i="3" s="1"/>
  <c r="DF200" i="3"/>
  <c r="DI200" i="3"/>
  <c r="DH200" i="3"/>
  <c r="GM45" i="1"/>
  <c r="GM177" i="1"/>
  <c r="GN177" i="1"/>
  <c r="CY119" i="1"/>
  <c r="X119" i="1" s="1"/>
  <c r="T254" i="6" s="1"/>
  <c r="CZ119" i="1"/>
  <c r="Y119" i="1" s="1"/>
  <c r="V254" i="6" s="1"/>
  <c r="BC22" i="1"/>
  <c r="BC269" i="1"/>
  <c r="F253" i="1"/>
  <c r="DH53" i="3"/>
  <c r="DF53" i="3"/>
  <c r="DJ53" i="3" s="1"/>
  <c r="DI53" i="3"/>
  <c r="DG53" i="3"/>
  <c r="DG86" i="3"/>
  <c r="DH86" i="3"/>
  <c r="DF86" i="3"/>
  <c r="DJ86" i="3" s="1"/>
  <c r="DI86" i="3"/>
  <c r="DH116" i="3"/>
  <c r="DF116" i="3"/>
  <c r="DI116" i="3"/>
  <c r="DG116" i="3"/>
  <c r="DJ116" i="3" s="1"/>
  <c r="DG151" i="3"/>
  <c r="DJ151" i="3" s="1"/>
  <c r="DI151" i="3"/>
  <c r="DH151" i="3"/>
  <c r="DF151" i="3"/>
  <c r="DF133" i="3"/>
  <c r="DJ133" i="3" s="1"/>
  <c r="DH133" i="3"/>
  <c r="DG133" i="3"/>
  <c r="DI133" i="3"/>
  <c r="DF135" i="3"/>
  <c r="DJ135" i="3" s="1"/>
  <c r="DI135" i="3"/>
  <c r="DG135" i="3"/>
  <c r="DH135" i="3"/>
  <c r="Q37" i="1"/>
  <c r="CP37" i="1" s="1"/>
  <c r="O37" i="1" s="1"/>
  <c r="K75" i="6" s="1"/>
  <c r="GX37" i="1"/>
  <c r="U37" i="1"/>
  <c r="DH201" i="3"/>
  <c r="DF201" i="3"/>
  <c r="DJ201" i="3" s="1"/>
  <c r="DG201" i="3"/>
  <c r="DI201" i="3"/>
  <c r="DI24" i="3"/>
  <c r="DG24" i="3"/>
  <c r="DF24" i="3"/>
  <c r="DJ24" i="3" s="1"/>
  <c r="DH24" i="3"/>
  <c r="DG12" i="3"/>
  <c r="DJ12" i="3" s="1"/>
  <c r="DH12" i="3"/>
  <c r="DI12" i="3"/>
  <c r="DF12" i="3"/>
  <c r="DI76" i="3"/>
  <c r="DF76" i="3"/>
  <c r="DG76" i="3"/>
  <c r="DJ76" i="3" s="1"/>
  <c r="DH76" i="3"/>
  <c r="GM47" i="1"/>
  <c r="GN47" i="1"/>
  <c r="GN44" i="1"/>
  <c r="GM44" i="1"/>
  <c r="DG145" i="3"/>
  <c r="DJ145" i="3" s="1"/>
  <c r="DI145" i="3"/>
  <c r="DF145" i="3"/>
  <c r="DH145" i="3"/>
  <c r="DI48" i="3"/>
  <c r="DF48" i="3"/>
  <c r="DJ48" i="3" s="1"/>
  <c r="DG48" i="3"/>
  <c r="DH48" i="3"/>
  <c r="DH5" i="3"/>
  <c r="DF5" i="3"/>
  <c r="DG5" i="3"/>
  <c r="DI5" i="3"/>
  <c r="DJ5" i="3" s="1"/>
  <c r="DF3" i="3"/>
  <c r="DJ3" i="3" s="1"/>
  <c r="DG3" i="3"/>
  <c r="DH3" i="3"/>
  <c r="DI3" i="3"/>
  <c r="DH124" i="3"/>
  <c r="DI124" i="3"/>
  <c r="DG124" i="3"/>
  <c r="DJ124" i="3" s="1"/>
  <c r="DF124" i="3"/>
  <c r="DF95" i="3"/>
  <c r="DG95" i="3"/>
  <c r="DH95" i="3"/>
  <c r="DI95" i="3"/>
  <c r="DJ95" i="3" s="1"/>
  <c r="DI101" i="3"/>
  <c r="DF101" i="3"/>
  <c r="DJ101" i="3" s="1"/>
  <c r="DH101" i="3"/>
  <c r="DG101" i="3"/>
  <c r="DH6" i="3"/>
  <c r="DI6" i="3"/>
  <c r="DF6" i="3"/>
  <c r="DG6" i="3"/>
  <c r="DJ6" i="3" s="1"/>
  <c r="DG26" i="3"/>
  <c r="DH26" i="3"/>
  <c r="DF26" i="3"/>
  <c r="DI26" i="3"/>
  <c r="DJ26" i="3" s="1"/>
  <c r="DF117" i="3"/>
  <c r="DJ117" i="3" s="1"/>
  <c r="DH117" i="3"/>
  <c r="DG117" i="3"/>
  <c r="DI117" i="3"/>
  <c r="DF149" i="3"/>
  <c r="DG149" i="3"/>
  <c r="DI149" i="3"/>
  <c r="DJ149" i="3" s="1"/>
  <c r="DH149" i="3"/>
  <c r="DH146" i="3"/>
  <c r="DF146" i="3"/>
  <c r="DI146" i="3"/>
  <c r="DG146" i="3"/>
  <c r="DJ146" i="3" s="1"/>
  <c r="DH211" i="3"/>
  <c r="DG211" i="3"/>
  <c r="DF211" i="3"/>
  <c r="DJ211" i="3" s="1"/>
  <c r="DI211" i="3"/>
  <c r="DG17" i="3"/>
  <c r="DH17" i="3"/>
  <c r="DF17" i="3"/>
  <c r="DJ17" i="3" s="1"/>
  <c r="DI17" i="3"/>
  <c r="DG10" i="3"/>
  <c r="DJ10" i="3" s="1"/>
  <c r="DH10" i="3"/>
  <c r="DI10" i="3"/>
  <c r="DF10" i="3"/>
  <c r="DG90" i="3"/>
  <c r="DH90" i="3"/>
  <c r="DF90" i="3"/>
  <c r="DJ90" i="3" s="1"/>
  <c r="DI90" i="3"/>
  <c r="AO96" i="1"/>
  <c r="F141" i="1"/>
  <c r="AO237" i="1"/>
  <c r="AQ64" i="1"/>
  <c r="BZ26" i="1"/>
  <c r="CG64" i="1"/>
  <c r="DH143" i="3"/>
  <c r="DG143" i="3"/>
  <c r="DI143" i="3"/>
  <c r="DJ143" i="3" s="1"/>
  <c r="DF143" i="3"/>
  <c r="P32" i="1"/>
  <c r="AC64" i="1" s="1"/>
  <c r="GM51" i="1"/>
  <c r="GN51" i="1"/>
  <c r="GM98" i="1"/>
  <c r="GN98" i="1"/>
  <c r="DG44" i="3"/>
  <c r="DH44" i="3"/>
  <c r="DI44" i="3"/>
  <c r="DJ44" i="3" s="1"/>
  <c r="DF44" i="3"/>
  <c r="I135" i="1"/>
  <c r="K135" i="1"/>
  <c r="GM134" i="1"/>
  <c r="DH102" i="3"/>
  <c r="DF102" i="3"/>
  <c r="DG102" i="3"/>
  <c r="DI102" i="3"/>
  <c r="DJ102" i="3" s="1"/>
  <c r="S174" i="1"/>
  <c r="CY123" i="1"/>
  <c r="X123" i="1" s="1"/>
  <c r="CZ123" i="1"/>
  <c r="Y123" i="1" s="1"/>
  <c r="V268" i="6" s="1"/>
  <c r="K275" i="6" s="1"/>
  <c r="W124" i="1"/>
  <c r="CP101" i="1"/>
  <c r="O101" i="1" s="1"/>
  <c r="K190" i="6" s="1"/>
  <c r="GM190" i="1"/>
  <c r="GN190" i="1"/>
  <c r="DG216" i="3"/>
  <c r="DJ216" i="3" s="1"/>
  <c r="DH216" i="3"/>
  <c r="DF216" i="3"/>
  <c r="DI216" i="3"/>
  <c r="Q197" i="1"/>
  <c r="DF141" i="3"/>
  <c r="DJ141" i="3" s="1"/>
  <c r="DH141" i="3"/>
  <c r="DG141" i="3"/>
  <c r="DI141" i="3"/>
  <c r="DG122" i="3"/>
  <c r="DJ122" i="3" s="1"/>
  <c r="DF122" i="3"/>
  <c r="DI122" i="3"/>
  <c r="DH122" i="3"/>
  <c r="CZ127" i="1"/>
  <c r="Y127" i="1" s="1"/>
  <c r="DG184" i="3"/>
  <c r="DF184" i="3"/>
  <c r="DJ184" i="3" s="1"/>
  <c r="DI184" i="3"/>
  <c r="DH184" i="3"/>
  <c r="P197" i="1"/>
  <c r="CZ192" i="1"/>
  <c r="Y192" i="1" s="1"/>
  <c r="AT207" i="1"/>
  <c r="CC169" i="1"/>
  <c r="F211" i="1"/>
  <c r="AO169" i="1"/>
  <c r="DF1" i="3"/>
  <c r="DG1" i="3"/>
  <c r="DH1" i="3"/>
  <c r="DI1" i="3"/>
  <c r="DJ1" i="3" s="1"/>
  <c r="DH177" i="3"/>
  <c r="DF177" i="3"/>
  <c r="DJ177" i="3" s="1"/>
  <c r="DI177" i="3"/>
  <c r="DG177" i="3"/>
  <c r="DG82" i="3"/>
  <c r="DJ82" i="3" s="1"/>
  <c r="DI82" i="3"/>
  <c r="DF82" i="3"/>
  <c r="DH82" i="3"/>
  <c r="DH139" i="3"/>
  <c r="DI139" i="3"/>
  <c r="DF139" i="3"/>
  <c r="DJ139" i="3" s="1"/>
  <c r="DG139" i="3"/>
  <c r="DF105" i="3"/>
  <c r="DH105" i="3"/>
  <c r="DG105" i="3"/>
  <c r="DJ105" i="3" s="1"/>
  <c r="DI105" i="3"/>
  <c r="DI166" i="3"/>
  <c r="DH166" i="3"/>
  <c r="DF166" i="3"/>
  <c r="DG166" i="3"/>
  <c r="DJ166" i="3" s="1"/>
  <c r="DH212" i="3"/>
  <c r="DF212" i="3"/>
  <c r="DJ212" i="3" s="1"/>
  <c r="DG212" i="3"/>
  <c r="DI212" i="3"/>
  <c r="DF55" i="3"/>
  <c r="DH55" i="3"/>
  <c r="DG55" i="3"/>
  <c r="DI55" i="3"/>
  <c r="DJ55" i="3" s="1"/>
  <c r="DF87" i="3"/>
  <c r="DJ87" i="3" s="1"/>
  <c r="DH87" i="3"/>
  <c r="DI87" i="3"/>
  <c r="DG87" i="3"/>
  <c r="DG144" i="3"/>
  <c r="DI144" i="3"/>
  <c r="DJ144" i="3" s="1"/>
  <c r="DF144" i="3"/>
  <c r="DH144" i="3"/>
  <c r="GM103" i="1"/>
  <c r="GN103" i="1"/>
  <c r="BB96" i="1"/>
  <c r="F150" i="1"/>
  <c r="CZ113" i="1"/>
  <c r="Y113" i="1" s="1"/>
  <c r="CP171" i="1"/>
  <c r="O171" i="1" s="1"/>
  <c r="GN184" i="1"/>
  <c r="GM184" i="1"/>
  <c r="DF213" i="3"/>
  <c r="DG213" i="3"/>
  <c r="DI213" i="3"/>
  <c r="DJ213" i="3" s="1"/>
  <c r="DH213" i="3"/>
  <c r="Q124" i="1"/>
  <c r="CP124" i="1" s="1"/>
  <c r="O124" i="1" s="1"/>
  <c r="DG137" i="3"/>
  <c r="DH137" i="3"/>
  <c r="DF137" i="3"/>
  <c r="DJ137" i="3" s="1"/>
  <c r="DI137" i="3"/>
  <c r="DF127" i="3"/>
  <c r="DI127" i="3"/>
  <c r="DG127" i="3"/>
  <c r="DJ127" i="3" s="1"/>
  <c r="DH127" i="3"/>
  <c r="GN114" i="1"/>
  <c r="GM114" i="1"/>
  <c r="DG185" i="3"/>
  <c r="DH185" i="3"/>
  <c r="DF185" i="3"/>
  <c r="DJ185" i="3" s="1"/>
  <c r="DI185" i="3"/>
  <c r="DG168" i="3"/>
  <c r="DI168" i="3"/>
  <c r="DJ168" i="3" s="1"/>
  <c r="DF168" i="3"/>
  <c r="DH168" i="3"/>
  <c r="S120" i="1"/>
  <c r="AF137" i="1" s="1"/>
  <c r="BY169" i="1"/>
  <c r="CI207" i="1"/>
  <c r="AP207" i="1"/>
  <c r="GN193" i="1"/>
  <c r="GM193" i="1"/>
  <c r="DF51" i="3"/>
  <c r="DH51" i="3"/>
  <c r="DG51" i="3"/>
  <c r="DJ51" i="3" s="1"/>
  <c r="DI51" i="3"/>
  <c r="DH13" i="3"/>
  <c r="DF13" i="3"/>
  <c r="DJ13" i="3" s="1"/>
  <c r="DG13" i="3"/>
  <c r="DI13" i="3"/>
  <c r="DH45" i="3"/>
  <c r="DG45" i="3"/>
  <c r="DF45" i="3"/>
  <c r="DI45" i="3"/>
  <c r="DJ45" i="3" s="1"/>
  <c r="DH93" i="3"/>
  <c r="DG93" i="3"/>
  <c r="DI93" i="3"/>
  <c r="DF93" i="3"/>
  <c r="DJ93" i="3" s="1"/>
  <c r="DI96" i="3"/>
  <c r="DJ96" i="3" s="1"/>
  <c r="DH96" i="3"/>
  <c r="DF96" i="3"/>
  <c r="DG96" i="3"/>
  <c r="DF20" i="3"/>
  <c r="DJ20" i="3" s="1"/>
  <c r="DH20" i="3"/>
  <c r="DG20" i="3"/>
  <c r="DI20" i="3"/>
  <c r="DH77" i="3"/>
  <c r="DG77" i="3"/>
  <c r="DJ77" i="3" s="1"/>
  <c r="DI77" i="3"/>
  <c r="DF77" i="3"/>
  <c r="DG30" i="3"/>
  <c r="DI30" i="3"/>
  <c r="DF30" i="3"/>
  <c r="DJ30" i="3" s="1"/>
  <c r="DH30" i="3"/>
  <c r="DF119" i="3"/>
  <c r="DI119" i="3"/>
  <c r="DJ119" i="3" s="1"/>
  <c r="DG119" i="3"/>
  <c r="DH119" i="3"/>
  <c r="AF64" i="1"/>
  <c r="V31" i="1"/>
  <c r="AI64" i="1" s="1"/>
  <c r="W31" i="1"/>
  <c r="T31" i="1"/>
  <c r="R31" i="1"/>
  <c r="CY31" i="1" s="1"/>
  <c r="X31" i="1" s="1"/>
  <c r="DF15" i="3"/>
  <c r="DJ15" i="3" s="1"/>
  <c r="DG15" i="3"/>
  <c r="DH15" i="3"/>
  <c r="DI15" i="3"/>
  <c r="DI8" i="3"/>
  <c r="DG8" i="3"/>
  <c r="DJ8" i="3" s="1"/>
  <c r="DH8" i="3"/>
  <c r="DF8" i="3"/>
  <c r="DG192" i="3"/>
  <c r="DJ192" i="3" s="1"/>
  <c r="DH192" i="3"/>
  <c r="DF192" i="3"/>
  <c r="DI192" i="3"/>
  <c r="Q31" i="1"/>
  <c r="CP31" i="1" s="1"/>
  <c r="O31" i="1" s="1"/>
  <c r="K48" i="6" s="1"/>
  <c r="GM52" i="1"/>
  <c r="GN52" i="1"/>
  <c r="CY32" i="1"/>
  <c r="X32" i="1" s="1"/>
  <c r="T50" i="6" s="1"/>
  <c r="DF36" i="3"/>
  <c r="DH36" i="3"/>
  <c r="DI36" i="3"/>
  <c r="DG36" i="3"/>
  <c r="DJ36" i="3" s="1"/>
  <c r="DI78" i="3"/>
  <c r="DF78" i="3"/>
  <c r="DH78" i="3"/>
  <c r="DG78" i="3"/>
  <c r="DJ78" i="3" s="1"/>
  <c r="DH187" i="3"/>
  <c r="DG187" i="3"/>
  <c r="DI187" i="3"/>
  <c r="DF187" i="3"/>
  <c r="DJ187" i="3" s="1"/>
  <c r="DH170" i="3"/>
  <c r="DF170" i="3"/>
  <c r="DG170" i="3"/>
  <c r="DJ170" i="3" s="1"/>
  <c r="DI170" i="3"/>
  <c r="GM34" i="1"/>
  <c r="GN34" i="1"/>
  <c r="DF11" i="3"/>
  <c r="DG11" i="3"/>
  <c r="DJ11" i="3" s="1"/>
  <c r="DH11" i="3"/>
  <c r="DI11" i="3"/>
  <c r="Q32" i="1"/>
  <c r="GX32" i="1"/>
  <c r="R107" i="1"/>
  <c r="CZ107" i="1" s="1"/>
  <c r="Y107" i="1" s="1"/>
  <c r="V217" i="6" s="1"/>
  <c r="V32" i="1"/>
  <c r="CY50" i="1"/>
  <c r="X50" i="1" s="1"/>
  <c r="CZ50" i="1"/>
  <c r="Y50" i="1" s="1"/>
  <c r="V120" i="6" s="1"/>
  <c r="GM30" i="1"/>
  <c r="GN30" i="1"/>
  <c r="DF108" i="3"/>
  <c r="DJ108" i="3" s="1"/>
  <c r="DG108" i="3"/>
  <c r="DI108" i="3"/>
  <c r="DH108" i="3"/>
  <c r="GM55" i="1"/>
  <c r="AQ207" i="1"/>
  <c r="BZ169" i="1"/>
  <c r="CP125" i="1"/>
  <c r="O125" i="1" s="1"/>
  <c r="GN60" i="1"/>
  <c r="GM60" i="1"/>
  <c r="AU26" i="1"/>
  <c r="F83" i="1"/>
  <c r="V107" i="1"/>
  <c r="Q172" i="1"/>
  <c r="S172" i="1"/>
  <c r="W172" i="1"/>
  <c r="AJ207" i="1" s="1"/>
  <c r="GM187" i="1"/>
  <c r="GN187" i="1"/>
  <c r="DG218" i="3"/>
  <c r="DI218" i="3"/>
  <c r="DF218" i="3"/>
  <c r="DJ218" i="3" s="1"/>
  <c r="DH218" i="3"/>
  <c r="DG209" i="3"/>
  <c r="DF209" i="3"/>
  <c r="DH209" i="3"/>
  <c r="DI209" i="3"/>
  <c r="DJ209" i="3" s="1"/>
  <c r="DF140" i="3"/>
  <c r="DJ140" i="3" s="1"/>
  <c r="DI140" i="3"/>
  <c r="DG140" i="3"/>
  <c r="DH140" i="3"/>
  <c r="DG121" i="3"/>
  <c r="DJ121" i="3" s="1"/>
  <c r="DH121" i="3"/>
  <c r="DI121" i="3"/>
  <c r="DF121" i="3"/>
  <c r="GN121" i="1"/>
  <c r="DG180" i="3"/>
  <c r="DI180" i="3"/>
  <c r="DF180" i="3"/>
  <c r="DJ180" i="3" s="1"/>
  <c r="DH180" i="3"/>
  <c r="U175" i="1"/>
  <c r="L351" i="6" s="1"/>
  <c r="Q351" i="6" s="1"/>
  <c r="S124" i="1"/>
  <c r="V172" i="1"/>
  <c r="GM195" i="1"/>
  <c r="GN195" i="1"/>
  <c r="Q175" i="1"/>
  <c r="CP175" i="1" s="1"/>
  <c r="O175" i="1" s="1"/>
  <c r="W174" i="1"/>
  <c r="DI16" i="3"/>
  <c r="DF16" i="3"/>
  <c r="DJ16" i="3" s="1"/>
  <c r="DH16" i="3"/>
  <c r="DG16" i="3"/>
  <c r="CP132" i="1"/>
  <c r="O132" i="1" s="1"/>
  <c r="K314" i="6" s="1"/>
  <c r="DI109" i="3"/>
  <c r="DG109" i="3"/>
  <c r="DF109" i="3"/>
  <c r="DJ109" i="3" s="1"/>
  <c r="DH109" i="3"/>
  <c r="DH4" i="3"/>
  <c r="DI4" i="3"/>
  <c r="DJ4" i="3" s="1"/>
  <c r="DF4" i="3"/>
  <c r="DG4" i="3"/>
  <c r="DG49" i="3"/>
  <c r="DI49" i="3"/>
  <c r="DJ49" i="3" s="1"/>
  <c r="DF49" i="3"/>
  <c r="DH49" i="3"/>
  <c r="DH98" i="3"/>
  <c r="DI98" i="3"/>
  <c r="DF98" i="3"/>
  <c r="DG98" i="3"/>
  <c r="DJ98" i="3" s="1"/>
  <c r="DH115" i="3"/>
  <c r="DF115" i="3"/>
  <c r="DG115" i="3"/>
  <c r="DI115" i="3"/>
  <c r="DJ115" i="3" s="1"/>
  <c r="DF23" i="3"/>
  <c r="DJ23" i="3" s="1"/>
  <c r="DG23" i="3"/>
  <c r="DH23" i="3"/>
  <c r="DI23" i="3"/>
  <c r="DG28" i="3"/>
  <c r="DJ28" i="3" s="1"/>
  <c r="DI28" i="3"/>
  <c r="DF28" i="3"/>
  <c r="DH28" i="3"/>
  <c r="DF125" i="3"/>
  <c r="DH125" i="3"/>
  <c r="DG125" i="3"/>
  <c r="DJ125" i="3" s="1"/>
  <c r="DI125" i="3"/>
  <c r="DF221" i="3"/>
  <c r="DI221" i="3"/>
  <c r="DG221" i="3"/>
  <c r="DJ221" i="3" s="1"/>
  <c r="DH221" i="3"/>
  <c r="DG58" i="3"/>
  <c r="DF58" i="3"/>
  <c r="DJ58" i="3" s="1"/>
  <c r="DH58" i="3"/>
  <c r="DI58" i="3"/>
  <c r="DI72" i="3"/>
  <c r="DG72" i="3"/>
  <c r="DJ72" i="3" s="1"/>
  <c r="DF72" i="3"/>
  <c r="DH72" i="3"/>
  <c r="DG75" i="3"/>
  <c r="DH75" i="3"/>
  <c r="DF75" i="3"/>
  <c r="DI75" i="3"/>
  <c r="DJ75" i="3" s="1"/>
  <c r="DG191" i="3"/>
  <c r="DJ191" i="3" s="1"/>
  <c r="DF191" i="3"/>
  <c r="DH191" i="3"/>
  <c r="DI191" i="3"/>
  <c r="DF217" i="3"/>
  <c r="DJ217" i="3" s="1"/>
  <c r="DG217" i="3"/>
  <c r="DH217" i="3"/>
  <c r="DI217" i="3"/>
  <c r="DH21" i="3"/>
  <c r="DF21" i="3"/>
  <c r="DJ21" i="3" s="1"/>
  <c r="DG21" i="3"/>
  <c r="DI21" i="3"/>
  <c r="DF47" i="3"/>
  <c r="DJ47" i="3" s="1"/>
  <c r="DG47" i="3"/>
  <c r="DI47" i="3"/>
  <c r="DH47" i="3"/>
  <c r="DH85" i="3"/>
  <c r="DF85" i="3"/>
  <c r="DJ85" i="3" s="1"/>
  <c r="DG85" i="3"/>
  <c r="DI85" i="3"/>
  <c r="DI56" i="3"/>
  <c r="DJ56" i="3" s="1"/>
  <c r="DH56" i="3"/>
  <c r="DF56" i="3"/>
  <c r="DG56" i="3"/>
  <c r="DH203" i="3"/>
  <c r="DI203" i="3"/>
  <c r="DG203" i="3"/>
  <c r="DF203" i="3"/>
  <c r="DJ203" i="3" s="1"/>
  <c r="DH131" i="3"/>
  <c r="DF131" i="3"/>
  <c r="DJ131" i="3" s="1"/>
  <c r="DI131" i="3"/>
  <c r="DG131" i="3"/>
  <c r="DI33" i="3"/>
  <c r="DJ33" i="3" s="1"/>
  <c r="DF33" i="3"/>
  <c r="DG33" i="3"/>
  <c r="DH33" i="3"/>
  <c r="DG81" i="3"/>
  <c r="DJ81" i="3" s="1"/>
  <c r="DF81" i="3"/>
  <c r="DI81" i="3"/>
  <c r="DH81" i="3"/>
  <c r="DF197" i="3"/>
  <c r="DI197" i="3"/>
  <c r="DJ197" i="3" s="1"/>
  <c r="DG197" i="3"/>
  <c r="DH197" i="3"/>
  <c r="DI27" i="3"/>
  <c r="DF27" i="3"/>
  <c r="DH27" i="3"/>
  <c r="DG27" i="3"/>
  <c r="DJ27" i="3" s="1"/>
  <c r="DH210" i="3"/>
  <c r="DG210" i="3"/>
  <c r="DJ210" i="3" s="1"/>
  <c r="DI210" i="3"/>
  <c r="DF210" i="3"/>
  <c r="DH147" i="3"/>
  <c r="DG147" i="3"/>
  <c r="DI147" i="3"/>
  <c r="DF147" i="3"/>
  <c r="DJ147" i="3" s="1"/>
  <c r="DF169" i="3"/>
  <c r="DI169" i="3"/>
  <c r="DJ169" i="3" s="1"/>
  <c r="DG169" i="3"/>
  <c r="DH169" i="3"/>
  <c r="DF9" i="3"/>
  <c r="DG9" i="3"/>
  <c r="DJ9" i="3" s="1"/>
  <c r="DH9" i="3"/>
  <c r="DI9" i="3"/>
  <c r="DI193" i="3"/>
  <c r="DF193" i="3"/>
  <c r="DJ193" i="3" s="1"/>
  <c r="DG193" i="3"/>
  <c r="DH193" i="3"/>
  <c r="DH57" i="3"/>
  <c r="DF57" i="3"/>
  <c r="DG57" i="3"/>
  <c r="DJ57" i="3" s="1"/>
  <c r="DI57" i="3"/>
  <c r="DF73" i="3"/>
  <c r="DJ73" i="3" s="1"/>
  <c r="DH73" i="3"/>
  <c r="DI73" i="3"/>
  <c r="DG73" i="3"/>
  <c r="DI94" i="3"/>
  <c r="DG94" i="3"/>
  <c r="DF94" i="3"/>
  <c r="DJ94" i="3" s="1"/>
  <c r="DH94" i="3"/>
  <c r="DF189" i="3"/>
  <c r="DG189" i="3"/>
  <c r="DH189" i="3"/>
  <c r="DI189" i="3"/>
  <c r="DJ189" i="3" s="1"/>
  <c r="Q54" i="1"/>
  <c r="CP54" i="1" s="1"/>
  <c r="O54" i="1" s="1"/>
  <c r="K135" i="6" s="1"/>
  <c r="GX54" i="1"/>
  <c r="R54" i="1"/>
  <c r="CY54" i="1" s="1"/>
  <c r="X54" i="1" s="1"/>
  <c r="T135" i="6" s="1"/>
  <c r="W54" i="1"/>
  <c r="K61" i="1"/>
  <c r="U54" i="1"/>
  <c r="I61" i="1"/>
  <c r="DH195" i="3"/>
  <c r="DF195" i="3"/>
  <c r="DJ195" i="3" s="1"/>
  <c r="DG195" i="3"/>
  <c r="DI195" i="3"/>
  <c r="GN33" i="1"/>
  <c r="GM33" i="1"/>
  <c r="T54" i="1"/>
  <c r="U31" i="1"/>
  <c r="W107" i="1"/>
  <c r="AJ137" i="1" s="1"/>
  <c r="GM56" i="1"/>
  <c r="GN56" i="1"/>
  <c r="DG104" i="3"/>
  <c r="DJ104" i="3" s="1"/>
  <c r="DI104" i="3"/>
  <c r="DH104" i="3"/>
  <c r="DF104" i="3"/>
  <c r="T107" i="1"/>
  <c r="AG137" i="1" s="1"/>
  <c r="Q107" i="1"/>
  <c r="CD96" i="1"/>
  <c r="AU137" i="1"/>
  <c r="U172" i="1"/>
  <c r="GN59" i="1"/>
  <c r="GM59" i="1"/>
  <c r="CZ110" i="1"/>
  <c r="Y110" i="1" s="1"/>
  <c r="Q174" i="1"/>
  <c r="GM129" i="1"/>
  <c r="GN129" i="1"/>
  <c r="W197" i="1"/>
  <c r="DG208" i="3"/>
  <c r="DI208" i="3"/>
  <c r="DJ208" i="3" s="1"/>
  <c r="DF208" i="3"/>
  <c r="DH208" i="3"/>
  <c r="DG128" i="3"/>
  <c r="DJ128" i="3" s="1"/>
  <c r="DI128" i="3"/>
  <c r="DF128" i="3"/>
  <c r="DH128" i="3"/>
  <c r="DG130" i="3"/>
  <c r="DI130" i="3"/>
  <c r="DF130" i="3"/>
  <c r="DJ130" i="3" s="1"/>
  <c r="DH130" i="3"/>
  <c r="T124" i="1"/>
  <c r="DF181" i="3"/>
  <c r="DJ181" i="3" s="1"/>
  <c r="DH181" i="3"/>
  <c r="DI181" i="3"/>
  <c r="DG181" i="3"/>
  <c r="CD169" i="1"/>
  <c r="AU207" i="1"/>
  <c r="F220" i="1"/>
  <c r="BB169" i="1"/>
  <c r="CG96" i="1"/>
  <c r="AX137" i="1"/>
  <c r="GN203" i="1"/>
  <c r="GM203" i="1"/>
  <c r="GN185" i="1"/>
  <c r="GM185" i="1"/>
  <c r="J38" i="6" l="1"/>
  <c r="P38" i="6" s="1"/>
  <c r="G158" i="6"/>
  <c r="O158" i="6" s="1"/>
  <c r="J446" i="6"/>
  <c r="P446" i="6" s="1"/>
  <c r="W136" i="6"/>
  <c r="W218" i="6"/>
  <c r="L324" i="6"/>
  <c r="J76" i="6"/>
  <c r="P76" i="6" s="1"/>
  <c r="W337" i="6"/>
  <c r="W158" i="6"/>
  <c r="K188" i="6"/>
  <c r="J191" i="6" s="1"/>
  <c r="P191" i="6" s="1"/>
  <c r="J315" i="6"/>
  <c r="P315" i="6" s="1"/>
  <c r="G337" i="6"/>
  <c r="O337" i="6" s="1"/>
  <c r="W148" i="6"/>
  <c r="G148" i="6"/>
  <c r="O148" i="6" s="1"/>
  <c r="GM38" i="1"/>
  <c r="GN38" i="1"/>
  <c r="G348" i="6"/>
  <c r="O348" i="6" s="1"/>
  <c r="W348" i="6"/>
  <c r="W263" i="6"/>
  <c r="G263" i="6"/>
  <c r="O263" i="6" s="1"/>
  <c r="G293" i="6"/>
  <c r="O293" i="6" s="1"/>
  <c r="W293" i="6"/>
  <c r="K147" i="6"/>
  <c r="G76" i="6"/>
  <c r="O76" i="6" s="1"/>
  <c r="W76" i="6"/>
  <c r="K289" i="6"/>
  <c r="G218" i="6"/>
  <c r="O218" i="6" s="1"/>
  <c r="GN192" i="1"/>
  <c r="V411" i="6"/>
  <c r="K417" i="6" s="1"/>
  <c r="J420" i="6" s="1"/>
  <c r="P420" i="6" s="1"/>
  <c r="GM202" i="1"/>
  <c r="GN191" i="1"/>
  <c r="GM106" i="1"/>
  <c r="GN42" i="1"/>
  <c r="CP120" i="1"/>
  <c r="O120" i="1" s="1"/>
  <c r="K262" i="6" s="1"/>
  <c r="E459" i="6"/>
  <c r="C460" i="6"/>
  <c r="U459" i="6"/>
  <c r="S459" i="6"/>
  <c r="H459" i="6"/>
  <c r="GN111" i="1"/>
  <c r="GM111" i="1"/>
  <c r="CZ130" i="1"/>
  <c r="Y130" i="1" s="1"/>
  <c r="V304" i="6" s="1"/>
  <c r="K302" i="6" s="1"/>
  <c r="CY130" i="1"/>
  <c r="X130" i="1" s="1"/>
  <c r="T304" i="6" s="1"/>
  <c r="K301" i="6" s="1"/>
  <c r="HD134" i="1"/>
  <c r="K318" i="6"/>
  <c r="J320" i="6" s="1"/>
  <c r="P320" i="6" s="1"/>
  <c r="W305" i="6"/>
  <c r="G305" i="6"/>
  <c r="O305" i="6" s="1"/>
  <c r="AI207" i="1"/>
  <c r="AD137" i="1"/>
  <c r="CJ64" i="1"/>
  <c r="CJ26" i="1" s="1"/>
  <c r="GN109" i="1"/>
  <c r="GN202" i="1"/>
  <c r="S321" i="6"/>
  <c r="E321" i="6"/>
  <c r="U321" i="6"/>
  <c r="H321" i="6"/>
  <c r="GM191" i="1"/>
  <c r="GN196" i="1"/>
  <c r="G315" i="6"/>
  <c r="O315" i="6" s="1"/>
  <c r="W315" i="6"/>
  <c r="J180" i="6"/>
  <c r="P180" i="6" s="1"/>
  <c r="G191" i="6"/>
  <c r="O191" i="6" s="1"/>
  <c r="CY57" i="1"/>
  <c r="X57" i="1" s="1"/>
  <c r="T147" i="6" s="1"/>
  <c r="K144" i="6" s="1"/>
  <c r="CZ57" i="1"/>
  <c r="Y57" i="1" s="1"/>
  <c r="V147" i="6" s="1"/>
  <c r="K145" i="6" s="1"/>
  <c r="GM122" i="1"/>
  <c r="GM133" i="1"/>
  <c r="GN116" i="1"/>
  <c r="AP237" i="1"/>
  <c r="GN108" i="1"/>
  <c r="AG207" i="1"/>
  <c r="GM36" i="1"/>
  <c r="GM121" i="1"/>
  <c r="T264" i="6"/>
  <c r="K132" i="6"/>
  <c r="AH64" i="1"/>
  <c r="G121" i="6"/>
  <c r="O121" i="6" s="1"/>
  <c r="W121" i="6"/>
  <c r="AD207" i="1"/>
  <c r="GM108" i="1"/>
  <c r="W49" i="6"/>
  <c r="G49" i="6"/>
  <c r="O49" i="6" s="1"/>
  <c r="W456" i="6"/>
  <c r="J230" i="6"/>
  <c r="P230" i="6" s="1"/>
  <c r="W446" i="6"/>
  <c r="G446" i="6"/>
  <c r="O446" i="6" s="1"/>
  <c r="G136" i="6"/>
  <c r="O136" i="6" s="1"/>
  <c r="L465" i="6"/>
  <c r="W38" i="6"/>
  <c r="G38" i="6"/>
  <c r="O38" i="6" s="1"/>
  <c r="GM110" i="1"/>
  <c r="V223" i="6"/>
  <c r="AI137" i="1"/>
  <c r="AI96" i="1" s="1"/>
  <c r="GN123" i="1"/>
  <c r="T268" i="6"/>
  <c r="K274" i="6" s="1"/>
  <c r="J277" i="6" s="1"/>
  <c r="P277" i="6" s="1"/>
  <c r="GM199" i="1"/>
  <c r="GM100" i="1"/>
  <c r="K118" i="6"/>
  <c r="S161" i="6"/>
  <c r="E161" i="6"/>
  <c r="C162" i="6"/>
  <c r="U161" i="6"/>
  <c r="H161" i="6"/>
  <c r="T48" i="6"/>
  <c r="K45" i="6" s="1"/>
  <c r="CJ137" i="1"/>
  <c r="GN39" i="1"/>
  <c r="GM126" i="1"/>
  <c r="W435" i="6"/>
  <c r="L167" i="6"/>
  <c r="GM115" i="1"/>
  <c r="K371" i="6"/>
  <c r="J375" i="6" s="1"/>
  <c r="P375" i="6" s="1"/>
  <c r="CP130" i="1"/>
  <c r="O130" i="1" s="1"/>
  <c r="GM50" i="1"/>
  <c r="T120" i="6"/>
  <c r="K117" i="6" s="1"/>
  <c r="GM113" i="1"/>
  <c r="V233" i="6"/>
  <c r="K237" i="6" s="1"/>
  <c r="J239" i="6" s="1"/>
  <c r="P239" i="6" s="1"/>
  <c r="CJ207" i="1"/>
  <c r="GN113" i="1"/>
  <c r="AG64" i="1"/>
  <c r="GM40" i="1"/>
  <c r="GN104" i="1"/>
  <c r="J158" i="6"/>
  <c r="P158" i="6" s="1"/>
  <c r="G420" i="6"/>
  <c r="O420" i="6" s="1"/>
  <c r="W420" i="6"/>
  <c r="J205" i="6"/>
  <c r="P205" i="6" s="1"/>
  <c r="J456" i="6"/>
  <c r="P456" i="6" s="1"/>
  <c r="G435" i="6"/>
  <c r="O435" i="6" s="1"/>
  <c r="AH207" i="1"/>
  <c r="AH169" i="1" s="1"/>
  <c r="GN115" i="1"/>
  <c r="T242" i="6"/>
  <c r="GM127" i="1"/>
  <c r="V292" i="6"/>
  <c r="K290" i="6" s="1"/>
  <c r="G78" i="6"/>
  <c r="O78" i="6" s="1"/>
  <c r="W78" i="6"/>
  <c r="J109" i="6"/>
  <c r="P109" i="6" s="1"/>
  <c r="AJ96" i="1"/>
  <c r="W137" i="1"/>
  <c r="Q207" i="1"/>
  <c r="AD169" i="1"/>
  <c r="U207" i="1"/>
  <c r="GM37" i="1"/>
  <c r="GN37" i="1"/>
  <c r="BA207" i="1"/>
  <c r="CJ169" i="1"/>
  <c r="AD96" i="1"/>
  <c r="Q137" i="1"/>
  <c r="AG96" i="1"/>
  <c r="T137" i="1"/>
  <c r="AJ169" i="1"/>
  <c r="W207" i="1"/>
  <c r="AP22" i="1"/>
  <c r="AP269" i="1"/>
  <c r="F246" i="1"/>
  <c r="G16" i="2" s="1"/>
  <c r="G18" i="2" s="1"/>
  <c r="U137" i="1"/>
  <c r="AH96" i="1"/>
  <c r="BA137" i="1"/>
  <c r="CJ96" i="1"/>
  <c r="CY197" i="1"/>
  <c r="X197" i="1" s="1"/>
  <c r="T434" i="6" s="1"/>
  <c r="K431" i="6" s="1"/>
  <c r="CZ197" i="1"/>
  <c r="Y197" i="1" s="1"/>
  <c r="V434" i="6" s="1"/>
  <c r="K432" i="6" s="1"/>
  <c r="BB22" i="1"/>
  <c r="BB269" i="1"/>
  <c r="F250" i="1"/>
  <c r="CZ172" i="1"/>
  <c r="Y172" i="1" s="1"/>
  <c r="V336" i="6" s="1"/>
  <c r="K334" i="6" s="1"/>
  <c r="CY172" i="1"/>
  <c r="X172" i="1" s="1"/>
  <c r="T336" i="6" s="1"/>
  <c r="K333" i="6" s="1"/>
  <c r="AU169" i="1"/>
  <c r="F226" i="1"/>
  <c r="AC26" i="1"/>
  <c r="CH64" i="1"/>
  <c r="CE64" i="1"/>
  <c r="P64" i="1"/>
  <c r="CF64" i="1"/>
  <c r="AE64" i="1"/>
  <c r="V207" i="1"/>
  <c r="AI169" i="1"/>
  <c r="GN127" i="1"/>
  <c r="AH26" i="1"/>
  <c r="U64" i="1"/>
  <c r="I62" i="1"/>
  <c r="GM61" i="1"/>
  <c r="K62" i="1"/>
  <c r="GN61" i="1"/>
  <c r="CY124" i="1"/>
  <c r="X124" i="1" s="1"/>
  <c r="CZ124" i="1"/>
  <c r="Y124" i="1" s="1"/>
  <c r="V278" i="6" s="1"/>
  <c r="AG26" i="1"/>
  <c r="T64" i="1"/>
  <c r="CY174" i="1"/>
  <c r="X174" i="1" s="1"/>
  <c r="T347" i="6" s="1"/>
  <c r="K344" i="6" s="1"/>
  <c r="CZ174" i="1"/>
  <c r="Y174" i="1" s="1"/>
  <c r="V347" i="6" s="1"/>
  <c r="K345" i="6" s="1"/>
  <c r="AQ26" i="1"/>
  <c r="F74" i="1"/>
  <c r="AQ237" i="1"/>
  <c r="AJ64" i="1"/>
  <c r="CZ120" i="1"/>
  <c r="Y120" i="1" s="1"/>
  <c r="CY120" i="1"/>
  <c r="X120" i="1" s="1"/>
  <c r="GN50" i="1"/>
  <c r="AT169" i="1"/>
  <c r="F225" i="1"/>
  <c r="CP32" i="1"/>
  <c r="O32" i="1" s="1"/>
  <c r="AO269" i="1"/>
  <c r="F241" i="1"/>
  <c r="AO22" i="1"/>
  <c r="CI96" i="1"/>
  <c r="AZ137" i="1"/>
  <c r="AZ237" i="1" s="1"/>
  <c r="GM102" i="1"/>
  <c r="GN102" i="1"/>
  <c r="CP174" i="1"/>
  <c r="O174" i="1" s="1"/>
  <c r="K347" i="6" s="1"/>
  <c r="CY107" i="1"/>
  <c r="X107" i="1" s="1"/>
  <c r="F144" i="1"/>
  <c r="AX96" i="1"/>
  <c r="GN125" i="1"/>
  <c r="GM125" i="1"/>
  <c r="CY175" i="1"/>
  <c r="X175" i="1" s="1"/>
  <c r="T349" i="6" s="1"/>
  <c r="CZ175" i="1"/>
  <c r="Y175" i="1" s="1"/>
  <c r="V349" i="6" s="1"/>
  <c r="CZ31" i="1"/>
  <c r="Y31" i="1" s="1"/>
  <c r="GN171" i="1"/>
  <c r="GM171" i="1"/>
  <c r="GM101" i="1"/>
  <c r="GN101" i="1"/>
  <c r="BC18" i="1"/>
  <c r="F285" i="1"/>
  <c r="GN110" i="1"/>
  <c r="AF207" i="1"/>
  <c r="F155" i="1"/>
  <c r="AT96" i="1"/>
  <c r="GM192" i="1"/>
  <c r="AI26" i="1"/>
  <c r="V64" i="1"/>
  <c r="AP96" i="1"/>
  <c r="F146" i="1"/>
  <c r="AF26" i="1"/>
  <c r="S64" i="1"/>
  <c r="CP197" i="1"/>
  <c r="O197" i="1" s="1"/>
  <c r="K434" i="6" s="1"/>
  <c r="AF96" i="1"/>
  <c r="S137" i="1"/>
  <c r="AU96" i="1"/>
  <c r="F156" i="1"/>
  <c r="GM132" i="1"/>
  <c r="GN132" i="1"/>
  <c r="F217" i="1"/>
  <c r="AQ169" i="1"/>
  <c r="AD64" i="1"/>
  <c r="AC207" i="1"/>
  <c r="CP107" i="1"/>
  <c r="O107" i="1" s="1"/>
  <c r="K217" i="6" s="1"/>
  <c r="AE137" i="1"/>
  <c r="GM123" i="1"/>
  <c r="R207" i="1"/>
  <c r="AE169" i="1"/>
  <c r="CG26" i="1"/>
  <c r="AX64" i="1"/>
  <c r="AZ26" i="1"/>
  <c r="F75" i="1"/>
  <c r="AG169" i="1"/>
  <c r="T207" i="1"/>
  <c r="GM119" i="1"/>
  <c r="GN119" i="1"/>
  <c r="GN99" i="1"/>
  <c r="GM99" i="1"/>
  <c r="AX169" i="1"/>
  <c r="F214" i="1"/>
  <c r="GN135" i="1"/>
  <c r="GM135" i="1"/>
  <c r="AT26" i="1"/>
  <c r="F82" i="1"/>
  <c r="AT237" i="1"/>
  <c r="CP172" i="1"/>
  <c r="O172" i="1" s="1"/>
  <c r="K336" i="6" s="1"/>
  <c r="GM118" i="1"/>
  <c r="GN118" i="1"/>
  <c r="GM120" i="1"/>
  <c r="AC137" i="1"/>
  <c r="CZ54" i="1"/>
  <c r="Y54" i="1" s="1"/>
  <c r="AP169" i="1"/>
  <c r="F216" i="1"/>
  <c r="AU237" i="1"/>
  <c r="CI169" i="1"/>
  <c r="AZ207" i="1"/>
  <c r="I205" i="1"/>
  <c r="K205" i="1"/>
  <c r="GN204" i="1"/>
  <c r="GM204" i="1"/>
  <c r="J148" i="6" l="1"/>
  <c r="P148" i="6" s="1"/>
  <c r="J337" i="6"/>
  <c r="P337" i="6" s="1"/>
  <c r="J348" i="6"/>
  <c r="P348" i="6" s="1"/>
  <c r="J435" i="6"/>
  <c r="P435" i="6" s="1"/>
  <c r="J293" i="6"/>
  <c r="P293" i="6" s="1"/>
  <c r="AK207" i="1"/>
  <c r="G461" i="6"/>
  <c r="O461" i="6" s="1"/>
  <c r="W461" i="6"/>
  <c r="AL64" i="1"/>
  <c r="V48" i="6"/>
  <c r="K46" i="6" s="1"/>
  <c r="J49" i="6" s="1"/>
  <c r="P49" i="6" s="1"/>
  <c r="AL207" i="1"/>
  <c r="K304" i="6"/>
  <c r="J305" i="6" s="1"/>
  <c r="P305" i="6" s="1"/>
  <c r="GM130" i="1"/>
  <c r="GN130" i="1"/>
  <c r="AK137" i="1"/>
  <c r="T217" i="6"/>
  <c r="K214" i="6" s="1"/>
  <c r="J218" i="6" s="1"/>
  <c r="P218" i="6" s="1"/>
  <c r="GM124" i="1"/>
  <c r="T278" i="6"/>
  <c r="BA64" i="1"/>
  <c r="V137" i="1"/>
  <c r="V237" i="1" s="1"/>
  <c r="W163" i="6"/>
  <c r="G163" i="6"/>
  <c r="O163" i="6" s="1"/>
  <c r="GN120" i="1"/>
  <c r="T262" i="6"/>
  <c r="K259" i="6" s="1"/>
  <c r="G322" i="6"/>
  <c r="O322" i="6" s="1"/>
  <c r="G324" i="6" s="1"/>
  <c r="W322" i="6"/>
  <c r="GN57" i="1"/>
  <c r="HD204" i="1"/>
  <c r="K459" i="6"/>
  <c r="J461" i="6" s="1"/>
  <c r="P461" i="6" s="1"/>
  <c r="E462" i="6"/>
  <c r="U462" i="6"/>
  <c r="S462" i="6"/>
  <c r="H462" i="6"/>
  <c r="AL137" i="1"/>
  <c r="Y137" i="1" s="1"/>
  <c r="V262" i="6"/>
  <c r="K260" i="6" s="1"/>
  <c r="GM175" i="1"/>
  <c r="J121" i="6"/>
  <c r="P121" i="6" s="1"/>
  <c r="GM57" i="1"/>
  <c r="GN54" i="1"/>
  <c r="V135" i="6"/>
  <c r="K133" i="6" s="1"/>
  <c r="J136" i="6" s="1"/>
  <c r="P136" i="6" s="1"/>
  <c r="AK64" i="1"/>
  <c r="HD135" i="1"/>
  <c r="CM137" i="1" s="1"/>
  <c r="BD137" i="1" s="1"/>
  <c r="K321" i="6"/>
  <c r="J322" i="6" s="1"/>
  <c r="P322" i="6" s="1"/>
  <c r="HD61" i="1"/>
  <c r="K161" i="6"/>
  <c r="J163" i="6" s="1"/>
  <c r="P163" i="6" s="1"/>
  <c r="GN175" i="1"/>
  <c r="U164" i="6"/>
  <c r="S164" i="6"/>
  <c r="E164" i="6"/>
  <c r="H164" i="6"/>
  <c r="AK96" i="1"/>
  <c r="X137" i="1"/>
  <c r="CM96" i="1"/>
  <c r="GN124" i="1"/>
  <c r="F152" i="1"/>
  <c r="S96" i="1"/>
  <c r="GN32" i="1"/>
  <c r="GM32" i="1"/>
  <c r="F230" i="1"/>
  <c r="V169" i="1"/>
  <c r="U169" i="1"/>
  <c r="F229" i="1"/>
  <c r="S26" i="1"/>
  <c r="F79" i="1"/>
  <c r="GN107" i="1"/>
  <c r="GM107" i="1"/>
  <c r="GM54" i="1"/>
  <c r="F218" i="1"/>
  <c r="AZ169" i="1"/>
  <c r="T169" i="1"/>
  <c r="F228" i="1"/>
  <c r="S207" i="1"/>
  <c r="AF169" i="1"/>
  <c r="AJ26" i="1"/>
  <c r="W64" i="1"/>
  <c r="F221" i="1"/>
  <c r="R169" i="1"/>
  <c r="AQ22" i="1"/>
  <c r="F247" i="1"/>
  <c r="AQ269" i="1"/>
  <c r="AD26" i="1"/>
  <c r="Q64" i="1"/>
  <c r="GM174" i="1"/>
  <c r="GN174" i="1"/>
  <c r="GM172" i="1"/>
  <c r="CA207" i="1" s="1"/>
  <c r="GN172" i="1"/>
  <c r="V26" i="1"/>
  <c r="F87" i="1"/>
  <c r="AE26" i="1"/>
  <c r="R64" i="1"/>
  <c r="BA96" i="1"/>
  <c r="F157" i="1"/>
  <c r="T96" i="1"/>
  <c r="F158" i="1"/>
  <c r="AK169" i="1"/>
  <c r="X207" i="1"/>
  <c r="AL26" i="1"/>
  <c r="Y64" i="1"/>
  <c r="AT22" i="1"/>
  <c r="AT269" i="1"/>
  <c r="F255" i="1"/>
  <c r="F16" i="2" s="1"/>
  <c r="F18" i="2" s="1"/>
  <c r="Y207" i="1"/>
  <c r="AL169" i="1"/>
  <c r="GN197" i="1"/>
  <c r="GM197" i="1"/>
  <c r="AB137" i="1"/>
  <c r="CF26" i="1"/>
  <c r="AW64" i="1"/>
  <c r="AB64" i="1"/>
  <c r="F219" i="1"/>
  <c r="Q169" i="1"/>
  <c r="AC169" i="1"/>
  <c r="CF207" i="1"/>
  <c r="CH207" i="1"/>
  <c r="CE207" i="1"/>
  <c r="P207" i="1"/>
  <c r="AZ96" i="1"/>
  <c r="F148" i="1"/>
  <c r="GM62" i="1"/>
  <c r="GN62" i="1"/>
  <c r="F67" i="1"/>
  <c r="P26" i="1"/>
  <c r="U96" i="1"/>
  <c r="F159" i="1"/>
  <c r="BA26" i="1"/>
  <c r="F84" i="1"/>
  <c r="BA237" i="1"/>
  <c r="BA169" i="1"/>
  <c r="F227" i="1"/>
  <c r="GN31" i="1"/>
  <c r="CB64" i="1" s="1"/>
  <c r="W96" i="1"/>
  <c r="F161" i="1"/>
  <c r="W169" i="1"/>
  <c r="F231" i="1"/>
  <c r="AZ22" i="1"/>
  <c r="F248" i="1"/>
  <c r="AZ269" i="1"/>
  <c r="Q96" i="1"/>
  <c r="F149" i="1"/>
  <c r="AX26" i="1"/>
  <c r="AX237" i="1"/>
  <c r="F71" i="1"/>
  <c r="T26" i="1"/>
  <c r="F85" i="1"/>
  <c r="T237" i="1"/>
  <c r="U26" i="1"/>
  <c r="F86" i="1"/>
  <c r="U237" i="1"/>
  <c r="AV64" i="1"/>
  <c r="CE26" i="1"/>
  <c r="BB18" i="1"/>
  <c r="F282" i="1"/>
  <c r="GM31" i="1"/>
  <c r="AO18" i="1"/>
  <c r="F273" i="1"/>
  <c r="AU22" i="1"/>
  <c r="F256" i="1"/>
  <c r="AU269" i="1"/>
  <c r="AE96" i="1"/>
  <c r="R137" i="1"/>
  <c r="CF137" i="1"/>
  <c r="P137" i="1"/>
  <c r="AC96" i="1"/>
  <c r="CH137" i="1"/>
  <c r="CE137" i="1"/>
  <c r="GM205" i="1"/>
  <c r="GN205" i="1"/>
  <c r="AB207" i="1"/>
  <c r="CH26" i="1"/>
  <c r="AY64" i="1"/>
  <c r="AP18" i="1"/>
  <c r="F278" i="1"/>
  <c r="HD62" i="1" l="1"/>
  <c r="CM64" i="1" s="1"/>
  <c r="K164" i="6"/>
  <c r="J165" i="6" s="1"/>
  <c r="P165" i="6" s="1"/>
  <c r="CA64" i="1"/>
  <c r="AL96" i="1"/>
  <c r="AK26" i="1"/>
  <c r="X64" i="1"/>
  <c r="G463" i="6"/>
  <c r="O463" i="6" s="1"/>
  <c r="G465" i="6" s="1"/>
  <c r="W463" i="6"/>
  <c r="F160" i="1"/>
  <c r="V96" i="1"/>
  <c r="W165" i="6"/>
  <c r="G165" i="6"/>
  <c r="O165" i="6" s="1"/>
  <c r="G167" i="6" s="1"/>
  <c r="HD205" i="1"/>
  <c r="CM207" i="1" s="1"/>
  <c r="BD207" i="1" s="1"/>
  <c r="K462" i="6"/>
  <c r="J463" i="6" s="1"/>
  <c r="P463" i="6" s="1"/>
  <c r="J465" i="6" s="1"/>
  <c r="G469" i="6"/>
  <c r="CA137" i="1"/>
  <c r="CB207" i="1"/>
  <c r="AS207" i="1" s="1"/>
  <c r="CB137" i="1"/>
  <c r="AS137" i="1" s="1"/>
  <c r="J263" i="6"/>
  <c r="P263" i="6" s="1"/>
  <c r="J324" i="6" s="1"/>
  <c r="CM169" i="1"/>
  <c r="CA96" i="1"/>
  <c r="AR137" i="1"/>
  <c r="P96" i="1"/>
  <c r="F140" i="1"/>
  <c r="P237" i="1"/>
  <c r="CF96" i="1"/>
  <c r="AW137" i="1"/>
  <c r="CH169" i="1"/>
  <c r="AY207" i="1"/>
  <c r="AB169" i="1"/>
  <c r="O207" i="1"/>
  <c r="AW207" i="1"/>
  <c r="CF169" i="1"/>
  <c r="AU18" i="1"/>
  <c r="F288" i="1"/>
  <c r="F69" i="1"/>
  <c r="AV26" i="1"/>
  <c r="P169" i="1"/>
  <c r="F210" i="1"/>
  <c r="AW26" i="1"/>
  <c r="F70" i="1"/>
  <c r="BD96" i="1"/>
  <c r="F162" i="1"/>
  <c r="CA26" i="1"/>
  <c r="AR64" i="1"/>
  <c r="S169" i="1"/>
  <c r="F222" i="1"/>
  <c r="Y96" i="1"/>
  <c r="F164" i="1"/>
  <c r="AY26" i="1"/>
  <c r="F72" i="1"/>
  <c r="AY237" i="1"/>
  <c r="CM26" i="1"/>
  <c r="BD64" i="1"/>
  <c r="AB96" i="1"/>
  <c r="O137" i="1"/>
  <c r="BA269" i="1"/>
  <c r="BA22" i="1"/>
  <c r="F257" i="1"/>
  <c r="H16" i="2" s="1"/>
  <c r="H18" i="2" s="1"/>
  <c r="Y26" i="1"/>
  <c r="F91" i="1"/>
  <c r="Y237" i="1"/>
  <c r="R26" i="1"/>
  <c r="F78" i="1"/>
  <c r="R237" i="1"/>
  <c r="S237" i="1"/>
  <c r="CA169" i="1"/>
  <c r="AR207" i="1"/>
  <c r="AZ18" i="1"/>
  <c r="F280" i="1"/>
  <c r="R96" i="1"/>
  <c r="F151" i="1"/>
  <c r="AV137" i="1"/>
  <c r="CE96" i="1"/>
  <c r="F233" i="1"/>
  <c r="X169" i="1"/>
  <c r="V22" i="1"/>
  <c r="V269" i="1"/>
  <c r="F260" i="1"/>
  <c r="J482" i="6" s="1"/>
  <c r="F163" i="1"/>
  <c r="X96" i="1"/>
  <c r="CB26" i="1"/>
  <c r="AS64" i="1"/>
  <c r="CE169" i="1"/>
  <c r="AV207" i="1"/>
  <c r="AT18" i="1"/>
  <c r="F287" i="1"/>
  <c r="T22" i="1"/>
  <c r="T269" i="1"/>
  <c r="F258" i="1"/>
  <c r="F76" i="1"/>
  <c r="Q26" i="1"/>
  <c r="Q237" i="1"/>
  <c r="AX22" i="1"/>
  <c r="F244" i="1"/>
  <c r="AX269" i="1"/>
  <c r="CH96" i="1"/>
  <c r="AY137" i="1"/>
  <c r="U22" i="1"/>
  <c r="F259" i="1"/>
  <c r="J481" i="6" s="1"/>
  <c r="U269" i="1"/>
  <c r="AB26" i="1"/>
  <c r="O64" i="1"/>
  <c r="Y169" i="1"/>
  <c r="F234" i="1"/>
  <c r="AQ18" i="1"/>
  <c r="F279" i="1"/>
  <c r="W26" i="1"/>
  <c r="F88" i="1"/>
  <c r="W237" i="1"/>
  <c r="J469" i="6" l="1"/>
  <c r="X26" i="1"/>
  <c r="F90" i="1"/>
  <c r="CB169" i="1"/>
  <c r="X237" i="1"/>
  <c r="CB96" i="1"/>
  <c r="J167" i="6"/>
  <c r="F264" i="1"/>
  <c r="J485" i="6" s="1"/>
  <c r="Y269" i="1"/>
  <c r="Y22" i="1"/>
  <c r="Q22" i="1"/>
  <c r="Q269" i="1"/>
  <c r="F249" i="1"/>
  <c r="J477" i="6" s="1"/>
  <c r="AX18" i="1"/>
  <c r="F276" i="1"/>
  <c r="O96" i="1"/>
  <c r="F139" i="1"/>
  <c r="F143" i="1"/>
  <c r="AW96" i="1"/>
  <c r="W22" i="1"/>
  <c r="W269" i="1"/>
  <c r="F261" i="1"/>
  <c r="F213" i="1"/>
  <c r="AW169" i="1"/>
  <c r="F240" i="1"/>
  <c r="J473" i="6" s="1"/>
  <c r="P269" i="1"/>
  <c r="P22" i="1"/>
  <c r="F212" i="1"/>
  <c r="AV169" i="1"/>
  <c r="AR169" i="1"/>
  <c r="F235" i="1"/>
  <c r="AY22" i="1"/>
  <c r="AY269" i="1"/>
  <c r="F245" i="1"/>
  <c r="J476" i="6" s="1"/>
  <c r="AV237" i="1"/>
  <c r="F209" i="1"/>
  <c r="O169" i="1"/>
  <c r="F232" i="1"/>
  <c r="BD169" i="1"/>
  <c r="BD26" i="1"/>
  <c r="F89" i="1"/>
  <c r="BD237" i="1"/>
  <c r="AS26" i="1"/>
  <c r="F81" i="1"/>
  <c r="AS237" i="1"/>
  <c r="O26" i="1"/>
  <c r="F66" i="1"/>
  <c r="O237" i="1"/>
  <c r="V18" i="1"/>
  <c r="F292" i="1"/>
  <c r="AS169" i="1"/>
  <c r="F224" i="1"/>
  <c r="U18" i="1"/>
  <c r="F291" i="1"/>
  <c r="F92" i="1"/>
  <c r="AR26" i="1"/>
  <c r="AR237" i="1"/>
  <c r="AS96" i="1"/>
  <c r="F154" i="1"/>
  <c r="AY96" i="1"/>
  <c r="F145" i="1"/>
  <c r="S22" i="1"/>
  <c r="F252" i="1"/>
  <c r="J479" i="6" s="1"/>
  <c r="S269" i="1"/>
  <c r="AY169" i="1"/>
  <c r="F215" i="1"/>
  <c r="T18" i="1"/>
  <c r="F290" i="1"/>
  <c r="AV96" i="1"/>
  <c r="F142" i="1"/>
  <c r="R22" i="1"/>
  <c r="F251" i="1"/>
  <c r="J478" i="6" s="1"/>
  <c r="R269" i="1"/>
  <c r="BA18" i="1"/>
  <c r="F289" i="1"/>
  <c r="AW237" i="1"/>
  <c r="AR96" i="1"/>
  <c r="F165" i="1"/>
  <c r="X22" i="1" l="1"/>
  <c r="X269" i="1"/>
  <c r="F263" i="1"/>
  <c r="J484" i="6" s="1"/>
  <c r="Q18" i="1"/>
  <c r="F281" i="1"/>
  <c r="W18" i="1"/>
  <c r="F293" i="1"/>
  <c r="R18" i="1"/>
  <c r="F283" i="1"/>
  <c r="AR22" i="1"/>
  <c r="F265" i="1"/>
  <c r="J486" i="6" s="1"/>
  <c r="AR269" i="1"/>
  <c r="AV22" i="1"/>
  <c r="F242" i="1"/>
  <c r="J474" i="6" s="1"/>
  <c r="AV269" i="1"/>
  <c r="P18" i="1"/>
  <c r="F272" i="1"/>
  <c r="AW22" i="1"/>
  <c r="AW269" i="1"/>
  <c r="F243" i="1"/>
  <c r="J475" i="6" s="1"/>
  <c r="O22" i="1"/>
  <c r="O269" i="1"/>
  <c r="F239" i="1"/>
  <c r="J472" i="6" s="1"/>
  <c r="AS22" i="1"/>
  <c r="AS269" i="1"/>
  <c r="F254" i="1"/>
  <c r="S18" i="1"/>
  <c r="F284" i="1"/>
  <c r="BD22" i="1"/>
  <c r="F262" i="1"/>
  <c r="J483" i="6" s="1"/>
  <c r="BD269" i="1"/>
  <c r="J16" i="2"/>
  <c r="J18" i="2" s="1"/>
  <c r="AY18" i="1"/>
  <c r="F277" i="1"/>
  <c r="Y18" i="1"/>
  <c r="F296" i="1"/>
  <c r="E16" i="2" l="1"/>
  <c r="J480" i="6"/>
  <c r="X18" i="1"/>
  <c r="F295" i="1"/>
  <c r="AW18" i="1"/>
  <c r="F275" i="1"/>
  <c r="F266" i="1"/>
  <c r="J487" i="6" s="1"/>
  <c r="E18" i="2"/>
  <c r="I16" i="2"/>
  <c r="I18" i="2" s="1"/>
  <c r="AS18" i="1"/>
  <c r="F286" i="1"/>
  <c r="BD18" i="1"/>
  <c r="F294" i="1"/>
  <c r="AV18" i="1"/>
  <c r="F274" i="1"/>
  <c r="O18" i="1"/>
  <c r="F271" i="1"/>
  <c r="AR18" i="1"/>
  <c r="F297" i="1"/>
  <c r="F267" i="1" l="1"/>
  <c r="J488" i="6" s="1"/>
  <c r="I19" i="6" s="1"/>
  <c r="F298" i="1"/>
  <c r="F299" i="1" s="1"/>
</calcChain>
</file>

<file path=xl/sharedStrings.xml><?xml version="1.0" encoding="utf-8"?>
<sst xmlns="http://schemas.openxmlformats.org/spreadsheetml/2006/main" count="10206" uniqueCount="570">
  <si>
    <t>Smeta.RU  (495) 974-1589</t>
  </si>
  <si>
    <t>_PS_</t>
  </si>
  <si>
    <t>Smeta.RU</t>
  </si>
  <si>
    <t/>
  </si>
  <si>
    <t>АО «Невьянский цементник»</t>
  </si>
  <si>
    <t>1</t>
  </si>
  <si>
    <t>Ремонт  кровли здания отделения цементных мельниц с пристроем, лит.16А, 16Б (инв.№ - ОС00001025)</t>
  </si>
  <si>
    <t>Ведомость объёмов работ №1</t>
  </si>
  <si>
    <t>Сметные нормы списания</t>
  </si>
  <si>
    <t>Коды ценников</t>
  </si>
  <si>
    <t>ФЕР-2020 И9</t>
  </si>
  <si>
    <t>Версия 1.7.0 ГСН (ГЭСН, ФЕР) и ТЕР (Методики НР (812/пр, 636/пр, 611/пр) и СП (774/пр и 317/пр) применять с 08.01.2023 г.)</t>
  </si>
  <si>
    <t>ФЕР-2020 - изменения И9</t>
  </si>
  <si>
    <t>Поправки для ГСН (ФЕР) 2020 от 11.09.2022 г И9 (в ред. 557/пр) Капитальный ремонт производственных зданий</t>
  </si>
  <si>
    <t>ГСН</t>
  </si>
  <si>
    <t>Новая локальная смета</t>
  </si>
  <si>
    <t>Ремонт кровли на отметке +17.300</t>
  </si>
  <si>
    <t>46-04-008-04</t>
  </si>
  <si>
    <t>Разборка покрытий кровель: из волнистых и полуволнистых хризотилцементных листов</t>
  </si>
  <si>
    <t>100 м2</t>
  </si>
  <si>
    <t>ФЕР-2001, 46-04-008-04, приказ Минстроя России № 876/пр от 26.12.2019</t>
  </si>
  <si>
    <t>Поправка: Сб.№12, п.1.12.1  Наименование: При производстве работ на высоте более 15 м на каждый последующий метр высоты нормы затрат и оплату труда рабочих-строителей следует увелививать на 0,5%</t>
  </si>
  <si>
    <t>)*(1+0,005*2.3)</t>
  </si>
  <si>
    <t>Общестроительные работы</t>
  </si>
  <si>
    <t>Работы по реконструкции зданий и сооружений</t>
  </si>
  <si>
    <t>Работы по реконструкции зданий и сооружений: разборка отдельных конструктивных элементов здания (сооружения), а также зданий (сооружений) в целом</t>
  </si>
  <si>
    <t>ФЕР-46</t>
  </si>
  <si>
    <t>Поправка: Сб.№12, п.1.12.1</t>
  </si>
  <si>
    <t>Пр/812-040.2-1</t>
  </si>
  <si>
    <t>Пр/774-040.2</t>
  </si>
  <si>
    <t>1.1</t>
  </si>
  <si>
    <t>999-9900</t>
  </si>
  <si>
    <t>Строительный мусор</t>
  </si>
  <si>
    <t>т</t>
  </si>
  <si>
    <t>2</t>
  </si>
  <si>
    <t>09-04-002-01</t>
  </si>
  <si>
    <t>Монтаж кровельного покрытия: из профилированного листа при высоте здания до 25 м</t>
  </si>
  <si>
    <t>ФЕР-2001, 09-04-002-01, приказ Минстроя России № 876/пр от 26.12.2019</t>
  </si>
  <si>
    <t>)*1,25</t>
  </si>
  <si>
    <t>)*1,15)*(1+0,005*2.3)</t>
  </si>
  <si>
    <t>)*0,85</t>
  </si>
  <si>
    <t>Строительные металлические конструкции</t>
  </si>
  <si>
    <t>ФЕР-09</t>
  </si>
  <si>
    <t>Поправка: МР 519/пр п.6.7.1  Поправка: Сб.№12, п.1.12.1</t>
  </si>
  <si>
    <t>Пр/812-009.0-1</t>
  </si>
  <si>
    <t>Пр/774-009.0</t>
  </si>
  <si>
    <t>2.1</t>
  </si>
  <si>
    <t>01.7.15.03-0042</t>
  </si>
  <si>
    <t>Болты с гайками и шайбами строительные</t>
  </si>
  <si>
    <t>кг</t>
  </si>
  <si>
    <t>ФССЦ-2001, 01.7.15.03-0042, приказ Минстроя России № 876/пр от 26.12.2019</t>
  </si>
  <si>
    <t>3</t>
  </si>
  <si>
    <t>Материал Заказчика</t>
  </si>
  <si>
    <t>Профнастил оцинкованный Н60 0.9 845/902</t>
  </si>
  <si>
    <t>м2</t>
  </si>
  <si>
    <t>Материалы строительные</t>
  </si>
  <si>
    <t>Материалы, изделия и конструкции</t>
  </si>
  <si>
    <t>материалы (03)</t>
  </si>
  <si>
    <t>занесена вручную</t>
  </si>
  <si>
    <t>4</t>
  </si>
  <si>
    <t>Цена поставщика</t>
  </si>
  <si>
    <t>Саморез кровельный КрепСтройГрупп 6,3х25 мм оцинкованный</t>
  </si>
  <si>
    <t>шт.</t>
  </si>
  <si>
    <t>[4.8 / 1.2 /  8.38] +  5% Трансп +  2% Заг.скл</t>
  </si>
  <si>
    <t>5</t>
  </si>
  <si>
    <t>12-01-010-01</t>
  </si>
  <si>
    <t>Устройство мелких покрытий (брандмауэры, парапеты, свесы и т.п.) из листовой оцинкованной стали//прим. конек</t>
  </si>
  <si>
    <t>ФЕР-2001, 12-01-010-01, приказ Минстроя России № 876/пр от 26.12.2019</t>
  </si>
  <si>
    <t>Кровли</t>
  </si>
  <si>
    <t>ФЕР-12</t>
  </si>
  <si>
    <t>Пр/812-012.0-1</t>
  </si>
  <si>
    <t>Пр/774-012.0</t>
  </si>
  <si>
    <t>6</t>
  </si>
  <si>
    <t>Карнизная планка</t>
  </si>
  <si>
    <t>м</t>
  </si>
  <si>
    <t>[174 / 1.2 /  8.38] +  5% Трансп +  2% Заг.скл</t>
  </si>
  <si>
    <t>7</t>
  </si>
  <si>
    <t>12-01-009-02</t>
  </si>
  <si>
    <t>Устройство желобов: подвесных</t>
  </si>
  <si>
    <t>100 м</t>
  </si>
  <si>
    <t>ФЕР-2001, 12-01-009-02, приказ Минстроя России № 876/пр от 26.12.2019</t>
  </si>
  <si>
    <t>7.1</t>
  </si>
  <si>
    <t>08.3.05.05-0051</t>
  </si>
  <si>
    <t>Сталь листовая оцинкованная, толщина 0,5 мм</t>
  </si>
  <si>
    <t>ФССЦ-2001, 08.3.05.05-0051, приказ Минстроя России № 876/пр от 26.12.2019</t>
  </si>
  <si>
    <t>8</t>
  </si>
  <si>
    <t>[117 600 / 1.2 /  8.38] +  5% Трансп +  0.75% Заг.скл</t>
  </si>
  <si>
    <t>0.75</t>
  </si>
  <si>
    <t>9</t>
  </si>
  <si>
    <t>Заглушка для желоба 200 мм RAL 9003</t>
  </si>
  <si>
    <t>10</t>
  </si>
  <si>
    <t>Вертикальный держатель желоба 200 мм RAL 9003</t>
  </si>
  <si>
    <t>[322 / 1.2 /  8.38] +  5% Трансп +  2% Заг.скл</t>
  </si>
  <si>
    <t>11</t>
  </si>
  <si>
    <t>12-01-035-02</t>
  </si>
  <si>
    <t>Устройство металлической водосточной системы: воронок</t>
  </si>
  <si>
    <t>ШТ</t>
  </si>
  <si>
    <t>ФЕР-2001, 12-01-035-02, приказ Минстроя России № 876/пр от 26.12.2019</t>
  </si>
  <si>
    <t>12</t>
  </si>
  <si>
    <t>Водосборная воронка 370/180 мм RAL 9003</t>
  </si>
  <si>
    <t>[1 441 / 1.2 /  8.38] +  5% Трансп +  2% Заг.скл</t>
  </si>
  <si>
    <t>13</t>
  </si>
  <si>
    <t>12-01-035-03</t>
  </si>
  <si>
    <t>Устройство металлической водосточной системы: прямых звеньев труб</t>
  </si>
  <si>
    <t>ФЕР-2001, 12-01-035-03, приказ Минстроя России № 876/пр от 26.12.2019</t>
  </si>
  <si>
    <t>14</t>
  </si>
  <si>
    <t>Соединительная труба 180 мм 1,25 м RAL 9003</t>
  </si>
  <si>
    <t>[1 135 / 1.2 /  8.38] +  5% Трансп +  2% Заг.скл</t>
  </si>
  <si>
    <t>15</t>
  </si>
  <si>
    <t>Отмет трубы 120 градусов 180 мм RAL 9003</t>
  </si>
  <si>
    <t>[774 / 1.2 /  8.38] +  5% Трансп +  2% Заг.скл</t>
  </si>
  <si>
    <t>16</t>
  </si>
  <si>
    <t>Кронштейн трубы на кирпич 180 мм RAL 9003</t>
  </si>
  <si>
    <t>[271 / 1.2 /  8.38] +  5% Трансп +  2% Заг.скл</t>
  </si>
  <si>
    <t>17</t>
  </si>
  <si>
    <t>12-01-035-01</t>
  </si>
  <si>
    <t>Устройство металлической водосточной системы: колен</t>
  </si>
  <si>
    <t>ФЕР-2001, 12-01-035-01, приказ Минстроя России № 876/пр от 26.12.2019</t>
  </si>
  <si>
    <t>18</t>
  </si>
  <si>
    <t>Колено трубы 120 градусов 180 мм RAL 9003</t>
  </si>
  <si>
    <t>19</t>
  </si>
  <si>
    <t>12-01-008-02</t>
  </si>
  <si>
    <t>Устройство обделок на фасадах (наружные подоконники, пояски, балконы и др.): без водосточных труб//прим. примыканий скатной кровли к стеновому ограждению</t>
  </si>
  <si>
    <t>ФЕР-2001, 12-01-008-02, приказ Минстроя России № 876/пр от 26.12.2019</t>
  </si>
  <si>
    <t>19.1</t>
  </si>
  <si>
    <t>20</t>
  </si>
  <si>
    <t>Сталь оцинкованная, 0.7мм</t>
  </si>
  <si>
    <t>[619.94 / 1.2 /  8.38] +  5% Трансп +  2% Заг.скл</t>
  </si>
  <si>
    <t>21</t>
  </si>
  <si>
    <t>22</t>
  </si>
  <si>
    <t>58-18-2</t>
  </si>
  <si>
    <t>Смена обрешетки с прозорами: из досок толщиной до 50 мм</t>
  </si>
  <si>
    <t>ФЕРр-2001, 58-18-2, приказ Минстроя России № 876/пр от 26.12.2019</t>
  </si>
  <si>
    <t>Ремонтно-строительные работы</t>
  </si>
  <si>
    <t>Крыши, кровли</t>
  </si>
  <si>
    <t>рФЕР-58</t>
  </si>
  <si>
    <t>Пр/812-092.0-1</t>
  </si>
  <si>
    <t>Пр/774-092.0</t>
  </si>
  <si>
    <t>Крыши, кровля</t>
  </si>
  <si>
    <t>22.1</t>
  </si>
  <si>
    <t>23</t>
  </si>
  <si>
    <t>Доска обрезная 1 сорт 40*150*6000 мм.</t>
  </si>
  <si>
    <t>м3</t>
  </si>
  <si>
    <t>[15 000 / 1.2 /  8.38] +  5% Трансп +  2% Заг.скл</t>
  </si>
  <si>
    <t>24</t>
  </si>
  <si>
    <t>58-1-2</t>
  </si>
  <si>
    <t>Разборка деревянных элементов конструкций крыш: стропил со стойками и подкосами из досок</t>
  </si>
  <si>
    <t>ФЕРр-2001, 58-1-2, приказ Минстроя России № 876/пр от 26.12.2019</t>
  </si>
  <si>
    <t>24.1</t>
  </si>
  <si>
    <t>25</t>
  </si>
  <si>
    <t>10-01-002-01</t>
  </si>
  <si>
    <t>Установка стропил</t>
  </si>
  <si>
    <t>ФЕР-2001, 10-01-002-01, приказ Минстроя России № 876/пр от 26.12.2019</t>
  </si>
  <si>
    <t>Деревянные конструкции</t>
  </si>
  <si>
    <t>ФЕР-10</t>
  </si>
  <si>
    <t>Пр/812-010.0-1</t>
  </si>
  <si>
    <t>Пр/774-010.0</t>
  </si>
  <si>
    <t>25.1</t>
  </si>
  <si>
    <t>11.1.03.06-0093</t>
  </si>
  <si>
    <t>Доска обрезная, хвойных пород, ширина 75-150 мм, толщина 44 мм и более, длина 4-6,5 м, сорт I</t>
  </si>
  <si>
    <t>ФССЦ-2001, 11.1.03.06-0093, приказ Минстроя России № 876/пр от 26.12.2019</t>
  </si>
  <si>
    <t>26</t>
  </si>
  <si>
    <t>Доска обрезная 1 сорт 50*150*6000 мм.</t>
  </si>
  <si>
    <t>27</t>
  </si>
  <si>
    <t>т01-01-01-043</t>
  </si>
  <si>
    <t>Погрузка при автомобильных перевозках мусора строительного с погрузкой экскаваторами емкостью ковша до 0,5 м3</t>
  </si>
  <si>
    <t>1 т груза</t>
  </si>
  <si>
    <t>ФССЦпг-2001, т01-01-01-043, приказ Минстроя России №876/пр от 26.12.2019</t>
  </si>
  <si>
    <t>Погрузочно-разгрузочные работы</t>
  </si>
  <si>
    <t>ФССЦпр  пог. а/п (2011,изм. 4-6)</t>
  </si>
  <si>
    <t>28</t>
  </si>
  <si>
    <t>т03-21-01-002</t>
  </si>
  <si>
    <t>Перевозка грузов I класса автомобилями-самосвалами грузоподъемностью 10 т работающих вне карьера на расстояние до 2 км</t>
  </si>
  <si>
    <t>ФССЦпг-2001, т03-21-01-002, приказ Минстроя России №876/пр от 26.12.2019</t>
  </si>
  <si>
    <t>Автомобили-самосвалы</t>
  </si>
  <si>
    <t>Перевозка строительных грузов автомобильным транспортом</t>
  </si>
  <si>
    <t>Перевозка строительных грузов автомобильным транспортом: Автомобили-самосвалы</t>
  </si>
  <si>
    <t>ФССЦпг 03-21, 03-22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</si>
  <si>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</si>
  <si>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</si>
  <si>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</si>
  <si>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</si>
  <si>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</si>
  <si>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</si>
  <si>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</si>
  <si>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</si>
  <si>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</si>
  <si>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</si>
  <si>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</si>
  <si>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</si>
  <si>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</si>
  <si>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</si>
  <si>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</si>
  <si>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</si>
  <si>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</si>
  <si>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</si>
  <si>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</si>
  <si>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</si>
  <si>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</si>
  <si>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</si>
  <si>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</si>
  <si>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</si>
  <si>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</si>
  <si>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</si>
  <si>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</si>
  <si>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</si>
  <si>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</si>
  <si>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</si>
  <si>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</si>
  <si>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</si>
  <si>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</si>
  <si>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</si>
  <si>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</si>
  <si>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</si>
  <si>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</si>
  <si>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</si>
  <si>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</si>
  <si>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</si>
  <si>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</si>
  <si>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</si>
  <si>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</si>
  <si>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</si>
  <si>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</si>
  <si>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</si>
  <si>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</si>
  <si>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</si>
  <si>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</si>
  <si>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</si>
  <si>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</si>
  <si>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</si>
  <si>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</si>
  <si>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</si>
  <si>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Ремонт кровли на отметке +12.600</t>
  </si>
  <si>
    <t>29</t>
  </si>
  <si>
    <t>29.1</t>
  </si>
  <si>
    <t>30</t>
  </si>
  <si>
    <t>Поправка: МР 519/пр п.6.7.1  Наименование: При выполнении работ в существующих зданиях и сооружениях, аналогичных процессам при новом строительстве (кроме работ по нормам сборника № 46 «Работы при реконструкции зданий и сооружений»)</t>
  </si>
  <si>
    <t>)*1,15</t>
  </si>
  <si>
    <t>Поправка: МР 519/пр п.6.7.1</t>
  </si>
  <si>
    <t>30.1</t>
  </si>
  <si>
    <t>31</t>
  </si>
  <si>
    <t>32</t>
  </si>
  <si>
    <t>33</t>
  </si>
  <si>
    <t>34</t>
  </si>
  <si>
    <t>35</t>
  </si>
  <si>
    <t>35.1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</si>
  <si>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</si>
  <si>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</si>
  <si>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</si>
  <si>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</si>
  <si>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</si>
  <si>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</si>
  <si>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</si>
  <si>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</si>
  <si>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</si>
  <si>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</si>
  <si>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</si>
  <si>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</si>
  <si>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47.1</t>
  </si>
  <si>
    <t>48</t>
  </si>
  <si>
    <t>49</t>
  </si>
  <si>
    <t>50</t>
  </si>
  <si>
    <t>09-04-006-02</t>
  </si>
  <si>
    <t>Монтаж ограждающих конструкций стен: из профилированного листа при высоте здания до 30 м</t>
  </si>
  <si>
    <t>ФЕР-2001, 09-04-006-02, приказ Минстроя России № 876/пр от 26.12.2019</t>
  </si>
  <si>
    <t>51</t>
  </si>
  <si>
    <t>52</t>
  </si>
  <si>
    <t>53</t>
  </si>
  <si>
    <t>53.1</t>
  </si>
  <si>
    <t>54</t>
  </si>
  <si>
    <t>55</t>
  </si>
  <si>
    <t>55.1</t>
  </si>
  <si>
    <t>56</t>
  </si>
  <si>
    <t>56.1</t>
  </si>
  <si>
    <t>57</t>
  </si>
  <si>
    <t>58</t>
  </si>
  <si>
    <t>59</t>
  </si>
  <si>
    <t>Ремонт кровли на отметке +9.600</t>
  </si>
  <si>
    <t>60</t>
  </si>
  <si>
    <t>60.1</t>
  </si>
  <si>
    <t>61</t>
  </si>
  <si>
    <t>61.1</t>
  </si>
  <si>
    <t>62</t>
  </si>
  <si>
    <t>63</t>
  </si>
  <si>
    <t>64</t>
  </si>
  <si>
    <t>65</t>
  </si>
  <si>
    <t>66</t>
  </si>
  <si>
    <t>66.1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</si>
  <si>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</si>
  <si>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</si>
  <si>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</si>
  <si>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</si>
  <si>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</si>
  <si>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</si>
  <si>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</si>
  <si>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</si>
  <si>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</si>
  <si>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</si>
  <si>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</si>
  <si>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</si>
  <si>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78.1</t>
  </si>
  <si>
    <t>79</t>
  </si>
  <si>
    <t>80</t>
  </si>
  <si>
    <t>81</t>
  </si>
  <si>
    <t>81.1</t>
  </si>
  <si>
    <t>82</t>
  </si>
  <si>
    <t>83</t>
  </si>
  <si>
    <t>83.1</t>
  </si>
  <si>
    <t>84</t>
  </si>
  <si>
    <t>84.1</t>
  </si>
  <si>
    <t>85</t>
  </si>
  <si>
    <t>86</t>
  </si>
  <si>
    <t>87</t>
  </si>
  <si>
    <t>ндс</t>
  </si>
  <si>
    <t>НДС 20%</t>
  </si>
  <si>
    <t>итого</t>
  </si>
  <si>
    <t>Итого с НДС</t>
  </si>
  <si>
    <t>НДС, 20%</t>
  </si>
  <si>
    <t>с ндс</t>
  </si>
  <si>
    <t>Всего по смете с НДС</t>
  </si>
  <si>
    <t>НДС</t>
  </si>
  <si>
    <t>Новая переменная</t>
  </si>
  <si>
    <t>Переменная</t>
  </si>
  <si>
    <t>Переменная1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</si>
  <si>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</si>
  <si>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</si>
  <si>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</si>
  <si>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</si>
  <si>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</si>
  <si>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</si>
  <si>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</si>
  <si>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</si>
  <si>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</si>
  <si>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</si>
  <si>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</si>
  <si>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</si>
  <si>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</si>
  <si>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</si>
  <si>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</si>
  <si>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</si>
  <si>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</si>
  <si>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</si>
  <si>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</si>
  <si>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СТНДРТ</t>
  </si>
  <si>
    <t>При определении сметной стоимости строительства объектов капитального строительства (за исключением АЭС).</t>
  </si>
  <si>
    <t>АЭС_ПНР</t>
  </si>
  <si>
    <t>При определении сметной стоимости строительства объектов капитального строительства АЭС. Пусконаладочные работы (за исключением технологического оборудования АЭС).</t>
  </si>
  <si>
    <t>АЭС_ПНР_ТЕХ</t>
  </si>
  <si>
    <t>При определении сметной стоимости строительства объектов капитального строительства АЭС. Пусконаладочные работы технологического оборудования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</si>
  <si>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</si>
  <si>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АЭС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</si>
  <si>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</si>
  <si>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</si>
  <si>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</si>
  <si>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</si>
  <si>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</si>
  <si>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</si>
  <si>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</si>
  <si>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авитранспорта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</si>
  <si>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</si>
  <si>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</si>
  <si>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</si>
  <si>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</si>
  <si>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</si>
  <si>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</si>
  <si>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</si>
  <si>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</si>
  <si>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</si>
  <si>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</si>
  <si>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</si>
  <si>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</si>
  <si>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</si>
  <si>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</si>
  <si>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</si>
  <si>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</si>
  <si>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</si>
  <si>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</si>
  <si>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</si>
  <si>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</si>
  <si>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</si>
  <si>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</si>
  <si>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</si>
  <si>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</si>
  <si>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</si>
  <si>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</si>
  <si>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</si>
  <si>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</si>
  <si>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</si>
  <si>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Индексы за итогом</t>
  </si>
  <si>
    <t>_OBSM_</t>
  </si>
  <si>
    <t>1-100-20</t>
  </si>
  <si>
    <t>Затраты труда рабочих (Средний разряд - 2)</t>
  </si>
  <si>
    <t>чел.-ч.</t>
  </si>
  <si>
    <t>91.06.03-055</t>
  </si>
  <si>
    <t>ФСЭМ-2001, 91.06.03-055 , приказ Минстроя России № 876/пр от 26.12.2019</t>
  </si>
  <si>
    <t>Лебедки электрические тяговым усилием 19,62 кН (2 т)</t>
  </si>
  <si>
    <t>маш.-ч.</t>
  </si>
  <si>
    <t>1-100-32</t>
  </si>
  <si>
    <t>Затраты труда рабочих (Средний разряд - 3,2)</t>
  </si>
  <si>
    <t>4-100-00</t>
  </si>
  <si>
    <t>Затраты труда машинистов</t>
  </si>
  <si>
    <t>91.05.02-005</t>
  </si>
  <si>
    <t>ФСЭМ-2001, 91.05.02-005 , приказ Минстроя России № 876/пр от 26.12.2019</t>
  </si>
  <si>
    <t>Краны козловые, грузоподъемность 32 т</t>
  </si>
  <si>
    <t>91.05.05-015</t>
  </si>
  <si>
    <t>ФСЭМ-2001, 91.05.05-015 , приказ Минстроя России № 876/пр от 26.12.2019</t>
  </si>
  <si>
    <t>Краны на автомобильном ходу, грузоподъемность 16 т</t>
  </si>
  <si>
    <t>91.05.06-008</t>
  </si>
  <si>
    <t>ФСЭМ-2001, 91.05.06-008 , приказ Минстроя России № 876/пр от 26.12.2019</t>
  </si>
  <si>
    <t>Краны на гусеничном ходу, грузоподъемность 40 т</t>
  </si>
  <si>
    <t>91.06.01-003</t>
  </si>
  <si>
    <t>ФСЭМ-2001, 91.06.01-003 , приказ Минстроя России № 876/пр от 26.12.2019</t>
  </si>
  <si>
    <t>Домкраты гидравлические, грузоподъемность 63-100 т</t>
  </si>
  <si>
    <t>91.14.02-001</t>
  </si>
  <si>
    <t>ФСЭМ-2001, 91.14.02-001 , приказ Минстроя России № 876/пр от 26.12.2019</t>
  </si>
  <si>
    <t>Автомобили бортовые, грузоподъемность до 5 т</t>
  </si>
  <si>
    <t>91.17.04-042</t>
  </si>
  <si>
    <t>ФСЭМ-2001, 91.17.04-042 , приказ Минстроя России № 876/пр от 26.12.2019</t>
  </si>
  <si>
    <t>Аппараты для газовой сварки и резки</t>
  </si>
  <si>
    <t>91.17.04-171</t>
  </si>
  <si>
    <t>ФСЭМ-2001, 91.17.04-171 , приказ Минстроя России № 876/пр от 26.12.2019</t>
  </si>
  <si>
    <t>Преобразователи сварочные номинальным сварочным током 315-500 А</t>
  </si>
  <si>
    <t>01.3.02.08-0001</t>
  </si>
  <si>
    <t>ФССЦ-2001, 01.3.02.08-0001, приказ Минстроя России № 876/пр от 26.12.2019</t>
  </si>
  <si>
    <t>Кислород газообразный технический</t>
  </si>
  <si>
    <t>01.3.02.09-0022</t>
  </si>
  <si>
    <t>ФССЦ-2001, 01.3.02.09-0022, приказ Минстроя России № 876/пр от 26.12.2019</t>
  </si>
  <si>
    <t>Пропан-бутан смесь техническая</t>
  </si>
  <si>
    <t>01.7.11.07-0032</t>
  </si>
  <si>
    <t>ФССЦ-2001, 01.7.11.07-0032, приказ Минстроя России № 876/пр от 26.12.2019</t>
  </si>
  <si>
    <t>Электроды сварочные Э42, диаметр 4 мм</t>
  </si>
  <si>
    <t>01.7.20.08-0071</t>
  </si>
  <si>
    <t>ФССЦ-2001, 01.7.20.08-0071, приказ Минстроя России № 876/пр от 26.12.2019</t>
  </si>
  <si>
    <t>Канат пеньковый пропитанный</t>
  </si>
  <si>
    <t>07.2.07.12-0020</t>
  </si>
  <si>
    <t>ФССЦ-2001, 07.2.07.12-0020, приказ Минстроя России № 876/пр от 26.12.2019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</si>
  <si>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</si>
  <si>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08.2.02.11-0007</t>
  </si>
  <si>
    <t>ФССЦ-2001, 08.2.02.11-0007, приказ Минстроя России № 876/пр от 26.12.2019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</si>
  <si>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</si>
  <si>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</si>
  <si>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08.3.03.06-0002</t>
  </si>
  <si>
    <t>ФССЦ-2001, 08.3.03.06-0002, приказ Минстроя России № 876/пр от 26.12.2019</t>
  </si>
  <si>
    <t>Проволока горячекатаная в мотках, диаметр 6,3-6,5 мм</t>
  </si>
  <si>
    <t>08.3.11.01-0091</t>
  </si>
  <si>
    <t>ФССЦ-2001, 08.3.11.01-0091, приказ Минстроя России № 876/пр от 26.12.2019</t>
  </si>
  <si>
    <t>Швеллеры № 40, марка стали Ст0</t>
  </si>
  <si>
    <t>11.1.03.01-0077</t>
  </si>
  <si>
    <t>ФССЦ-2001, 11.1.03.01-0077, приказ Минстроя России № 876/пр от 26.12.2019</t>
  </si>
  <si>
    <t>Бруски обрезные, хвойных пород, длина 4-6,5 м, ширина 75-150 мм, толщина 40-75 мм, сорт I</t>
  </si>
  <si>
    <t>14.4.01.01-0003</t>
  </si>
  <si>
    <t>ФССЦ-2001, 14.4.01.01-0003, приказ Минстроя России № 876/пр от 26.12.2019</t>
  </si>
  <si>
    <t>Грунтовка ГФ-021</t>
  </si>
  <si>
    <t>14.5.09.07-0030</t>
  </si>
  <si>
    <t>ФССЦ-2001, 14.5.09.07-0030, приказ Минстроя России № 876/пр от 26.12.2019</t>
  </si>
  <si>
    <t>Растворитель Р-4</t>
  </si>
  <si>
    <t>1-100-30</t>
  </si>
  <si>
    <t>Затраты труда рабочих (Средний разряд - 3)</t>
  </si>
  <si>
    <t>91.05.01-017</t>
  </si>
  <si>
    <t>ФСЭМ-2001, 91.05.01-017 , приказ Минстроя России № 876/пр от 26.12.2019</t>
  </si>
  <si>
    <t>Краны башенные, грузоподъемность 8 т</t>
  </si>
  <si>
    <t>01.7.15.06-0146</t>
  </si>
  <si>
    <t>ФССЦ-2001, 01.7.15.06-0146, приказ Минстроя России № 876/пр от 26.12.2019</t>
  </si>
  <si>
    <t>Гвозди толевые круглые, размер 3,0x40 мм</t>
  </si>
  <si>
    <t>08.3.03.05-0002</t>
  </si>
  <si>
    <t>ФССЦ-2001, 08.3.03.05-0002, приказ Минстроя России № 876/пр от 26.12.2019</t>
  </si>
  <si>
    <t>Проволока канатная оцинкованная, диаметр 3 мм</t>
  </si>
  <si>
    <t>01.7.15.06-0094</t>
  </si>
  <si>
    <t>ФССЦ-2001, 01.7.15.06-0094, приказ Минстроя России № 876/пр от 26.12.2019</t>
  </si>
  <si>
    <t>Гвозди проволочные оцинкованные для асбестоцементной кровли, размер 4,5x120 мм</t>
  </si>
  <si>
    <t>08.1.02.11-0013</t>
  </si>
  <si>
    <t>ФССЦ-2001, 08.1.02.11-0013, приказ Минстроя России № 876/пр от 26.12.2019</t>
  </si>
  <si>
    <t>Поковки оцинкованные, масса 2,825 кг</t>
  </si>
  <si>
    <t>1-100-40</t>
  </si>
  <si>
    <t>Затраты труда рабочих (Средний разряд - 4)</t>
  </si>
  <si>
    <t>01.7.15.07-0010</t>
  </si>
  <si>
    <t>ФССЦ-2001, 01.7.15.07-0010, приказ Минстроя России № 876/пр от 26.12.2019</t>
  </si>
  <si>
    <t>Дюбели пластмассовые с шурупами, размер 10x50 мм</t>
  </si>
  <si>
    <t>100 ШТ</t>
  </si>
  <si>
    <t>1-100-22</t>
  </si>
  <si>
    <t>Затраты труда рабочих (Средний разряд - 2,2)</t>
  </si>
  <si>
    <t>91.06.03-060</t>
  </si>
  <si>
    <t>ФСЭМ-2001, 91.06.03-060 , приказ Минстроя России № 876/пр от 26.12.2019</t>
  </si>
  <si>
    <t>Лебедки электрические тяговым усилием до 5,79 кН (0,59 т)</t>
  </si>
  <si>
    <t>01.7.15.06-0111</t>
  </si>
  <si>
    <t>ФССЦ-2001, 01.7.15.06-0111, приказ Минстроя России № 876/пр от 26.12.2019</t>
  </si>
  <si>
    <t>Гвозди строительные</t>
  </si>
  <si>
    <t>1-100-24</t>
  </si>
  <si>
    <t>Затраты труда рабочих (Средний разряд - 2,4)</t>
  </si>
  <si>
    <t>1-100-27</t>
  </si>
  <si>
    <t>Затраты труда рабочих (Средний разряд - 2,7)</t>
  </si>
  <si>
    <t>08.1.02.11-0001</t>
  </si>
  <si>
    <t>ФССЦ-2001, 08.1.02.11-0001, приказ Минстроя России № 876/пр от 26.12.2019</t>
  </si>
  <si>
    <t>Поковки из квадратных заготовок, масса 1,8 кг</t>
  </si>
  <si>
    <t>11.1.03.01-0078</t>
  </si>
  <si>
    <t>ФССЦ-2001, 11.1.03.01-0078, приказ Минстроя России № 876/пр от 26.12.2019</t>
  </si>
  <si>
    <t>Бруски обрезные, хвойных пород, длина 4-6,5 м, ширина 75-150 мм, толщина 40-75 мм, сорт II</t>
  </si>
  <si>
    <t>11.1.03.01-0082</t>
  </si>
  <si>
    <t>ФССЦ-2001, 11.1.03.01-0082, приказ Минстроя России № 876/пр от 26.12.2019</t>
  </si>
  <si>
    <t>Бруски обрезные, хвойных пород, длина 4-6,5 м, ширина 75-150 мм, толщина 100, 125 мм, сорт II</t>
  </si>
  <si>
    <t>12.1.02.06-0012</t>
  </si>
  <si>
    <t>ФССЦ-2001, 12.1.02.06-0012, приказ Минстроя России № 876/пр от 26.12.2019</t>
  </si>
  <si>
    <t>Рубероид кровельный РКК-350</t>
  </si>
  <si>
    <t>14.5.06.03-0002</t>
  </si>
  <si>
    <t>ФССЦ-2001, 14.5.06.03-0002, приказ Минстроя России № 876/пр от 26.12.2019</t>
  </si>
  <si>
    <t>Паста антисептическая</t>
  </si>
  <si>
    <t>1-100-35</t>
  </si>
  <si>
    <t>Затраты труда рабочих (Средний разряд - 3,5)</t>
  </si>
  <si>
    <t>91.05.06-007</t>
  </si>
  <si>
    <t>ФСЭМ-2001, 91.05.06-007 , приказ Минстроя России № 876/пр от 26.12.2019</t>
  </si>
  <si>
    <t>Краны на гусеничном ходу, грузоподъемность 25 т</t>
  </si>
  <si>
    <t>91.05.06-009</t>
  </si>
  <si>
    <t>ФСЭМ-2001, 91.05.06-009 , приказ Минстроя России № 876/пр от 26.12.2019</t>
  </si>
  <si>
    <t>Краны на гусеничном ходу, грузоподъемность 50-63 т</t>
  </si>
  <si>
    <t>08.1.02.25</t>
  </si>
  <si>
    <t>Крепежные детали для крепления профилированного настила к несущим конструкциям</t>
  </si>
  <si>
    <t>08.3.09.05</t>
  </si>
  <si>
    <t>Стальной гнутый профиль (профилированный настил)</t>
  </si>
  <si>
    <t>08.1.02.22</t>
  </si>
  <si>
    <t>Изделия для водосточных труб</t>
  </si>
  <si>
    <t>08.1.02.07</t>
  </si>
  <si>
    <t>Труба водосточная</t>
  </si>
  <si>
    <t>11.1.03.05</t>
  </si>
  <si>
    <t>Доски необрезные</t>
  </si>
  <si>
    <t>07.2.07.13</t>
  </si>
  <si>
    <t>Конструкции стальные нащельников и деталей обрамления</t>
  </si>
  <si>
    <t>ГОСУДАРСТВЕННЫЕ СМЕТНЫЕ НОРМАТИВЫ (ФЕР-2020), утвержденные приказами Минстроя России от 26 декабря 2019 г.   № 876/пр (в редакции приказов Минстроя РФ от 30 марта 2020 г. № 172/пр, от 1 июня 2020 г. № 294/пр, от 30 июня 2020 г. № 352/пр,   от 20 октября 2020 г. № 636/пр, от 9 февраля 2021 г. № 51/пр, от 24 мая 2021 г. № 321/пр, от 24 июня 2021 г. № 408/пр,  от 14 октября 2021 № 746/пр, от 20 декабря 2021 № 962/пр)</t>
  </si>
  <si>
    <t>Поправка: МР 519/пр п.6.7.1  Наименование: При выполнении работ в существующих зданиях и сооружениях, аналогичных процессам при новом строительстве (кроме работ по нормам сборника № 46 «Работы при реконструкции зданий и сооружений»)  Поправка: Сб.№12, п.1.12.1  Наименование: При производстве работ на высоте более 15 м на каждый последующий метр высоты нормы затрат и оплату труда рабочих-строителей следует увелививать на 0,5%</t>
  </si>
  <si>
    <t>(наименование стройки)</t>
  </si>
  <si>
    <t>(наименование работ и затрат, наименование объекта)</t>
  </si>
  <si>
    <t>текущая цена</t>
  </si>
  <si>
    <t>Сметная стоимость</t>
  </si>
  <si>
    <t>тыс. руб.</t>
  </si>
  <si>
    <t>Строительный объем:</t>
  </si>
  <si>
    <t>Стоимость ед.стр.объема:</t>
  </si>
  <si>
    <t>№ п/п</t>
  </si>
  <si>
    <t>Шифр расценки и коды ресурсов</t>
  </si>
  <si>
    <t>Наименование работ и затрат</t>
  </si>
  <si>
    <t>Ед. изм.</t>
  </si>
  <si>
    <t>Кол-во единиц</t>
  </si>
  <si>
    <t>Цена на ед. изм.</t>
  </si>
  <si>
    <t>Попра-вочные коэфф.</t>
  </si>
  <si>
    <t>Стоимость в ценах 2001г.</t>
  </si>
  <si>
    <t>Пункт коэфф. пересчета</t>
  </si>
  <si>
    <t>Коэфф. пересчета</t>
  </si>
  <si>
    <t>Стоимость в текущих ценах</t>
  </si>
  <si>
    <t>ЗТР всего чел.-час</t>
  </si>
  <si>
    <t>Составлена в ценах II квартал 2024 года</t>
  </si>
  <si>
    <t>Зарплата</t>
  </si>
  <si>
    <t>НР от ФОТ</t>
  </si>
  <si>
    <t>%</t>
  </si>
  <si>
    <t>СП от ФОТ</t>
  </si>
  <si>
    <t>Затраты труда</t>
  </si>
  <si>
    <t>чел-ч</t>
  </si>
  <si>
    <t>в т.ч. зарплата машинистов</t>
  </si>
  <si>
    <t>Материальные ресурсы</t>
  </si>
  <si>
    <r>
      <t>Саморез кровельный КрепСтройГрупп 6,3х25 мм оцинкованный</t>
    </r>
    <r>
      <rPr>
        <i/>
        <sz val="10"/>
        <rFont val="Arial"/>
        <family val="2"/>
        <charset val="204"/>
      </rPr>
      <t xml:space="preserve">
0.51 = [4.8 / 1.2 /  8.38] +  5% Трансп +  2% Заг.скл</t>
    </r>
  </si>
  <si>
    <r>
      <t>Карнизная планка</t>
    </r>
    <r>
      <rPr>
        <i/>
        <sz val="10"/>
        <rFont val="Arial"/>
        <family val="2"/>
        <charset val="204"/>
      </rPr>
      <t xml:space="preserve">
18.53 = [174 / 1.2 /  8.38] +  5% Трансп +  2% Заг.скл</t>
    </r>
  </si>
  <si>
    <r>
      <t>Сталь листовая оцинкованная, толщина 0,5 мм</t>
    </r>
    <r>
      <rPr>
        <i/>
        <sz val="10"/>
        <rFont val="Arial"/>
        <family val="2"/>
        <charset val="204"/>
      </rPr>
      <t xml:space="preserve">
12 371.33 = [117 600 / 1.2 /  8.38] +  5% Трансп +  0.75% Заг.скл</t>
    </r>
  </si>
  <si>
    <r>
      <t>Заглушка для желоба 200 мм RAL 9003</t>
    </r>
    <r>
      <rPr>
        <i/>
        <sz val="10"/>
        <rFont val="Arial"/>
        <family val="2"/>
        <charset val="204"/>
      </rPr>
      <t xml:space="preserve">
18.53 = [174 / 1.2 /  8.38] +  5% Трансп +  2% Заг.скл</t>
    </r>
  </si>
  <si>
    <r>
      <t>Вертикальный держатель желоба 200 мм RAL 9003</t>
    </r>
    <r>
      <rPr>
        <i/>
        <sz val="10"/>
        <rFont val="Arial"/>
        <family val="2"/>
        <charset val="204"/>
      </rPr>
      <t xml:space="preserve">
34.29 = [322 / 1.2 /  8.38] +  5% Трансп +  2% Заг.скл</t>
    </r>
  </si>
  <si>
    <r>
      <t>Водосборная воронка 370/180 мм RAL 9003</t>
    </r>
    <r>
      <rPr>
        <i/>
        <sz val="10"/>
        <rFont val="Arial"/>
        <family val="2"/>
        <charset val="204"/>
      </rPr>
      <t xml:space="preserve">
153.48 = [1 441 / 1.2 /  8.38] +  5% Трансп +  2% Заг.скл</t>
    </r>
  </si>
  <si>
    <r>
      <t>Соединительная труба 180 мм 1,25 м RAL 9003</t>
    </r>
    <r>
      <rPr>
        <i/>
        <sz val="10"/>
        <rFont val="Arial"/>
        <family val="2"/>
        <charset val="204"/>
      </rPr>
      <t xml:space="preserve">
120.88 = [1 135 / 1.2 /  8.38] +  5% Трансп +  2% Заг.скл</t>
    </r>
  </si>
  <si>
    <r>
      <t>Отмет трубы 120 градусов 180 мм RAL 9003</t>
    </r>
    <r>
      <rPr>
        <i/>
        <sz val="10"/>
        <rFont val="Arial"/>
        <family val="2"/>
        <charset val="204"/>
      </rPr>
      <t xml:space="preserve">
82.44 = [774 / 1.2 /  8.38] +  5% Трансп +  2% Заг.скл</t>
    </r>
  </si>
  <si>
    <r>
      <t>Кронштейн трубы на кирпич 180 мм RAL 9003</t>
    </r>
    <r>
      <rPr>
        <i/>
        <sz val="10"/>
        <rFont val="Arial"/>
        <family val="2"/>
        <charset val="204"/>
      </rPr>
      <t xml:space="preserve">
28.87 = [271 / 1.2 /  8.38] +  5% Трансп +  2% Заг.скл</t>
    </r>
  </si>
  <si>
    <r>
      <t>Колено трубы 120 градусов 180 мм RAL 9003</t>
    </r>
    <r>
      <rPr>
        <i/>
        <sz val="10"/>
        <rFont val="Arial"/>
        <family val="2"/>
        <charset val="204"/>
      </rPr>
      <t xml:space="preserve">
82.44 = [774 / 1.2 /  8.38] +  5% Трансп +  2% Заг.скл</t>
    </r>
  </si>
  <si>
    <r>
      <t>Сталь оцинкованная, 0.7мм</t>
    </r>
    <r>
      <rPr>
        <i/>
        <sz val="10"/>
        <rFont val="Arial"/>
        <family val="2"/>
        <charset val="204"/>
      </rPr>
      <t xml:space="preserve">
66.02 = [619.94 / 1.2 /  8.38] +  5% Трансп +  2% Заг.скл</t>
    </r>
  </si>
  <si>
    <r>
      <t>Доска обрезная 1 сорт 40*150*6000 мм.</t>
    </r>
    <r>
      <rPr>
        <i/>
        <sz val="10"/>
        <rFont val="Arial"/>
        <family val="2"/>
        <charset val="204"/>
      </rPr>
      <t xml:space="preserve">
1 597.55 = [15 000 / 1.2 /  8.38] +  5% Трансп +  2% Заг.скл</t>
    </r>
  </si>
  <si>
    <r>
      <t>Доска обрезная 1 сорт 50*150*6000 мм.</t>
    </r>
    <r>
      <rPr>
        <i/>
        <sz val="10"/>
        <rFont val="Arial"/>
        <family val="2"/>
        <charset val="204"/>
      </rPr>
      <t xml:space="preserve">
1 597.55 = [15 000 / 1.2 /  8.38] +  5% Трансп +  2% Заг.скл</t>
    </r>
  </si>
  <si>
    <t>Приложение №2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</si>
</sst>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\ #,##0.00"/>
    <numFmt numFmtId="165" formatCode="#,##0.00############;[Red]\-\ #,##0.00############"/>
  </numFmts>
  <fonts count="20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b/>
      <sz val="10"/>
      <color indexed="14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3"/>
      <name val="Arial"/>
      <family val="2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Border="1" applyAlignment="1">
      <alignment wrapText="1"/>
    </xf>
    <xf numFmtId="0" fontId="11" fillId="0" borderId="0" xfId="0" applyFont="1" applyBorder="1"/>
    <xf numFmtId="0" fontId="11" fillId="0" borderId="0" xfId="0" applyFont="1"/>
    <xf numFmtId="0" fontId="13" fillId="0" borderId="0" xfId="0" applyFont="1" applyAlignment="1">
      <alignment vertical="center" wrapText="1"/>
    </xf>
    <xf numFmtId="0" fontId="12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vertical="top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 vertical="top"/>
    </xf>
    <xf numFmtId="0" fontId="11" fillId="0" borderId="0" xfId="0" applyFont="1" applyAlignment="1"/>
    <xf numFmtId="0" fontId="15" fillId="0" borderId="0" xfId="0" applyFont="1" applyAlignment="1">
      <alignment horizontal="right" vertical="top"/>
    </xf>
    <xf numFmtId="0" fontId="15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9" fillId="0" borderId="0" xfId="0" applyFont="1" applyAlignment="1">
      <alignment vertical="top" wrapText="1"/>
    </xf>
    <xf numFmtId="164" fontId="0" fillId="0" borderId="0" xfId="0" applyNumberFormat="1"/>
    <xf numFmtId="0" fontId="0" fillId="0" borderId="2" xfId="0" applyBorder="1"/>
    <xf numFmtId="0" fontId="9" fillId="0" borderId="2" xfId="0" applyFont="1" applyBorder="1" applyAlignment="1">
      <alignment vertical="top" wrapText="1"/>
    </xf>
    <xf numFmtId="0" fontId="13" fillId="0" borderId="0" xfId="0" applyFont="1"/>
    <xf numFmtId="0" fontId="11" fillId="0" borderId="0" xfId="0" applyFont="1" applyAlignment="1">
      <alignment horizontal="left" wrapText="1"/>
    </xf>
    <xf numFmtId="0" fontId="16" fillId="0" borderId="0" xfId="0" applyFont="1" applyAlignment="1">
      <alignment horizontal="right" wrapText="1"/>
    </xf>
    <xf numFmtId="164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164" fontId="10" fillId="0" borderId="0" xfId="0" applyNumberFormat="1" applyFont="1" applyAlignment="1">
      <alignment horizontal="right"/>
    </xf>
    <xf numFmtId="0" fontId="16" fillId="0" borderId="2" xfId="0" applyFont="1" applyBorder="1" applyAlignment="1">
      <alignment horizontal="right" wrapText="1"/>
    </xf>
    <xf numFmtId="0" fontId="11" fillId="0" borderId="2" xfId="0" applyFont="1" applyBorder="1" applyAlignment="1">
      <alignment horizontal="right"/>
    </xf>
    <xf numFmtId="164" fontId="11" fillId="0" borderId="2" xfId="0" applyNumberFormat="1" applyFont="1" applyBorder="1" applyAlignment="1">
      <alignment horizontal="right"/>
    </xf>
    <xf numFmtId="0" fontId="11" fillId="0" borderId="2" xfId="0" quotePrefix="1" applyFont="1" applyBorder="1" applyAlignment="1">
      <alignment horizontal="right" wrapText="1"/>
    </xf>
    <xf numFmtId="0" fontId="11" fillId="0" borderId="2" xfId="0" applyFont="1" applyBorder="1" applyAlignment="1">
      <alignment horizontal="right" wrapText="1"/>
    </xf>
    <xf numFmtId="0" fontId="10" fillId="0" borderId="2" xfId="0" applyFont="1" applyBorder="1" applyAlignment="1">
      <alignment horizontal="right"/>
    </xf>
    <xf numFmtId="164" fontId="19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164" fontId="10" fillId="0" borderId="2" xfId="0" applyNumberFormat="1" applyFont="1" applyBorder="1" applyAlignment="1">
      <alignment horizontal="right"/>
    </xf>
    <xf numFmtId="0" fontId="11" fillId="0" borderId="0" xfId="0" applyFont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164" fontId="9" fillId="0" borderId="0" xfId="0" applyNumberFormat="1" applyFont="1" applyAlignment="1">
      <alignment horizontal="left"/>
    </xf>
    <xf numFmtId="0" fontId="14" fillId="0" borderId="2" xfId="0" applyFont="1" applyBorder="1" applyAlignment="1">
      <alignment horizontal="center" wrapText="1"/>
    </xf>
    <xf numFmtId="0" fontId="13" fillId="0" borderId="0" xfId="0" applyFont="1" applyAlignment="1">
      <alignment horizontal="left" wrapText="1"/>
    </xf>
    <xf numFmtId="0" fontId="11" fillId="2" borderId="0" xfId="0" applyFont="1" applyFill="1" applyAlignment="1">
      <alignment horizontal="left" vertical="top" wrapText="1"/>
    </xf>
    <xf numFmtId="0" fontId="16" fillId="2" borderId="0" xfId="0" applyFont="1" applyFill="1" applyAlignment="1">
      <alignment horizontal="right" wrapText="1"/>
    </xf>
    <xf numFmtId="0" fontId="11" fillId="2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2" fillId="0" borderId="0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center" vertical="top"/>
    </xf>
    <xf numFmtId="0" fontId="13" fillId="0" borderId="0" xfId="0" applyFont="1" applyAlignment="1">
      <alignment horizontal="right"/>
    </xf>
    <xf numFmtId="164" fontId="11" fillId="0" borderId="0" xfId="0" applyNumberFormat="1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2" xfId="0" applyFont="1" applyBorder="1" applyAlignment="1">
      <alignment horizontal="left"/>
    </xf>
    <xf numFmtId="164" fontId="13" fillId="0" borderId="1" xfId="0" applyNumberFormat="1" applyFont="1" applyBorder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 wrapText="1"/>
    </xf>
    <xf numFmtId="0" fontId="18" fillId="0" borderId="0" xfId="0" applyFont="1" applyAlignment="1">
      <alignment horizontal="center" wrapText="1"/>
    </xf>
    <xf numFmtId="165" fontId="1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488"/>
  <sheetViews>
    <sheetView tabSelected="1" zoomScaleNormal="100" workbookViewId="0">
      <selection activeCell="I1" sqref="I1:L1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5" width="10.7109375" customWidth="1"/>
    <col min="6" max="8" width="12.7109375" customWidth="1"/>
    <col min="9" max="9" width="17.7109375" customWidth="1"/>
    <col min="10" max="10" width="8.7109375" customWidth="1"/>
    <col min="11" max="11" width="12.7109375" customWidth="1"/>
    <col min="12" max="12" width="9.7109375" customWidth="1"/>
    <col min="15" max="29" width="0" hidden="1" customWidth="1"/>
    <col min="30" max="30" width="147.7109375" hidden="1" customWidth="1"/>
    <col min="31" max="31" width="0" hidden="1" customWidth="1"/>
    <col min="32" max="32" width="91.7109375" hidden="1" customWidth="1"/>
    <col min="33" max="36" width="0" hidden="1" customWidth="1"/>
  </cols>
  <sheetData>
    <row r="1" spans="1:30" x14ac:dyDescent="0.2">
      <c r="I1" s="57" t="s">
        <v>569</v>
      </c>
      <c r="J1" s="57"/>
      <c r="K1" s="57"/>
      <c r="L1" s="57"/>
    </row>
    <row r="4" spans="1:30" x14ac:dyDescent="0.2">
      <c r="A4" s="9" t="str">
        <f>Source!B1</f>
        <v>Smeta.RU  (495) 974-1589</v>
      </c>
    </row>
    <row r="5" spans="1:30" ht="15.75" x14ac:dyDescent="0.25">
      <c r="A5" s="10"/>
      <c r="B5" s="58" t="s">
        <v>4</v>
      </c>
      <c r="C5" s="58"/>
      <c r="D5" s="58"/>
      <c r="E5" s="58"/>
      <c r="F5" s="58"/>
      <c r="G5" s="58"/>
      <c r="H5" s="58"/>
      <c r="I5" s="58"/>
      <c r="J5" s="58"/>
      <c r="K5" s="58"/>
      <c r="L5" s="10"/>
    </row>
    <row r="6" spans="1:30" ht="14.25" x14ac:dyDescent="0.2">
      <c r="A6" s="11"/>
      <c r="B6" s="59" t="s">
        <v>528</v>
      </c>
      <c r="C6" s="59"/>
      <c r="D6" s="59"/>
      <c r="E6" s="59"/>
      <c r="F6" s="59"/>
      <c r="G6" s="59"/>
      <c r="H6" s="59"/>
      <c r="I6" s="59"/>
      <c r="J6" s="59"/>
      <c r="K6" s="59"/>
      <c r="L6" s="10"/>
    </row>
    <row r="7" spans="1:30" ht="14.25" x14ac:dyDescent="0.2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</row>
    <row r="8" spans="1:30" ht="15.75" x14ac:dyDescent="0.25">
      <c r="A8" s="13"/>
      <c r="B8" s="58" t="str">
        <f>CONCATENATE( "ЛОКАЛЬНАЯ СМЕТА № ",IF(Source!F12&lt;&gt;"Новый объект", Source!F12, ""))</f>
        <v>ЛОКАЛЬНАЯ СМЕТА № 1</v>
      </c>
      <c r="C8" s="58"/>
      <c r="D8" s="58"/>
      <c r="E8" s="58"/>
      <c r="F8" s="58"/>
      <c r="G8" s="58"/>
      <c r="H8" s="58"/>
      <c r="I8" s="58"/>
      <c r="J8" s="58"/>
      <c r="K8" s="58"/>
      <c r="L8" s="13"/>
    </row>
    <row r="9" spans="1:30" ht="15.75" x14ac:dyDescent="0.25">
      <c r="A9" s="13"/>
      <c r="B9" s="14"/>
      <c r="C9" s="14"/>
      <c r="D9" s="14"/>
      <c r="E9" s="14"/>
      <c r="F9" s="14"/>
      <c r="G9" s="14"/>
      <c r="H9" s="14"/>
      <c r="I9" s="14"/>
      <c r="J9" s="14"/>
      <c r="K9" s="14"/>
      <c r="L9" s="13"/>
    </row>
    <row r="10" spans="1:30" ht="18" hidden="1" x14ac:dyDescent="0.25">
      <c r="A10" s="13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13"/>
    </row>
    <row r="11" spans="1:30" ht="14.25" hidden="1" x14ac:dyDescent="0.2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</row>
    <row r="12" spans="1:30" ht="18" x14ac:dyDescent="0.25">
      <c r="A12" s="12"/>
      <c r="B12" s="61" t="s">
        <v>6</v>
      </c>
      <c r="C12" s="61"/>
      <c r="D12" s="61"/>
      <c r="E12" s="61"/>
      <c r="F12" s="61"/>
      <c r="G12" s="61"/>
      <c r="H12" s="61"/>
      <c r="I12" s="61"/>
      <c r="J12" s="61"/>
      <c r="K12" s="61"/>
      <c r="L12" s="15"/>
      <c r="AD12" s="52" t="str">
        <f>IF(Source!G12&lt;&gt;"Новый объект", Source!G12, "")</f>
        <v>Ремонт  кровли здания отделения цементных мельниц с пристроем, лит.16А, 16Б (инв.№ - ОС00001025)</v>
      </c>
    </row>
    <row r="13" spans="1:30" ht="14.25" x14ac:dyDescent="0.2">
      <c r="A13" s="12"/>
      <c r="B13" s="62" t="s">
        <v>529</v>
      </c>
      <c r="C13" s="62"/>
      <c r="D13" s="62"/>
      <c r="E13" s="62"/>
      <c r="F13" s="62"/>
      <c r="G13" s="62"/>
      <c r="H13" s="62"/>
      <c r="I13" s="62"/>
      <c r="J13" s="62"/>
      <c r="K13" s="62"/>
      <c r="L13" s="10"/>
    </row>
    <row r="14" spans="1:30" ht="14.25" x14ac:dyDescent="0.2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30" ht="14.25" x14ac:dyDescent="0.2">
      <c r="A15" s="63" t="str">
        <f>CONCATENATE("Основание: ", Source!J12)</f>
        <v>Основание: Ведомость объёмов работ №1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</row>
    <row r="16" spans="1:30" ht="14.25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pans="1:22" ht="14.25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</row>
    <row r="18" spans="1:22" ht="14.25" x14ac:dyDescent="0.2">
      <c r="A18" s="12"/>
      <c r="B18" s="12"/>
      <c r="C18" s="12"/>
      <c r="D18" s="12"/>
      <c r="E18" s="16"/>
      <c r="F18" s="16"/>
      <c r="G18" s="64"/>
      <c r="H18" s="64"/>
      <c r="I18" s="64" t="s">
        <v>530</v>
      </c>
      <c r="J18" s="64"/>
      <c r="K18" s="12"/>
      <c r="L18" s="12"/>
    </row>
    <row r="19" spans="1:22" ht="15" x14ac:dyDescent="0.25">
      <c r="A19" s="12"/>
      <c r="B19" s="12"/>
      <c r="C19" s="65" t="s">
        <v>531</v>
      </c>
      <c r="D19" s="65"/>
      <c r="E19" s="65"/>
      <c r="F19" s="65"/>
      <c r="G19" s="66"/>
      <c r="H19" s="66"/>
      <c r="I19" s="66">
        <f>J488/1000</f>
        <v>3861.3395399999999</v>
      </c>
      <c r="J19" s="66"/>
      <c r="K19" s="67" t="s">
        <v>532</v>
      </c>
      <c r="L19" s="67"/>
    </row>
    <row r="20" spans="1:22" ht="14.25" hidden="1" x14ac:dyDescent="0.2">
      <c r="A20" s="12"/>
      <c r="B20" s="12"/>
      <c r="C20" s="68" t="s">
        <v>217</v>
      </c>
      <c r="D20" s="68"/>
      <c r="E20" s="68"/>
      <c r="F20" s="68"/>
      <c r="G20" s="66"/>
      <c r="H20" s="66"/>
      <c r="I20" s="66"/>
      <c r="J20" s="66"/>
      <c r="K20" s="17" t="s">
        <v>532</v>
      </c>
      <c r="L20" s="12"/>
    </row>
    <row r="21" spans="1:22" ht="15" x14ac:dyDescent="0.25">
      <c r="A21" s="12"/>
      <c r="B21" s="12"/>
      <c r="C21" s="18"/>
      <c r="D21" s="18"/>
      <c r="E21" s="18"/>
      <c r="F21" s="19"/>
      <c r="G21" s="20"/>
      <c r="H21" s="20"/>
      <c r="I21" s="20"/>
      <c r="J21" s="20"/>
      <c r="K21" s="20"/>
      <c r="L21" s="20"/>
    </row>
    <row r="22" spans="1:22" ht="15" hidden="1" x14ac:dyDescent="0.2">
      <c r="A22" s="19" t="s">
        <v>533</v>
      </c>
      <c r="B22" s="12"/>
      <c r="C22" s="12"/>
      <c r="D22" s="21"/>
      <c r="E22" s="12"/>
      <c r="F22" s="12"/>
      <c r="G22" s="22"/>
      <c r="H22" s="22"/>
      <c r="I22" s="23"/>
      <c r="J22" s="22"/>
      <c r="K22" s="22"/>
      <c r="L22" s="22"/>
    </row>
    <row r="23" spans="1:22" ht="15" hidden="1" x14ac:dyDescent="0.2">
      <c r="A23" s="19" t="s">
        <v>534</v>
      </c>
      <c r="B23" s="12"/>
      <c r="C23" s="12"/>
      <c r="D23" s="21"/>
      <c r="E23" s="12"/>
      <c r="F23" s="12"/>
      <c r="G23" s="22"/>
      <c r="H23" s="22"/>
      <c r="I23" s="23"/>
      <c r="J23" s="22"/>
      <c r="K23" s="22"/>
      <c r="L23" s="22"/>
    </row>
    <row r="24" spans="1:22" ht="15" hidden="1" x14ac:dyDescent="0.2">
      <c r="A24" s="12"/>
      <c r="B24" s="12"/>
      <c r="C24" s="24"/>
      <c r="D24" s="24"/>
      <c r="E24" s="24"/>
      <c r="F24" s="24"/>
      <c r="G24" s="22"/>
      <c r="H24" s="22"/>
      <c r="I24" s="23"/>
      <c r="J24" s="22"/>
      <c r="K24" s="22"/>
      <c r="L24" s="22"/>
    </row>
    <row r="25" spans="1:22" ht="14.25" x14ac:dyDescent="0.2">
      <c r="A25" s="69" t="s">
        <v>547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</row>
    <row r="26" spans="1:22" ht="57" x14ac:dyDescent="0.2">
      <c r="A26" s="25" t="s">
        <v>535</v>
      </c>
      <c r="B26" s="25" t="s">
        <v>536</v>
      </c>
      <c r="C26" s="25" t="s">
        <v>537</v>
      </c>
      <c r="D26" s="25" t="s">
        <v>538</v>
      </c>
      <c r="E26" s="25" t="s">
        <v>539</v>
      </c>
      <c r="F26" s="25" t="s">
        <v>540</v>
      </c>
      <c r="G26" s="25" t="s">
        <v>541</v>
      </c>
      <c r="H26" s="25" t="s">
        <v>542</v>
      </c>
      <c r="I26" s="25" t="s">
        <v>543</v>
      </c>
      <c r="J26" s="25" t="s">
        <v>544</v>
      </c>
      <c r="K26" s="25" t="s">
        <v>545</v>
      </c>
      <c r="L26" s="25" t="s">
        <v>546</v>
      </c>
    </row>
    <row r="27" spans="1:22" ht="14.25" x14ac:dyDescent="0.2">
      <c r="A27" s="26">
        <v>1</v>
      </c>
      <c r="B27" s="26">
        <v>2</v>
      </c>
      <c r="C27" s="26">
        <v>3</v>
      </c>
      <c r="D27" s="26">
        <v>4</v>
      </c>
      <c r="E27" s="26">
        <v>5</v>
      </c>
      <c r="F27" s="26">
        <v>6</v>
      </c>
      <c r="G27" s="26">
        <v>7</v>
      </c>
      <c r="H27" s="26">
        <v>8</v>
      </c>
      <c r="I27" s="26">
        <v>9</v>
      </c>
      <c r="J27" s="26">
        <v>10</v>
      </c>
      <c r="K27" s="26">
        <v>11</v>
      </c>
      <c r="L27" s="27">
        <v>12</v>
      </c>
    </row>
    <row r="29" spans="1:22" ht="16.5" x14ac:dyDescent="0.25">
      <c r="A29" s="73" t="str">
        <f>CONCATENATE("Раздел: ",IF(Source!G24&lt;&gt;"Новый раздел", Source!G24, ""))</f>
        <v>Раздел: Ремонт кровли на отметке +17.300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</row>
    <row r="30" spans="1:22" ht="42.75" x14ac:dyDescent="0.2">
      <c r="A30" s="49">
        <v>1</v>
      </c>
      <c r="B30" s="49" t="str">
        <f>Source!F28</f>
        <v>46-04-008-04</v>
      </c>
      <c r="C30" s="49" t="str">
        <f>Source!G28</f>
        <v>Разборка покрытий кровель: из волнистых и полуволнистых хризотилцементных листов</v>
      </c>
      <c r="D30" s="34" t="str">
        <f>Source!H28</f>
        <v>100 м2</v>
      </c>
      <c r="E30" s="24">
        <f>Source!I28</f>
        <v>7.14</v>
      </c>
      <c r="F30" s="35">
        <f>Source!AL28+Source!AM28+Source!AO28</f>
        <v>154.66</v>
      </c>
      <c r="G30" s="36"/>
      <c r="H30" s="35"/>
      <c r="I30" s="36" t="str">
        <f>Source!BO28</f>
        <v/>
      </c>
      <c r="J30" s="36"/>
      <c r="K30" s="35"/>
      <c r="L30" s="37"/>
      <c r="S30">
        <f>ROUND((Source!FX28/100)*((ROUND(Source!AF28*Source!I28, 2)+ROUND(Source!AE28*Source!I28, 2))), 2)</f>
        <v>815.1</v>
      </c>
      <c r="T30">
        <f>Source!X28</f>
        <v>37258.17</v>
      </c>
      <c r="U30">
        <f>ROUND((Source!FY28/100)*((ROUND(Source!AF28*Source!I28, 2)+ROUND(Source!AE28*Source!I28, 2))), 2)</f>
        <v>465.77</v>
      </c>
      <c r="V30">
        <f>Source!Y28</f>
        <v>21290.38</v>
      </c>
    </row>
    <row r="31" spans="1:22" x14ac:dyDescent="0.2">
      <c r="C31" s="28" t="str">
        <f>"Объем: "&amp;Source!I28&amp;"=714/"&amp;"100"</f>
        <v>Объем: 7,14=714/100</v>
      </c>
    </row>
    <row r="32" spans="1:22" ht="28.5" x14ac:dyDescent="0.2">
      <c r="A32" s="49"/>
      <c r="B32" s="49"/>
      <c r="C32" s="49" t="s">
        <v>548</v>
      </c>
      <c r="D32" s="34"/>
      <c r="E32" s="24"/>
      <c r="F32" s="35">
        <f>Source!AO28</f>
        <v>124.02</v>
      </c>
      <c r="G32" s="36" t="str">
        <f>Source!DG28</f>
        <v>)*(1+0,005*2.3)</v>
      </c>
      <c r="H32" s="35">
        <f>ROUND(Source!AF28*Source!I28, 2)</f>
        <v>895.71</v>
      </c>
      <c r="I32" s="36"/>
      <c r="J32" s="36">
        <f>IF(Source!BA28&lt;&gt; 0, Source!BA28, 1)</f>
        <v>45.71</v>
      </c>
      <c r="K32" s="35">
        <f>Source!S28</f>
        <v>40943.040000000001</v>
      </c>
      <c r="L32" s="37"/>
      <c r="R32">
        <f>H32</f>
        <v>895.71</v>
      </c>
    </row>
    <row r="33" spans="1:26" ht="14.25" x14ac:dyDescent="0.2">
      <c r="A33" s="49"/>
      <c r="B33" s="49"/>
      <c r="C33" s="49" t="s">
        <v>199</v>
      </c>
      <c r="D33" s="34"/>
      <c r="E33" s="24"/>
      <c r="F33" s="35">
        <f>Source!AM28</f>
        <v>30.64</v>
      </c>
      <c r="G33" s="36" t="str">
        <f>Source!DE28</f>
        <v/>
      </c>
      <c r="H33" s="35">
        <f>ROUND((((Source!ET28)-(Source!EU28))+Source!AE28)*Source!I28, 2)</f>
        <v>218.77</v>
      </c>
      <c r="I33" s="36"/>
      <c r="J33" s="36">
        <f>IF(Source!BB28&lt;&gt; 0, Source!BB28, 1)</f>
        <v>13.41</v>
      </c>
      <c r="K33" s="35">
        <f>Source!Q28</f>
        <v>2933.7</v>
      </c>
      <c r="L33" s="37"/>
    </row>
    <row r="34" spans="1:26" ht="14.25" x14ac:dyDescent="0.2">
      <c r="A34" s="49"/>
      <c r="B34" s="49"/>
      <c r="C34" s="49" t="s">
        <v>549</v>
      </c>
      <c r="D34" s="34" t="s">
        <v>550</v>
      </c>
      <c r="E34" s="24">
        <f>Source!BZ28</f>
        <v>91</v>
      </c>
      <c r="F34" s="51"/>
      <c r="G34" s="36"/>
      <c r="H34" s="35">
        <f>SUM(S30:S37)</f>
        <v>815.1</v>
      </c>
      <c r="I34" s="38"/>
      <c r="J34" s="33">
        <f>Source!AT28</f>
        <v>91</v>
      </c>
      <c r="K34" s="35">
        <f>SUM(T30:T37)</f>
        <v>37258.17</v>
      </c>
      <c r="L34" s="37"/>
    </row>
    <row r="35" spans="1:26" ht="14.25" x14ac:dyDescent="0.2">
      <c r="A35" s="49"/>
      <c r="B35" s="49"/>
      <c r="C35" s="49" t="s">
        <v>551</v>
      </c>
      <c r="D35" s="34" t="s">
        <v>550</v>
      </c>
      <c r="E35" s="24">
        <f>Source!CA28</f>
        <v>52</v>
      </c>
      <c r="F35" s="51"/>
      <c r="G35" s="36"/>
      <c r="H35" s="35">
        <f>SUM(U30:U37)</f>
        <v>465.77</v>
      </c>
      <c r="I35" s="38"/>
      <c r="J35" s="33">
        <f>Source!AU28</f>
        <v>52</v>
      </c>
      <c r="K35" s="35">
        <f>SUM(V30:V37)</f>
        <v>21290.38</v>
      </c>
      <c r="L35" s="37"/>
    </row>
    <row r="36" spans="1:26" ht="28.5" x14ac:dyDescent="0.2">
      <c r="A36" s="49"/>
      <c r="B36" s="49"/>
      <c r="C36" s="49" t="s">
        <v>552</v>
      </c>
      <c r="D36" s="34" t="s">
        <v>553</v>
      </c>
      <c r="E36" s="24">
        <f>Source!AQ28</f>
        <v>15.9</v>
      </c>
      <c r="F36" s="35"/>
      <c r="G36" s="36" t="str">
        <f>Source!DI28</f>
        <v>)*(1+0,005*2.3)</v>
      </c>
      <c r="H36" s="35"/>
      <c r="I36" s="36"/>
      <c r="J36" s="36"/>
      <c r="K36" s="35"/>
      <c r="L36" s="39">
        <f>Source!U28</f>
        <v>114.831549</v>
      </c>
    </row>
    <row r="37" spans="1:26" ht="14.25" x14ac:dyDescent="0.2">
      <c r="A37" s="50">
        <v>1.1000000000000001</v>
      </c>
      <c r="B37" s="50" t="str">
        <f>Source!F29</f>
        <v>999-9900</v>
      </c>
      <c r="C37" s="50" t="str">
        <f>Source!G29</f>
        <v>Строительный мусор</v>
      </c>
      <c r="D37" s="40" t="str">
        <f>Source!H29</f>
        <v>т</v>
      </c>
      <c r="E37" s="41">
        <f>Source!I29</f>
        <v>15.565200000000001</v>
      </c>
      <c r="F37" s="42">
        <f>Source!AL29+Source!AM29+Source!AO29</f>
        <v>0</v>
      </c>
      <c r="G37" s="43" t="s">
        <v>3</v>
      </c>
      <c r="H37" s="42">
        <f>ROUND(Source!AC29*Source!I29, 2)+ROUND((((Source!ET29)-(Source!EU29))+Source!AE29)*Source!I29, 2)+ROUND(Source!AF29*Source!I29, 2)</f>
        <v>0</v>
      </c>
      <c r="I37" s="44"/>
      <c r="J37" s="44">
        <f>IF(Source!BC29&lt;&gt; 0, Source!BC29, 1)</f>
        <v>8.3800000000000008</v>
      </c>
      <c r="K37" s="42">
        <f>Source!O29</f>
        <v>0</v>
      </c>
      <c r="L37" s="45"/>
      <c r="S37">
        <f>ROUND((Source!FX29/100)*((ROUND(Source!AF29*Source!I29, 2)+ROUND(Source!AE29*Source!I29, 2))), 2)</f>
        <v>0</v>
      </c>
      <c r="T37">
        <f>Source!X29</f>
        <v>0</v>
      </c>
      <c r="U37">
        <f>ROUND((Source!FY29/100)*((ROUND(Source!AF29*Source!I29, 2)+ROUND(Source!AE29*Source!I29, 2))), 2)</f>
        <v>0</v>
      </c>
      <c r="V37">
        <f>Source!Y29</f>
        <v>0</v>
      </c>
      <c r="W37">
        <f>IF(Source!BI29&lt;=1,H37, 0)</f>
        <v>0</v>
      </c>
      <c r="X37">
        <f>IF(Source!BI29=2,H37, 0)</f>
        <v>0</v>
      </c>
      <c r="Y37">
        <f>IF(Source!BI29=3,H37, 0)</f>
        <v>0</v>
      </c>
      <c r="Z37">
        <f>IF(Source!BI29=4,H37, 0)</f>
        <v>0</v>
      </c>
    </row>
    <row r="38" spans="1:26" ht="15" x14ac:dyDescent="0.25">
      <c r="G38" s="70">
        <f>H32+H33+H34+H35+SUM(H37:H37)</f>
        <v>2395.35</v>
      </c>
      <c r="H38" s="70"/>
      <c r="J38" s="70">
        <f>K32+K33+K34+K35+SUM(K37:K37)</f>
        <v>102425.29000000001</v>
      </c>
      <c r="K38" s="70"/>
      <c r="L38" s="46">
        <f>Source!U28</f>
        <v>114.831549</v>
      </c>
      <c r="O38" s="29">
        <f>G38</f>
        <v>2395.35</v>
      </c>
      <c r="P38" s="29">
        <f>J38</f>
        <v>102425.29000000001</v>
      </c>
      <c r="Q38" s="29">
        <f>L38</f>
        <v>114.831549</v>
      </c>
      <c r="W38">
        <f>IF(Source!BI28&lt;=1,H32+H33+H34+H35, 0)</f>
        <v>2395.35</v>
      </c>
      <c r="X38">
        <f>IF(Source!BI28=2,H32+H33+H34+H35, 0)</f>
        <v>0</v>
      </c>
      <c r="Y38">
        <f>IF(Source!BI28=3,H32+H33+H34+H35, 0)</f>
        <v>0</v>
      </c>
      <c r="Z38">
        <f>IF(Source!BI28=4,H32+H33+H34+H35, 0)</f>
        <v>0</v>
      </c>
    </row>
    <row r="39" spans="1:26" ht="42.75" x14ac:dyDescent="0.2">
      <c r="A39" s="49">
        <v>2</v>
      </c>
      <c r="B39" s="49" t="str">
        <f>Source!F30</f>
        <v>09-04-002-01</v>
      </c>
      <c r="C39" s="49" t="str">
        <f>Source!G30</f>
        <v>Монтаж кровельного покрытия: из профилированного листа при высоте здания до 25 м</v>
      </c>
      <c r="D39" s="34" t="str">
        <f>Source!H30</f>
        <v>100 м2</v>
      </c>
      <c r="E39" s="24">
        <f>Source!I30</f>
        <v>7.14</v>
      </c>
      <c r="F39" s="35">
        <f>Source!AL30+Source!AM30+Source!AO30</f>
        <v>900.19</v>
      </c>
      <c r="G39" s="36"/>
      <c r="H39" s="35"/>
      <c r="I39" s="36" t="str">
        <f>Source!BO30</f>
        <v/>
      </c>
      <c r="J39" s="36"/>
      <c r="K39" s="35"/>
      <c r="L39" s="37"/>
      <c r="S39">
        <f>ROUND((Source!FX30/100)*((ROUND(Source!AF30*Source!I30, 2)+ROUND(Source!AE30*Source!I30, 2))), 2)</f>
        <v>2481.5700000000002</v>
      </c>
      <c r="T39">
        <f>Source!X30</f>
        <v>113432.82</v>
      </c>
      <c r="U39">
        <f>ROUND((Source!FY30/100)*((ROUND(Source!AF30*Source!I30, 2)+ROUND(Source!AE30*Source!I30, 2))), 2)</f>
        <v>1406.23</v>
      </c>
      <c r="V39">
        <f>Source!Y30</f>
        <v>64278.6</v>
      </c>
    </row>
    <row r="40" spans="1:26" x14ac:dyDescent="0.2">
      <c r="C40" s="28" t="str">
        <f>"Объем: "&amp;Source!I30&amp;"=714/"&amp;"100"</f>
        <v>Объем: 7,14=714/100</v>
      </c>
    </row>
    <row r="41" spans="1:26" ht="28.5" x14ac:dyDescent="0.2">
      <c r="A41" s="49"/>
      <c r="B41" s="49"/>
      <c r="C41" s="49" t="s">
        <v>548</v>
      </c>
      <c r="D41" s="34"/>
      <c r="E41" s="24"/>
      <c r="F41" s="35">
        <f>Source!AO30</f>
        <v>277.06</v>
      </c>
      <c r="G41" s="36" t="str">
        <f>Source!DG30</f>
        <v>)*1,15)*(1+0,005*2.3)</v>
      </c>
      <c r="H41" s="35">
        <f>ROUND(Source!AF30*Source!I30, 2)</f>
        <v>2301.08</v>
      </c>
      <c r="I41" s="36"/>
      <c r="J41" s="36">
        <f>IF(Source!BA30&lt;&gt; 0, Source!BA30, 1)</f>
        <v>45.71</v>
      </c>
      <c r="K41" s="35">
        <f>Source!S30</f>
        <v>105182.33</v>
      </c>
      <c r="L41" s="37"/>
      <c r="R41">
        <f>H41</f>
        <v>2301.08</v>
      </c>
    </row>
    <row r="42" spans="1:26" ht="14.25" x14ac:dyDescent="0.2">
      <c r="A42" s="49"/>
      <c r="B42" s="49"/>
      <c r="C42" s="49" t="s">
        <v>199</v>
      </c>
      <c r="D42" s="34"/>
      <c r="E42" s="24"/>
      <c r="F42" s="35">
        <f>Source!AM30</f>
        <v>469.17</v>
      </c>
      <c r="G42" s="36" t="str">
        <f>Source!DE30</f>
        <v>)*1,25</v>
      </c>
      <c r="H42" s="35">
        <f>ROUND(((((Source!ET30*1.25))-((Source!EU30*1.25)))+Source!AE30)*Source!I30, 2)</f>
        <v>4187.3599999999997</v>
      </c>
      <c r="I42" s="36"/>
      <c r="J42" s="36">
        <f>IF(Source!BB30&lt;&gt; 0, Source!BB30, 1)</f>
        <v>13.41</v>
      </c>
      <c r="K42" s="35">
        <f>Source!Q30</f>
        <v>56153.08</v>
      </c>
      <c r="L42" s="37"/>
    </row>
    <row r="43" spans="1:26" ht="14.25" x14ac:dyDescent="0.2">
      <c r="A43" s="49"/>
      <c r="B43" s="49"/>
      <c r="C43" s="49" t="s">
        <v>554</v>
      </c>
      <c r="D43" s="34"/>
      <c r="E43" s="24"/>
      <c r="F43" s="35">
        <f>Source!AN30</f>
        <v>41.15</v>
      </c>
      <c r="G43" s="36" t="str">
        <f>Source!DF30</f>
        <v>)*1,25</v>
      </c>
      <c r="H43" s="47">
        <f>ROUND(Source!AE30*Source!I30, 2)</f>
        <v>367.28</v>
      </c>
      <c r="I43" s="36"/>
      <c r="J43" s="36">
        <f>IF(Source!BS30&lt;&gt; 0, Source!BS30, 1)</f>
        <v>45.71</v>
      </c>
      <c r="K43" s="47">
        <f>Source!R30</f>
        <v>16788.439999999999</v>
      </c>
      <c r="L43" s="37"/>
      <c r="R43">
        <f>H43</f>
        <v>367.28</v>
      </c>
    </row>
    <row r="44" spans="1:26" ht="14.25" x14ac:dyDescent="0.2">
      <c r="A44" s="49"/>
      <c r="B44" s="49"/>
      <c r="C44" s="49" t="s">
        <v>555</v>
      </c>
      <c r="D44" s="34"/>
      <c r="E44" s="24"/>
      <c r="F44" s="35">
        <f>Source!AL30</f>
        <v>153.96</v>
      </c>
      <c r="G44" s="36" t="str">
        <f>Source!DD30</f>
        <v/>
      </c>
      <c r="H44" s="35">
        <f>ROUND(Source!AC30*Source!I30, 2)</f>
        <v>1099.27</v>
      </c>
      <c r="I44" s="36"/>
      <c r="J44" s="36">
        <f>IF(Source!BC30&lt;&gt; 0, Source!BC30, 1)</f>
        <v>8.3800000000000008</v>
      </c>
      <c r="K44" s="35">
        <f>Source!P30</f>
        <v>9211.92</v>
      </c>
      <c r="L44" s="37"/>
    </row>
    <row r="45" spans="1:26" ht="14.25" x14ac:dyDescent="0.2">
      <c r="A45" s="49"/>
      <c r="B45" s="49"/>
      <c r="C45" s="49" t="s">
        <v>549</v>
      </c>
      <c r="D45" s="34" t="s">
        <v>550</v>
      </c>
      <c r="E45" s="24">
        <f>Source!BZ30</f>
        <v>93</v>
      </c>
      <c r="F45" s="51"/>
      <c r="G45" s="36"/>
      <c r="H45" s="35">
        <f>SUM(S39:S48)</f>
        <v>2481.5700000000002</v>
      </c>
      <c r="I45" s="38"/>
      <c r="J45" s="33">
        <f>Source!AT30</f>
        <v>93</v>
      </c>
      <c r="K45" s="35">
        <f>SUM(T39:T48)</f>
        <v>113432.82</v>
      </c>
      <c r="L45" s="37"/>
    </row>
    <row r="46" spans="1:26" ht="14.25" x14ac:dyDescent="0.2">
      <c r="A46" s="49"/>
      <c r="B46" s="49"/>
      <c r="C46" s="49" t="s">
        <v>551</v>
      </c>
      <c r="D46" s="34" t="s">
        <v>550</v>
      </c>
      <c r="E46" s="24">
        <f>Source!CA30</f>
        <v>62</v>
      </c>
      <c r="F46" s="71" t="str">
        <f>CONCATENATE(" )", Source!DM30, Source!FU30, "=", Source!FY30)</f>
        <v xml:space="preserve"> ))*0,85=52,7</v>
      </c>
      <c r="G46" s="72"/>
      <c r="H46" s="35">
        <f>SUM(U39:U48)</f>
        <v>1406.23</v>
      </c>
      <c r="I46" s="38"/>
      <c r="J46" s="33">
        <f>Source!AU30</f>
        <v>52.7</v>
      </c>
      <c r="K46" s="35">
        <f>SUM(V39:V48)</f>
        <v>64278.6</v>
      </c>
      <c r="L46" s="37"/>
    </row>
    <row r="47" spans="1:26" ht="28.5" x14ac:dyDescent="0.2">
      <c r="A47" s="49"/>
      <c r="B47" s="49"/>
      <c r="C47" s="49" t="s">
        <v>552</v>
      </c>
      <c r="D47" s="34" t="s">
        <v>553</v>
      </c>
      <c r="E47" s="24">
        <f>Source!AQ30</f>
        <v>31.7</v>
      </c>
      <c r="F47" s="35"/>
      <c r="G47" s="36" t="str">
        <f>Source!DI30</f>
        <v>)*1,15)*(1+0,005*2.3)</v>
      </c>
      <c r="H47" s="35"/>
      <c r="I47" s="36"/>
      <c r="J47" s="36"/>
      <c r="K47" s="35"/>
      <c r="L47" s="39">
        <f>Source!U30</f>
        <v>263.28202004999997</v>
      </c>
    </row>
    <row r="48" spans="1:26" ht="28.5" x14ac:dyDescent="0.2">
      <c r="A48" s="50">
        <v>2.1</v>
      </c>
      <c r="B48" s="50" t="str">
        <f>Source!F31</f>
        <v>01.7.15.03-0042</v>
      </c>
      <c r="C48" s="50" t="str">
        <f>Source!G31</f>
        <v>Болты с гайками и шайбами строительные</v>
      </c>
      <c r="D48" s="40" t="str">
        <f>Source!H31</f>
        <v>кг</v>
      </c>
      <c r="E48" s="41">
        <f>Source!I31</f>
        <v>-15.708</v>
      </c>
      <c r="F48" s="42">
        <f>Source!AL31+Source!AM31+Source!AO31</f>
        <v>9.0399999999999991</v>
      </c>
      <c r="G48" s="43" t="s">
        <v>3</v>
      </c>
      <c r="H48" s="42">
        <f>ROUND(Source!AC31*Source!I31, 2)+ROUND((((Source!ET31)-(Source!EU31))+Source!AE31)*Source!I31, 2)+ROUND(Source!AF31*Source!I31, 2)</f>
        <v>-142</v>
      </c>
      <c r="I48" s="44"/>
      <c r="J48" s="44">
        <f>IF(Source!BC31&lt;&gt; 0, Source!BC31, 1)</f>
        <v>8.3800000000000008</v>
      </c>
      <c r="K48" s="42">
        <f>Source!O31</f>
        <v>-1189.96</v>
      </c>
      <c r="L48" s="45"/>
      <c r="S48">
        <f>ROUND((Source!FX31/100)*((ROUND(Source!AF31*Source!I31, 2)+ROUND(Source!AE31*Source!I31, 2))), 2)</f>
        <v>0</v>
      </c>
      <c r="T48">
        <f>Source!X31</f>
        <v>0</v>
      </c>
      <c r="U48">
        <f>ROUND((Source!FY31/100)*((ROUND(Source!AF31*Source!I31, 2)+ROUND(Source!AE31*Source!I31, 2))), 2)</f>
        <v>0</v>
      </c>
      <c r="V48">
        <f>Source!Y31</f>
        <v>0</v>
      </c>
      <c r="W48">
        <f>IF(Source!BI31&lt;=1,H48, 0)</f>
        <v>-142</v>
      </c>
      <c r="X48">
        <f>IF(Source!BI31=2,H48, 0)</f>
        <v>0</v>
      </c>
      <c r="Y48">
        <f>IF(Source!BI31=3,H48, 0)</f>
        <v>0</v>
      </c>
      <c r="Z48">
        <f>IF(Source!BI31=4,H48, 0)</f>
        <v>0</v>
      </c>
    </row>
    <row r="49" spans="1:26" ht="15" x14ac:dyDescent="0.25">
      <c r="G49" s="70">
        <f>H41+H42+H44+H45+H46+SUM(H48:H48)</f>
        <v>11333.509999999998</v>
      </c>
      <c r="H49" s="70"/>
      <c r="J49" s="70">
        <f>K41+K42+K44+K45+K46+SUM(K48:K48)</f>
        <v>347068.79</v>
      </c>
      <c r="K49" s="70"/>
      <c r="L49" s="46">
        <f>Source!U30</f>
        <v>263.28202004999997</v>
      </c>
      <c r="O49" s="29">
        <f>G49</f>
        <v>11333.509999999998</v>
      </c>
      <c r="P49" s="29">
        <f>J49</f>
        <v>347068.79</v>
      </c>
      <c r="Q49" s="29">
        <f>L49</f>
        <v>263.28202004999997</v>
      </c>
      <c r="W49">
        <f>IF(Source!BI30&lt;=1,H41+H42+H44+H45+H46, 0)</f>
        <v>11475.509999999998</v>
      </c>
      <c r="X49">
        <f>IF(Source!BI30=2,H41+H42+H44+H45+H46, 0)</f>
        <v>0</v>
      </c>
      <c r="Y49">
        <f>IF(Source!BI30=3,H41+H42+H44+H45+H46, 0)</f>
        <v>0</v>
      </c>
      <c r="Z49">
        <f>IF(Source!BI30=4,H41+H42+H44+H45+H46, 0)</f>
        <v>0</v>
      </c>
    </row>
    <row r="50" spans="1:26" ht="28.5" x14ac:dyDescent="0.2">
      <c r="A50" s="54">
        <v>3</v>
      </c>
      <c r="B50" s="54" t="str">
        <f>Source!F32</f>
        <v>Материал Заказчика</v>
      </c>
      <c r="C50" s="54" t="str">
        <f>Source!G32</f>
        <v>Профнастил оцинкованный Н60 0.9 845/902</v>
      </c>
      <c r="D50" s="55" t="str">
        <f>Source!H32</f>
        <v>м2</v>
      </c>
      <c r="E50" s="56">
        <f>Source!I32</f>
        <v>785.4</v>
      </c>
      <c r="F50" s="35">
        <f>Source!AL32+Source!AM32+Source!AO32</f>
        <v>0</v>
      </c>
      <c r="G50" s="36"/>
      <c r="H50" s="35"/>
      <c r="I50" s="36" t="str">
        <f>Source!BO32</f>
        <v/>
      </c>
      <c r="J50" s="36"/>
      <c r="K50" s="35"/>
      <c r="L50" s="37"/>
      <c r="S50">
        <f>ROUND((Source!FX32/100)*((ROUND(Source!AF32*Source!I32, 2)+ROUND(Source!AE32*Source!I32, 2))), 2)</f>
        <v>0</v>
      </c>
      <c r="T50">
        <f>Source!X32</f>
        <v>0</v>
      </c>
      <c r="U50">
        <f>ROUND((Source!FY32/100)*((ROUND(Source!AF32*Source!I32, 2)+ROUND(Source!AE32*Source!I32, 2))), 2)</f>
        <v>0</v>
      </c>
      <c r="V50">
        <f>Source!Y32</f>
        <v>0</v>
      </c>
    </row>
    <row r="51" spans="1:26" x14ac:dyDescent="0.2">
      <c r="A51" s="30"/>
      <c r="B51" s="30"/>
      <c r="C51" s="31" t="str">
        <f>"Объем: "&amp;Source!I32&amp;"="&amp;Source!I30&amp;"*"&amp;"110"</f>
        <v>Объем: 785,4=7,14*110</v>
      </c>
      <c r="D51" s="30"/>
      <c r="E51" s="30"/>
      <c r="F51" s="30"/>
      <c r="G51" s="30"/>
      <c r="H51" s="30"/>
      <c r="I51" s="30"/>
      <c r="J51" s="30"/>
      <c r="K51" s="30"/>
      <c r="L51" s="30"/>
    </row>
    <row r="52" spans="1:26" ht="15" x14ac:dyDescent="0.25">
      <c r="G52" s="70">
        <f>H50</f>
        <v>0</v>
      </c>
      <c r="H52" s="70"/>
      <c r="J52" s="70">
        <f>K50</f>
        <v>0</v>
      </c>
      <c r="K52" s="70"/>
      <c r="L52" s="46">
        <f>Source!U32</f>
        <v>0</v>
      </c>
      <c r="O52" s="29">
        <f>G52</f>
        <v>0</v>
      </c>
      <c r="P52" s="29">
        <f>J52</f>
        <v>0</v>
      </c>
      <c r="Q52" s="29">
        <f>L52</f>
        <v>0</v>
      </c>
      <c r="W52">
        <f>IF(Source!BI32&lt;=1,H50, 0)</f>
        <v>0</v>
      </c>
      <c r="X52">
        <f>IF(Source!BI32=2,H50, 0)</f>
        <v>0</v>
      </c>
      <c r="Y52">
        <f>IF(Source!BI32=3,H50, 0)</f>
        <v>0</v>
      </c>
      <c r="Z52">
        <f>IF(Source!BI32=4,H50, 0)</f>
        <v>0</v>
      </c>
    </row>
    <row r="53" spans="1:26" ht="54" x14ac:dyDescent="0.2">
      <c r="A53" s="50">
        <v>4</v>
      </c>
      <c r="B53" s="50" t="str">
        <f>Source!F33</f>
        <v>Цена поставщика</v>
      </c>
      <c r="C53" s="50" t="s">
        <v>556</v>
      </c>
      <c r="D53" s="40" t="str">
        <f>Source!H33</f>
        <v>шт.</v>
      </c>
      <c r="E53" s="41">
        <f>Source!I33</f>
        <v>7140</v>
      </c>
      <c r="F53" s="42">
        <f>Source!AL33</f>
        <v>0.51</v>
      </c>
      <c r="G53" s="44" t="str">
        <f>Source!DD33</f>
        <v/>
      </c>
      <c r="H53" s="42">
        <f>ROUND(Source!AC33*Source!I33, 2)</f>
        <v>3641.4</v>
      </c>
      <c r="I53" s="44" t="str">
        <f>Source!BO33</f>
        <v/>
      </c>
      <c r="J53" s="44">
        <f>IF(Source!BC33&lt;&gt; 0, Source!BC33, 1)</f>
        <v>8.3800000000000008</v>
      </c>
      <c r="K53" s="42">
        <f>Source!P33</f>
        <v>30514.93</v>
      </c>
      <c r="L53" s="45"/>
      <c r="S53">
        <f>ROUND((Source!FX33/100)*((ROUND(Source!AF33*Source!I33, 2)+ROUND(Source!AE33*Source!I33, 2))), 2)</f>
        <v>0</v>
      </c>
      <c r="T53">
        <f>Source!X33</f>
        <v>0</v>
      </c>
      <c r="U53">
        <f>ROUND((Source!FY33/100)*((ROUND(Source!AF33*Source!I33, 2)+ROUND(Source!AE33*Source!I33, 2))), 2)</f>
        <v>0</v>
      </c>
      <c r="V53">
        <f>Source!Y33</f>
        <v>0</v>
      </c>
    </row>
    <row r="54" spans="1:26" ht="15" x14ac:dyDescent="0.25">
      <c r="G54" s="70">
        <f>H53</f>
        <v>3641.4</v>
      </c>
      <c r="H54" s="70"/>
      <c r="J54" s="70">
        <f>K53</f>
        <v>30514.93</v>
      </c>
      <c r="K54" s="70"/>
      <c r="L54" s="46">
        <f>Source!U33</f>
        <v>0</v>
      </c>
      <c r="O54" s="29">
        <f>G54</f>
        <v>3641.4</v>
      </c>
      <c r="P54" s="29">
        <f>J54</f>
        <v>30514.93</v>
      </c>
      <c r="Q54" s="29">
        <f>L54</f>
        <v>0</v>
      </c>
      <c r="W54">
        <f>IF(Source!BI33&lt;=1,H53, 0)</f>
        <v>3641.4</v>
      </c>
      <c r="X54">
        <f>IF(Source!BI33=2,H53, 0)</f>
        <v>0</v>
      </c>
      <c r="Y54">
        <f>IF(Source!BI33=3,H53, 0)</f>
        <v>0</v>
      </c>
      <c r="Z54">
        <f>IF(Source!BI33=4,H53, 0)</f>
        <v>0</v>
      </c>
    </row>
    <row r="55" spans="1:26" ht="57" x14ac:dyDescent="0.2">
      <c r="A55" s="49">
        <v>5</v>
      </c>
      <c r="B55" s="49" t="str">
        <f>Source!F34</f>
        <v>12-01-010-01</v>
      </c>
      <c r="C55" s="49" t="str">
        <f>Source!G34</f>
        <v>Устройство мелких покрытий (брандмауэры, парапеты, свесы и т.п.) из листовой оцинкованной стали//прим. конек</v>
      </c>
      <c r="D55" s="34" t="str">
        <f>Source!H34</f>
        <v>100 м2</v>
      </c>
      <c r="E55" s="24">
        <f>Source!I34</f>
        <v>7.5999999999999998E-2</v>
      </c>
      <c r="F55" s="35">
        <f>Source!AL34+Source!AM34+Source!AO34</f>
        <v>7367.18</v>
      </c>
      <c r="G55" s="36"/>
      <c r="H55" s="35"/>
      <c r="I55" s="36" t="str">
        <f>Source!BO34</f>
        <v/>
      </c>
      <c r="J55" s="36"/>
      <c r="K55" s="35"/>
      <c r="L55" s="37"/>
      <c r="S55">
        <f>ROUND((Source!FX34/100)*((ROUND(Source!AF34*Source!I34, 2)+ROUND(Source!AE34*Source!I34, 2))), 2)</f>
        <v>80.260000000000005</v>
      </c>
      <c r="T55">
        <f>Source!X34</f>
        <v>3668.62</v>
      </c>
      <c r="U55">
        <f>ROUND((Source!FY34/100)*((ROUND(Source!AF34*Source!I34, 2)+ROUND(Source!AE34*Source!I34, 2))), 2)</f>
        <v>35.67</v>
      </c>
      <c r="V55">
        <f>Source!Y34</f>
        <v>1630.69</v>
      </c>
    </row>
    <row r="56" spans="1:26" ht="28.5" x14ac:dyDescent="0.2">
      <c r="A56" s="49"/>
      <c r="B56" s="49"/>
      <c r="C56" s="49" t="s">
        <v>548</v>
      </c>
      <c r="D56" s="34"/>
      <c r="E56" s="24"/>
      <c r="F56" s="35">
        <f>Source!AO34</f>
        <v>829.12</v>
      </c>
      <c r="G56" s="36" t="str">
        <f>Source!DG34</f>
        <v>)*1,15)*(1+0,005*2.3)</v>
      </c>
      <c r="H56" s="35">
        <f>ROUND(Source!AF34*Source!I34, 2)</f>
        <v>73.3</v>
      </c>
      <c r="I56" s="36"/>
      <c r="J56" s="36">
        <f>IF(Source!BA34&lt;&gt; 0, Source!BA34, 1)</f>
        <v>45.71</v>
      </c>
      <c r="K56" s="35">
        <f>Source!S34</f>
        <v>3350.46</v>
      </c>
      <c r="L56" s="37"/>
      <c r="R56">
        <f>H56</f>
        <v>73.3</v>
      </c>
    </row>
    <row r="57" spans="1:26" ht="14.25" x14ac:dyDescent="0.2">
      <c r="A57" s="49"/>
      <c r="B57" s="49"/>
      <c r="C57" s="49" t="s">
        <v>199</v>
      </c>
      <c r="D57" s="34"/>
      <c r="E57" s="24"/>
      <c r="F57" s="35">
        <f>Source!AM34</f>
        <v>21.88</v>
      </c>
      <c r="G57" s="36" t="str">
        <f>Source!DE34</f>
        <v>)*1,25</v>
      </c>
      <c r="H57" s="35">
        <f>ROUND(((((Source!ET34*1.25))-((Source!EU34*1.25)))+Source!AE34)*Source!I34, 2)</f>
        <v>2.08</v>
      </c>
      <c r="I57" s="36"/>
      <c r="J57" s="36">
        <f>IF(Source!BB34&lt;&gt; 0, Source!BB34, 1)</f>
        <v>13.41</v>
      </c>
      <c r="K57" s="35">
        <f>Source!Q34</f>
        <v>27.88</v>
      </c>
      <c r="L57" s="37"/>
    </row>
    <row r="58" spans="1:26" ht="14.25" x14ac:dyDescent="0.2">
      <c r="A58" s="49"/>
      <c r="B58" s="49"/>
      <c r="C58" s="49" t="s">
        <v>554</v>
      </c>
      <c r="D58" s="34"/>
      <c r="E58" s="24"/>
      <c r="F58" s="35">
        <f>Source!AN34</f>
        <v>3.51</v>
      </c>
      <c r="G58" s="36" t="str">
        <f>Source!DF34</f>
        <v>)*1,25</v>
      </c>
      <c r="H58" s="47">
        <f>ROUND(Source!AE34*Source!I34, 2)</f>
        <v>0.33</v>
      </c>
      <c r="I58" s="36"/>
      <c r="J58" s="36">
        <f>IF(Source!BS34&lt;&gt; 0, Source!BS34, 1)</f>
        <v>45.71</v>
      </c>
      <c r="K58" s="47">
        <f>Source!R34</f>
        <v>15.25</v>
      </c>
      <c r="L58" s="37"/>
      <c r="R58">
        <f>H58</f>
        <v>0.33</v>
      </c>
    </row>
    <row r="59" spans="1:26" ht="14.25" x14ac:dyDescent="0.2">
      <c r="A59" s="49"/>
      <c r="B59" s="49"/>
      <c r="C59" s="49" t="s">
        <v>555</v>
      </c>
      <c r="D59" s="34"/>
      <c r="E59" s="24"/>
      <c r="F59" s="35">
        <f>Source!AL34</f>
        <v>6516.18</v>
      </c>
      <c r="G59" s="36" t="str">
        <f>Source!DD34</f>
        <v/>
      </c>
      <c r="H59" s="35">
        <f>ROUND(Source!AC34*Source!I34, 2)</f>
        <v>495.23</v>
      </c>
      <c r="I59" s="36"/>
      <c r="J59" s="36">
        <f>IF(Source!BC34&lt;&gt; 0, Source!BC34, 1)</f>
        <v>8.3800000000000008</v>
      </c>
      <c r="K59" s="35">
        <f>Source!P34</f>
        <v>4150.0200000000004</v>
      </c>
      <c r="L59" s="37"/>
    </row>
    <row r="60" spans="1:26" ht="14.25" x14ac:dyDescent="0.2">
      <c r="A60" s="49"/>
      <c r="B60" s="49"/>
      <c r="C60" s="49" t="s">
        <v>549</v>
      </c>
      <c r="D60" s="34" t="s">
        <v>550</v>
      </c>
      <c r="E60" s="24">
        <f>Source!BZ34</f>
        <v>109</v>
      </c>
      <c r="F60" s="51"/>
      <c r="G60" s="36"/>
      <c r="H60" s="35">
        <f>SUM(S55:S62)</f>
        <v>80.260000000000005</v>
      </c>
      <c r="I60" s="38"/>
      <c r="J60" s="33">
        <f>Source!AT34</f>
        <v>109</v>
      </c>
      <c r="K60" s="35">
        <f>SUM(T55:T62)</f>
        <v>3668.62</v>
      </c>
      <c r="L60" s="37"/>
    </row>
    <row r="61" spans="1:26" ht="14.25" x14ac:dyDescent="0.2">
      <c r="A61" s="49"/>
      <c r="B61" s="49"/>
      <c r="C61" s="49" t="s">
        <v>551</v>
      </c>
      <c r="D61" s="34" t="s">
        <v>550</v>
      </c>
      <c r="E61" s="24">
        <f>Source!CA34</f>
        <v>57</v>
      </c>
      <c r="F61" s="71" t="str">
        <f>CONCATENATE(" )", Source!DM34, Source!FU34, "=", Source!FY34)</f>
        <v xml:space="preserve"> ))*0,85=48,45</v>
      </c>
      <c r="G61" s="72"/>
      <c r="H61" s="35">
        <f>SUM(U55:U62)</f>
        <v>35.67</v>
      </c>
      <c r="I61" s="38"/>
      <c r="J61" s="33">
        <f>Source!AU34</f>
        <v>48.45</v>
      </c>
      <c r="K61" s="35">
        <f>SUM(V55:V62)</f>
        <v>1630.69</v>
      </c>
      <c r="L61" s="37"/>
    </row>
    <row r="62" spans="1:26" ht="28.5" x14ac:dyDescent="0.2">
      <c r="A62" s="50"/>
      <c r="B62" s="50"/>
      <c r="C62" s="50" t="s">
        <v>552</v>
      </c>
      <c r="D62" s="40" t="s">
        <v>553</v>
      </c>
      <c r="E62" s="41">
        <f>Source!AQ34</f>
        <v>97.2</v>
      </c>
      <c r="F62" s="42"/>
      <c r="G62" s="44" t="str">
        <f>Source!DI34</f>
        <v>)*1,15)*(1+0,005*2.3)</v>
      </c>
      <c r="H62" s="42"/>
      <c r="I62" s="44"/>
      <c r="J62" s="44"/>
      <c r="K62" s="42"/>
      <c r="L62" s="48">
        <f>Source!U34</f>
        <v>8.5929757200000001</v>
      </c>
    </row>
    <row r="63" spans="1:26" ht="15" x14ac:dyDescent="0.25">
      <c r="G63" s="70">
        <f>H56+H57+H59+H60+H61</f>
        <v>686.54</v>
      </c>
      <c r="H63" s="70"/>
      <c r="J63" s="70">
        <f>K56+K57+K59+K60+K61</f>
        <v>12827.67</v>
      </c>
      <c r="K63" s="70"/>
      <c r="L63" s="46">
        <f>Source!U34</f>
        <v>8.5929757200000001</v>
      </c>
      <c r="O63" s="29">
        <f>G63</f>
        <v>686.54</v>
      </c>
      <c r="P63" s="29">
        <f>J63</f>
        <v>12827.67</v>
      </c>
      <c r="Q63" s="29">
        <f>L63</f>
        <v>8.5929757200000001</v>
      </c>
      <c r="W63">
        <f>IF(Source!BI34&lt;=1,H56+H57+H59+H60+H61, 0)</f>
        <v>686.54</v>
      </c>
      <c r="X63">
        <f>IF(Source!BI34=2,H56+H57+H59+H60+H61, 0)</f>
        <v>0</v>
      </c>
      <c r="Y63">
        <f>IF(Source!BI34=3,H56+H57+H59+H60+H61, 0)</f>
        <v>0</v>
      </c>
      <c r="Z63">
        <f>IF(Source!BI34=4,H56+H57+H59+H60+H61, 0)</f>
        <v>0</v>
      </c>
    </row>
    <row r="64" spans="1:26" ht="42.75" x14ac:dyDescent="0.2">
      <c r="A64" s="50">
        <v>6</v>
      </c>
      <c r="B64" s="50" t="str">
        <f>Source!F35</f>
        <v>Цена поставщика</v>
      </c>
      <c r="C64" s="50" t="s">
        <v>557</v>
      </c>
      <c r="D64" s="40" t="str">
        <f>Source!H35</f>
        <v>м</v>
      </c>
      <c r="E64" s="41">
        <f>Source!I35</f>
        <v>38</v>
      </c>
      <c r="F64" s="42">
        <f>Source!AL35</f>
        <v>18.53</v>
      </c>
      <c r="G64" s="44" t="str">
        <f>Source!DD35</f>
        <v/>
      </c>
      <c r="H64" s="42">
        <f>ROUND(Source!AC35*Source!I35, 2)</f>
        <v>704.14</v>
      </c>
      <c r="I64" s="44" t="str">
        <f>Source!BO35</f>
        <v/>
      </c>
      <c r="J64" s="44">
        <f>IF(Source!BC35&lt;&gt; 0, Source!BC35, 1)</f>
        <v>8.3800000000000008</v>
      </c>
      <c r="K64" s="42">
        <f>Source!P35</f>
        <v>5900.69</v>
      </c>
      <c r="L64" s="45"/>
      <c r="S64">
        <f>ROUND((Source!FX35/100)*((ROUND(Source!AF35*Source!I35, 2)+ROUND(Source!AE35*Source!I35, 2))), 2)</f>
        <v>0</v>
      </c>
      <c r="T64">
        <f>Source!X35</f>
        <v>0</v>
      </c>
      <c r="U64">
        <f>ROUND((Source!FY35/100)*((ROUND(Source!AF35*Source!I35, 2)+ROUND(Source!AE35*Source!I35, 2))), 2)</f>
        <v>0</v>
      </c>
      <c r="V64">
        <f>Source!Y35</f>
        <v>0</v>
      </c>
    </row>
    <row r="65" spans="1:26" ht="15" x14ac:dyDescent="0.25">
      <c r="G65" s="70">
        <f>H64</f>
        <v>704.14</v>
      </c>
      <c r="H65" s="70"/>
      <c r="J65" s="70">
        <f>K64</f>
        <v>5900.69</v>
      </c>
      <c r="K65" s="70"/>
      <c r="L65" s="46">
        <f>Source!U35</f>
        <v>0</v>
      </c>
      <c r="O65" s="29">
        <f>G65</f>
        <v>704.14</v>
      </c>
      <c r="P65" s="29">
        <f>J65</f>
        <v>5900.69</v>
      </c>
      <c r="Q65" s="29">
        <f>L65</f>
        <v>0</v>
      </c>
      <c r="W65">
        <f>IF(Source!BI35&lt;=1,H64, 0)</f>
        <v>704.14</v>
      </c>
      <c r="X65">
        <f>IF(Source!BI35=2,H64, 0)</f>
        <v>0</v>
      </c>
      <c r="Y65">
        <f>IF(Source!BI35=3,H64, 0)</f>
        <v>0</v>
      </c>
      <c r="Z65">
        <f>IF(Source!BI35=4,H64, 0)</f>
        <v>0</v>
      </c>
    </row>
    <row r="66" spans="1:26" ht="28.5" x14ac:dyDescent="0.2">
      <c r="A66" s="49">
        <v>7</v>
      </c>
      <c r="B66" s="49" t="str">
        <f>Source!F36</f>
        <v>12-01-009-02</v>
      </c>
      <c r="C66" s="49" t="str">
        <f>Source!G36</f>
        <v>Устройство желобов: подвесных</v>
      </c>
      <c r="D66" s="34" t="str">
        <f>Source!H36</f>
        <v>100 м</v>
      </c>
      <c r="E66" s="24">
        <f>Source!I36</f>
        <v>0.37</v>
      </c>
      <c r="F66" s="35">
        <f>Source!AL36+Source!AM36+Source!AO36</f>
        <v>5347.9400000000005</v>
      </c>
      <c r="G66" s="36"/>
      <c r="H66" s="35"/>
      <c r="I66" s="36" t="str">
        <f>Source!BO36</f>
        <v/>
      </c>
      <c r="J66" s="36"/>
      <c r="K66" s="35"/>
      <c r="L66" s="37"/>
      <c r="S66">
        <f>ROUND((Source!FX36/100)*((ROUND(Source!AF36*Source!I36, 2)+ROUND(Source!AE36*Source!I36, 2))), 2)</f>
        <v>112.86</v>
      </c>
      <c r="T66">
        <f>Source!X36</f>
        <v>5158.99</v>
      </c>
      <c r="U66">
        <f>ROUND((Source!FY36/100)*((ROUND(Source!AF36*Source!I36, 2)+ROUND(Source!AE36*Source!I36, 2))), 2)</f>
        <v>50.17</v>
      </c>
      <c r="V66">
        <f>Source!Y36</f>
        <v>2293.15</v>
      </c>
    </row>
    <row r="67" spans="1:26" x14ac:dyDescent="0.2">
      <c r="C67" s="28" t="str">
        <f>"Объем: "&amp;Source!I36&amp;"=37/"&amp;"100"</f>
        <v>Объем: 0,37=37/100</v>
      </c>
    </row>
    <row r="68" spans="1:26" ht="28.5" x14ac:dyDescent="0.2">
      <c r="A68" s="49"/>
      <c r="B68" s="49"/>
      <c r="C68" s="49" t="s">
        <v>548</v>
      </c>
      <c r="D68" s="34"/>
      <c r="E68" s="24"/>
      <c r="F68" s="35">
        <f>Source!AO36</f>
        <v>237.13</v>
      </c>
      <c r="G68" s="36" t="str">
        <f>Source!DG36</f>
        <v>)*1,15)*(1+0,005*2.3)</v>
      </c>
      <c r="H68" s="35">
        <f>ROUND(Source!AF36*Source!I36, 2)</f>
        <v>102.06</v>
      </c>
      <c r="I68" s="36"/>
      <c r="J68" s="36">
        <f>IF(Source!BA36&lt;&gt; 0, Source!BA36, 1)</f>
        <v>45.71</v>
      </c>
      <c r="K68" s="35">
        <f>Source!S36</f>
        <v>4665.2</v>
      </c>
      <c r="L68" s="37"/>
      <c r="R68">
        <f>H68</f>
        <v>102.06</v>
      </c>
    </row>
    <row r="69" spans="1:26" ht="14.25" x14ac:dyDescent="0.2">
      <c r="A69" s="49"/>
      <c r="B69" s="49"/>
      <c r="C69" s="49" t="s">
        <v>199</v>
      </c>
      <c r="D69" s="34"/>
      <c r="E69" s="24"/>
      <c r="F69" s="35">
        <f>Source!AM36</f>
        <v>21.18</v>
      </c>
      <c r="G69" s="36" t="str">
        <f>Source!DE36</f>
        <v>)*1,25</v>
      </c>
      <c r="H69" s="35">
        <f>ROUND(((((Source!ET36*1.25))-((Source!EU36*1.25)))+Source!AE36)*Source!I36, 2)</f>
        <v>9.7899999999999991</v>
      </c>
      <c r="I69" s="36"/>
      <c r="J69" s="36">
        <f>IF(Source!BB36&lt;&gt; 0, Source!BB36, 1)</f>
        <v>13.41</v>
      </c>
      <c r="K69" s="35">
        <f>Source!Q36</f>
        <v>131.32</v>
      </c>
      <c r="L69" s="37"/>
    </row>
    <row r="70" spans="1:26" ht="14.25" x14ac:dyDescent="0.2">
      <c r="A70" s="49"/>
      <c r="B70" s="49"/>
      <c r="C70" s="49" t="s">
        <v>554</v>
      </c>
      <c r="D70" s="34"/>
      <c r="E70" s="24"/>
      <c r="F70" s="35">
        <f>Source!AN36</f>
        <v>3.21</v>
      </c>
      <c r="G70" s="36" t="str">
        <f>Source!DF36</f>
        <v>)*1,25</v>
      </c>
      <c r="H70" s="47">
        <f>ROUND(Source!AE36*Source!I36, 2)</f>
        <v>1.48</v>
      </c>
      <c r="I70" s="36"/>
      <c r="J70" s="36">
        <f>IF(Source!BS36&lt;&gt; 0, Source!BS36, 1)</f>
        <v>45.71</v>
      </c>
      <c r="K70" s="47">
        <f>Source!R36</f>
        <v>67.819999999999993</v>
      </c>
      <c r="L70" s="37"/>
      <c r="R70">
        <f>H70</f>
        <v>1.48</v>
      </c>
    </row>
    <row r="71" spans="1:26" ht="14.25" x14ac:dyDescent="0.2">
      <c r="A71" s="49"/>
      <c r="B71" s="49"/>
      <c r="C71" s="49" t="s">
        <v>555</v>
      </c>
      <c r="D71" s="34"/>
      <c r="E71" s="24"/>
      <c r="F71" s="35">
        <f>Source!AL36</f>
        <v>5089.63</v>
      </c>
      <c r="G71" s="36" t="str">
        <f>Source!DD36</f>
        <v/>
      </c>
      <c r="H71" s="35">
        <f>ROUND(Source!AC36*Source!I36, 2)</f>
        <v>1883.16</v>
      </c>
      <c r="I71" s="36"/>
      <c r="J71" s="36">
        <f>IF(Source!BC36&lt;&gt; 0, Source!BC36, 1)</f>
        <v>8.3800000000000008</v>
      </c>
      <c r="K71" s="35">
        <f>Source!P36</f>
        <v>15780.91</v>
      </c>
      <c r="L71" s="37"/>
    </row>
    <row r="72" spans="1:26" ht="14.25" x14ac:dyDescent="0.2">
      <c r="A72" s="49"/>
      <c r="B72" s="49"/>
      <c r="C72" s="49" t="s">
        <v>549</v>
      </c>
      <c r="D72" s="34" t="s">
        <v>550</v>
      </c>
      <c r="E72" s="24">
        <f>Source!BZ36</f>
        <v>109</v>
      </c>
      <c r="F72" s="51"/>
      <c r="G72" s="36"/>
      <c r="H72" s="35">
        <f>SUM(S66:S75)</f>
        <v>112.86</v>
      </c>
      <c r="I72" s="38"/>
      <c r="J72" s="33">
        <f>Source!AT36</f>
        <v>109</v>
      </c>
      <c r="K72" s="35">
        <f>SUM(T66:T75)</f>
        <v>5158.99</v>
      </c>
      <c r="L72" s="37"/>
    </row>
    <row r="73" spans="1:26" ht="14.25" x14ac:dyDescent="0.2">
      <c r="A73" s="49"/>
      <c r="B73" s="49"/>
      <c r="C73" s="49" t="s">
        <v>551</v>
      </c>
      <c r="D73" s="34" t="s">
        <v>550</v>
      </c>
      <c r="E73" s="24">
        <f>Source!CA36</f>
        <v>57</v>
      </c>
      <c r="F73" s="71" t="str">
        <f>CONCATENATE(" )", Source!DM36, Source!FU36, "=", Source!FY36)</f>
        <v xml:space="preserve"> ))*0,85=48,45</v>
      </c>
      <c r="G73" s="72"/>
      <c r="H73" s="35">
        <f>SUM(U66:U75)</f>
        <v>50.17</v>
      </c>
      <c r="I73" s="38"/>
      <c r="J73" s="33">
        <f>Source!AU36</f>
        <v>48.45</v>
      </c>
      <c r="K73" s="35">
        <f>SUM(V66:V75)</f>
        <v>2293.15</v>
      </c>
      <c r="L73" s="37"/>
    </row>
    <row r="74" spans="1:26" ht="28.5" x14ac:dyDescent="0.2">
      <c r="A74" s="49"/>
      <c r="B74" s="49"/>
      <c r="C74" s="49" t="s">
        <v>552</v>
      </c>
      <c r="D74" s="34" t="s">
        <v>553</v>
      </c>
      <c r="E74" s="24">
        <f>Source!AQ36</f>
        <v>27.8</v>
      </c>
      <c r="F74" s="35"/>
      <c r="G74" s="36" t="str">
        <f>Source!DI36</f>
        <v>)*1,15)*(1+0,005*2.3)</v>
      </c>
      <c r="H74" s="35"/>
      <c r="I74" s="36"/>
      <c r="J74" s="36"/>
      <c r="K74" s="35"/>
      <c r="L74" s="39">
        <f>Source!U36</f>
        <v>11.96493235</v>
      </c>
    </row>
    <row r="75" spans="1:26" ht="28.5" x14ac:dyDescent="0.2">
      <c r="A75" s="50">
        <v>7.1</v>
      </c>
      <c r="B75" s="50" t="str">
        <f>Source!F37</f>
        <v>08.3.05.05-0051</v>
      </c>
      <c r="C75" s="50" t="str">
        <f>Source!G37</f>
        <v>Сталь листовая оцинкованная, толщина 0,5 мм</v>
      </c>
      <c r="D75" s="40" t="str">
        <f>Source!H37</f>
        <v>т</v>
      </c>
      <c r="E75" s="41">
        <f>Source!I37</f>
        <v>-0.1221</v>
      </c>
      <c r="F75" s="42">
        <f>Source!AL37+Source!AM37+Source!AO37</f>
        <v>11200</v>
      </c>
      <c r="G75" s="43" t="s">
        <v>3</v>
      </c>
      <c r="H75" s="42">
        <f>ROUND(Source!AC37*Source!I37, 2)+ROUND((((Source!ET37)-(Source!EU37))+Source!AE37)*Source!I37, 2)+ROUND(Source!AF37*Source!I37, 2)</f>
        <v>-1367.52</v>
      </c>
      <c r="I75" s="44"/>
      <c r="J75" s="44">
        <f>IF(Source!BC37&lt;&gt; 0, Source!BC37, 1)</f>
        <v>8.3800000000000008</v>
      </c>
      <c r="K75" s="42">
        <f>Source!O37</f>
        <v>-11459.82</v>
      </c>
      <c r="L75" s="45"/>
      <c r="S75">
        <f>ROUND((Source!FX37/100)*((ROUND(Source!AF37*Source!I37, 2)+ROUND(Source!AE37*Source!I37, 2))), 2)</f>
        <v>0</v>
      </c>
      <c r="T75">
        <f>Source!X37</f>
        <v>0</v>
      </c>
      <c r="U75">
        <f>ROUND((Source!FY37/100)*((ROUND(Source!AF37*Source!I37, 2)+ROUND(Source!AE37*Source!I37, 2))), 2)</f>
        <v>0</v>
      </c>
      <c r="V75">
        <f>Source!Y37</f>
        <v>0</v>
      </c>
      <c r="W75">
        <f>IF(Source!BI37&lt;=1,H75, 0)</f>
        <v>-1367.52</v>
      </c>
      <c r="X75">
        <f>IF(Source!BI37=2,H75, 0)</f>
        <v>0</v>
      </c>
      <c r="Y75">
        <f>IF(Source!BI37=3,H75, 0)</f>
        <v>0</v>
      </c>
      <c r="Z75">
        <f>IF(Source!BI37=4,H75, 0)</f>
        <v>0</v>
      </c>
    </row>
    <row r="76" spans="1:26" ht="15" x14ac:dyDescent="0.25">
      <c r="G76" s="70">
        <f>H68+H69+H71+H72+H73+SUM(H75:H75)</f>
        <v>790.52</v>
      </c>
      <c r="H76" s="70"/>
      <c r="J76" s="70">
        <f>K68+K69+K71+K72+K73+SUM(K75:K75)</f>
        <v>16569.75</v>
      </c>
      <c r="K76" s="70"/>
      <c r="L76" s="46">
        <f>Source!U36</f>
        <v>11.96493235</v>
      </c>
      <c r="O76" s="29">
        <f>G76</f>
        <v>790.52</v>
      </c>
      <c r="P76" s="29">
        <f>J76</f>
        <v>16569.75</v>
      </c>
      <c r="Q76" s="29">
        <f>L76</f>
        <v>11.96493235</v>
      </c>
      <c r="W76">
        <f>IF(Source!BI36&lt;=1,H68+H69+H71+H72+H73, 0)</f>
        <v>2158.04</v>
      </c>
      <c r="X76">
        <f>IF(Source!BI36=2,H68+H69+H71+H72+H73, 0)</f>
        <v>0</v>
      </c>
      <c r="Y76">
        <f>IF(Source!BI36=3,H68+H69+H71+H72+H73, 0)</f>
        <v>0</v>
      </c>
      <c r="Z76">
        <f>IF(Source!BI36=4,H68+H69+H71+H72+H73, 0)</f>
        <v>0</v>
      </c>
    </row>
    <row r="77" spans="1:26" ht="54" x14ac:dyDescent="0.2">
      <c r="A77" s="50">
        <v>8</v>
      </c>
      <c r="B77" s="50" t="str">
        <f>Source!F38</f>
        <v>Цена поставщика</v>
      </c>
      <c r="C77" s="50" t="s">
        <v>558</v>
      </c>
      <c r="D77" s="40" t="str">
        <f>Source!H38</f>
        <v>т</v>
      </c>
      <c r="E77" s="41">
        <f>Source!I38</f>
        <v>0.1221</v>
      </c>
      <c r="F77" s="42">
        <f>Source!AL38</f>
        <v>12371.33</v>
      </c>
      <c r="G77" s="44" t="str">
        <f>Source!DD38</f>
        <v/>
      </c>
      <c r="H77" s="42">
        <f>ROUND(Source!AC38*Source!I38, 2)</f>
        <v>1510.54</v>
      </c>
      <c r="I77" s="44" t="str">
        <f>Source!BO38</f>
        <v/>
      </c>
      <c r="J77" s="44">
        <f>IF(Source!BC38&lt;&gt; 0, Source!BC38, 1)</f>
        <v>8.3800000000000008</v>
      </c>
      <c r="K77" s="42">
        <f>Source!P38</f>
        <v>12658.32</v>
      </c>
      <c r="L77" s="45"/>
      <c r="S77">
        <f>ROUND((Source!FX38/100)*((ROUND(Source!AF38*Source!I38, 2)+ROUND(Source!AE38*Source!I38, 2))), 2)</f>
        <v>0</v>
      </c>
      <c r="T77">
        <f>Source!X38</f>
        <v>0</v>
      </c>
      <c r="U77">
        <f>ROUND((Source!FY38/100)*((ROUND(Source!AF38*Source!I38, 2)+ROUND(Source!AE38*Source!I38, 2))), 2)</f>
        <v>0</v>
      </c>
      <c r="V77">
        <f>Source!Y38</f>
        <v>0</v>
      </c>
    </row>
    <row r="78" spans="1:26" ht="15" x14ac:dyDescent="0.25">
      <c r="G78" s="70">
        <f>H77</f>
        <v>1510.54</v>
      </c>
      <c r="H78" s="70"/>
      <c r="J78" s="70">
        <f>K77</f>
        <v>12658.32</v>
      </c>
      <c r="K78" s="70"/>
      <c r="L78" s="46">
        <f>Source!U38</f>
        <v>0</v>
      </c>
      <c r="O78" s="29">
        <f>G78</f>
        <v>1510.54</v>
      </c>
      <c r="P78" s="29">
        <f>J78</f>
        <v>12658.32</v>
      </c>
      <c r="Q78" s="29">
        <f>L78</f>
        <v>0</v>
      </c>
      <c r="W78">
        <f>IF(Source!BI38&lt;=1,H77, 0)</f>
        <v>1510.54</v>
      </c>
      <c r="X78">
        <f>IF(Source!BI38=2,H77, 0)</f>
        <v>0</v>
      </c>
      <c r="Y78">
        <f>IF(Source!BI38=3,H77, 0)</f>
        <v>0</v>
      </c>
      <c r="Z78">
        <f>IF(Source!BI38=4,H77, 0)</f>
        <v>0</v>
      </c>
    </row>
    <row r="79" spans="1:26" ht="42.75" x14ac:dyDescent="0.2">
      <c r="A79" s="50">
        <v>9</v>
      </c>
      <c r="B79" s="50" t="str">
        <f>Source!F39</f>
        <v>Цена поставщика</v>
      </c>
      <c r="C79" s="50" t="s">
        <v>559</v>
      </c>
      <c r="D79" s="40" t="str">
        <f>Source!H39</f>
        <v>шт.</v>
      </c>
      <c r="E79" s="41">
        <f>Source!I39</f>
        <v>2</v>
      </c>
      <c r="F79" s="42">
        <f>Source!AL39</f>
        <v>18.53</v>
      </c>
      <c r="G79" s="44" t="str">
        <f>Source!DD39</f>
        <v/>
      </c>
      <c r="H79" s="42">
        <f>ROUND(Source!AC39*Source!I39, 2)</f>
        <v>37.06</v>
      </c>
      <c r="I79" s="44" t="str">
        <f>Source!BO39</f>
        <v/>
      </c>
      <c r="J79" s="44">
        <f>IF(Source!BC39&lt;&gt; 0, Source!BC39, 1)</f>
        <v>8.3800000000000008</v>
      </c>
      <c r="K79" s="42">
        <f>Source!P39</f>
        <v>310.56</v>
      </c>
      <c r="L79" s="45"/>
      <c r="S79">
        <f>ROUND((Source!FX39/100)*((ROUND(Source!AF39*Source!I39, 2)+ROUND(Source!AE39*Source!I39, 2))), 2)</f>
        <v>0</v>
      </c>
      <c r="T79">
        <f>Source!X39</f>
        <v>0</v>
      </c>
      <c r="U79">
        <f>ROUND((Source!FY39/100)*((ROUND(Source!AF39*Source!I39, 2)+ROUND(Source!AE39*Source!I39, 2))), 2)</f>
        <v>0</v>
      </c>
      <c r="V79">
        <f>Source!Y39</f>
        <v>0</v>
      </c>
    </row>
    <row r="80" spans="1:26" ht="15" x14ac:dyDescent="0.25">
      <c r="G80" s="70">
        <f>H79</f>
        <v>37.06</v>
      </c>
      <c r="H80" s="70"/>
      <c r="J80" s="70">
        <f>K79</f>
        <v>310.56</v>
      </c>
      <c r="K80" s="70"/>
      <c r="L80" s="46">
        <f>Source!U39</f>
        <v>0</v>
      </c>
      <c r="O80" s="29">
        <f>G80</f>
        <v>37.06</v>
      </c>
      <c r="P80" s="29">
        <f>J80</f>
        <v>310.56</v>
      </c>
      <c r="Q80" s="29">
        <f>L80</f>
        <v>0</v>
      </c>
      <c r="W80">
        <f>IF(Source!BI39&lt;=1,H79, 0)</f>
        <v>37.06</v>
      </c>
      <c r="X80">
        <f>IF(Source!BI39=2,H79, 0)</f>
        <v>0</v>
      </c>
      <c r="Y80">
        <f>IF(Source!BI39=3,H79, 0)</f>
        <v>0</v>
      </c>
      <c r="Z80">
        <f>IF(Source!BI39=4,H79, 0)</f>
        <v>0</v>
      </c>
    </row>
    <row r="81" spans="1:26" ht="54" x14ac:dyDescent="0.2">
      <c r="A81" s="50">
        <v>10</v>
      </c>
      <c r="B81" s="50" t="str">
        <f>Source!F40</f>
        <v>Цена поставщика</v>
      </c>
      <c r="C81" s="50" t="s">
        <v>560</v>
      </c>
      <c r="D81" s="40" t="str">
        <f>Source!H40</f>
        <v>шт.</v>
      </c>
      <c r="E81" s="41">
        <f>Source!I40</f>
        <v>62</v>
      </c>
      <c r="F81" s="42">
        <f>Source!AL40</f>
        <v>34.290000000000006</v>
      </c>
      <c r="G81" s="44" t="str">
        <f>Source!DD40</f>
        <v/>
      </c>
      <c r="H81" s="42">
        <f>ROUND(Source!AC40*Source!I40, 2)</f>
        <v>2125.98</v>
      </c>
      <c r="I81" s="44" t="str">
        <f>Source!BO40</f>
        <v/>
      </c>
      <c r="J81" s="44">
        <f>IF(Source!BC40&lt;&gt; 0, Source!BC40, 1)</f>
        <v>8.3800000000000008</v>
      </c>
      <c r="K81" s="42">
        <f>Source!P40</f>
        <v>17815.71</v>
      </c>
      <c r="L81" s="45"/>
      <c r="S81">
        <f>ROUND((Source!FX40/100)*((ROUND(Source!AF40*Source!I40, 2)+ROUND(Source!AE40*Source!I40, 2))), 2)</f>
        <v>0</v>
      </c>
      <c r="T81">
        <f>Source!X40</f>
        <v>0</v>
      </c>
      <c r="U81">
        <f>ROUND((Source!FY40/100)*((ROUND(Source!AF40*Source!I40, 2)+ROUND(Source!AE40*Source!I40, 2))), 2)</f>
        <v>0</v>
      </c>
      <c r="V81">
        <f>Source!Y40</f>
        <v>0</v>
      </c>
    </row>
    <row r="82" spans="1:26" ht="15" x14ac:dyDescent="0.25">
      <c r="G82" s="70">
        <f>H81</f>
        <v>2125.98</v>
      </c>
      <c r="H82" s="70"/>
      <c r="J82" s="70">
        <f>K81</f>
        <v>17815.71</v>
      </c>
      <c r="K82" s="70"/>
      <c r="L82" s="46">
        <f>Source!U40</f>
        <v>0</v>
      </c>
      <c r="O82" s="29">
        <f>G82</f>
        <v>2125.98</v>
      </c>
      <c r="P82" s="29">
        <f>J82</f>
        <v>17815.71</v>
      </c>
      <c r="Q82" s="29">
        <f>L82</f>
        <v>0</v>
      </c>
      <c r="W82">
        <f>IF(Source!BI40&lt;=1,H81, 0)</f>
        <v>2125.98</v>
      </c>
      <c r="X82">
        <f>IF(Source!BI40=2,H81, 0)</f>
        <v>0</v>
      </c>
      <c r="Y82">
        <f>IF(Source!BI40=3,H81, 0)</f>
        <v>0</v>
      </c>
      <c r="Z82">
        <f>IF(Source!BI40=4,H81, 0)</f>
        <v>0</v>
      </c>
    </row>
    <row r="83" spans="1:26" ht="28.5" x14ac:dyDescent="0.2">
      <c r="A83" s="49">
        <v>11</v>
      </c>
      <c r="B83" s="49" t="str">
        <f>Source!F41</f>
        <v>12-01-035-02</v>
      </c>
      <c r="C83" s="49" t="str">
        <f>Source!G41</f>
        <v>Устройство металлической водосточной системы: воронок</v>
      </c>
      <c r="D83" s="34" t="str">
        <f>Source!H41</f>
        <v>ШТ</v>
      </c>
      <c r="E83" s="24">
        <f>Source!I41</f>
        <v>4</v>
      </c>
      <c r="F83" s="35">
        <f>Source!AL41+Source!AM41+Source!AO41</f>
        <v>1.73</v>
      </c>
      <c r="G83" s="36"/>
      <c r="H83" s="35"/>
      <c r="I83" s="36" t="str">
        <f>Source!BO41</f>
        <v/>
      </c>
      <c r="J83" s="36"/>
      <c r="K83" s="35"/>
      <c r="L83" s="37"/>
      <c r="S83">
        <f>ROUND((Source!FX41/100)*((ROUND(Source!AF41*Source!I41, 2)+ROUND(Source!AE41*Source!I41, 2))), 2)</f>
        <v>8.76</v>
      </c>
      <c r="T83">
        <f>Source!X41</f>
        <v>400.59</v>
      </c>
      <c r="U83">
        <f>ROUND((Source!FY41/100)*((ROUND(Source!AF41*Source!I41, 2)+ROUND(Source!AE41*Source!I41, 2))), 2)</f>
        <v>3.9</v>
      </c>
      <c r="V83">
        <f>Source!Y41</f>
        <v>178.06</v>
      </c>
    </row>
    <row r="84" spans="1:26" ht="28.5" x14ac:dyDescent="0.2">
      <c r="A84" s="49"/>
      <c r="B84" s="49"/>
      <c r="C84" s="49" t="s">
        <v>548</v>
      </c>
      <c r="D84" s="34"/>
      <c r="E84" s="24"/>
      <c r="F84" s="35">
        <f>Source!AO41</f>
        <v>1.73</v>
      </c>
      <c r="G84" s="36" t="str">
        <f>Source!DG41</f>
        <v>)*1,15)*(1+0,005*2.3)</v>
      </c>
      <c r="H84" s="35">
        <f>ROUND(Source!AF41*Source!I41, 2)</f>
        <v>8.0399999999999991</v>
      </c>
      <c r="I84" s="36"/>
      <c r="J84" s="36">
        <f>IF(Source!BA41&lt;&gt; 0, Source!BA41, 1)</f>
        <v>45.71</v>
      </c>
      <c r="K84" s="35">
        <f>Source!S41</f>
        <v>367.51</v>
      </c>
      <c r="L84" s="37"/>
      <c r="R84">
        <f>H84</f>
        <v>8.0399999999999991</v>
      </c>
    </row>
    <row r="85" spans="1:26" ht="14.25" x14ac:dyDescent="0.2">
      <c r="A85" s="49"/>
      <c r="B85" s="49"/>
      <c r="C85" s="49" t="s">
        <v>549</v>
      </c>
      <c r="D85" s="34" t="s">
        <v>550</v>
      </c>
      <c r="E85" s="24">
        <f>Source!BZ41</f>
        <v>109</v>
      </c>
      <c r="F85" s="51"/>
      <c r="G85" s="36"/>
      <c r="H85" s="35">
        <f>SUM(S83:S87)</f>
        <v>8.76</v>
      </c>
      <c r="I85" s="38"/>
      <c r="J85" s="33">
        <f>Source!AT41</f>
        <v>109</v>
      </c>
      <c r="K85" s="35">
        <f>SUM(T83:T87)</f>
        <v>400.59</v>
      </c>
      <c r="L85" s="37"/>
    </row>
    <row r="86" spans="1:26" ht="14.25" x14ac:dyDescent="0.2">
      <c r="A86" s="49"/>
      <c r="B86" s="49"/>
      <c r="C86" s="49" t="s">
        <v>551</v>
      </c>
      <c r="D86" s="34" t="s">
        <v>550</v>
      </c>
      <c r="E86" s="24">
        <f>Source!CA41</f>
        <v>57</v>
      </c>
      <c r="F86" s="71" t="str">
        <f>CONCATENATE(" )", Source!DM41, Source!FU41, "=", Source!FY41)</f>
        <v xml:space="preserve"> ))*0,85=48,45</v>
      </c>
      <c r="G86" s="72"/>
      <c r="H86" s="35">
        <f>SUM(U83:U87)</f>
        <v>3.9</v>
      </c>
      <c r="I86" s="38"/>
      <c r="J86" s="33">
        <f>Source!AU41</f>
        <v>48.45</v>
      </c>
      <c r="K86" s="35">
        <f>SUM(V83:V87)</f>
        <v>178.06</v>
      </c>
      <c r="L86" s="37"/>
    </row>
    <row r="87" spans="1:26" ht="28.5" x14ac:dyDescent="0.2">
      <c r="A87" s="50"/>
      <c r="B87" s="50"/>
      <c r="C87" s="50" t="s">
        <v>552</v>
      </c>
      <c r="D87" s="40" t="s">
        <v>553</v>
      </c>
      <c r="E87" s="41">
        <f>Source!AQ41</f>
        <v>0.18</v>
      </c>
      <c r="F87" s="42"/>
      <c r="G87" s="44" t="str">
        <f>Source!DI41</f>
        <v>)*1,15)*(1+0,005*2.3)</v>
      </c>
      <c r="H87" s="42"/>
      <c r="I87" s="44"/>
      <c r="J87" s="44"/>
      <c r="K87" s="42"/>
      <c r="L87" s="48">
        <f>Source!U41</f>
        <v>0.83752199999999999</v>
      </c>
    </row>
    <row r="88" spans="1:26" ht="15" x14ac:dyDescent="0.25">
      <c r="G88" s="70">
        <f>H84+H85+H86</f>
        <v>20.699999999999996</v>
      </c>
      <c r="H88" s="70"/>
      <c r="J88" s="70">
        <f>K84+K85+K86</f>
        <v>946.15999999999985</v>
      </c>
      <c r="K88" s="70"/>
      <c r="L88" s="46">
        <f>Source!U41</f>
        <v>0.83752199999999999</v>
      </c>
      <c r="O88" s="29">
        <f>G88</f>
        <v>20.699999999999996</v>
      </c>
      <c r="P88" s="29">
        <f>J88</f>
        <v>946.15999999999985</v>
      </c>
      <c r="Q88" s="29">
        <f>L88</f>
        <v>0.83752199999999999</v>
      </c>
      <c r="W88">
        <f>IF(Source!BI41&lt;=1,H84+H85+H86, 0)</f>
        <v>20.699999999999996</v>
      </c>
      <c r="X88">
        <f>IF(Source!BI41=2,H84+H85+H86, 0)</f>
        <v>0</v>
      </c>
      <c r="Y88">
        <f>IF(Source!BI41=3,H84+H85+H86, 0)</f>
        <v>0</v>
      </c>
      <c r="Z88">
        <f>IF(Source!BI41=4,H84+H85+H86, 0)</f>
        <v>0</v>
      </c>
    </row>
    <row r="89" spans="1:26" ht="54" x14ac:dyDescent="0.2">
      <c r="A89" s="50">
        <v>12</v>
      </c>
      <c r="B89" s="50" t="str">
        <f>Source!F42</f>
        <v>Цена поставщика</v>
      </c>
      <c r="C89" s="50" t="s">
        <v>561</v>
      </c>
      <c r="D89" s="40" t="str">
        <f>Source!H42</f>
        <v>шт.</v>
      </c>
      <c r="E89" s="41">
        <f>Source!I42</f>
        <v>4</v>
      </c>
      <c r="F89" s="42">
        <f>Source!AL42</f>
        <v>153.47999999999999</v>
      </c>
      <c r="G89" s="44" t="str">
        <f>Source!DD42</f>
        <v/>
      </c>
      <c r="H89" s="42">
        <f>ROUND(Source!AC42*Source!I42, 2)</f>
        <v>613.91999999999996</v>
      </c>
      <c r="I89" s="44" t="str">
        <f>Source!BO42</f>
        <v/>
      </c>
      <c r="J89" s="44">
        <f>IF(Source!BC42&lt;&gt; 0, Source!BC42, 1)</f>
        <v>8.3800000000000008</v>
      </c>
      <c r="K89" s="42">
        <f>Source!P42</f>
        <v>5144.6499999999996</v>
      </c>
      <c r="L89" s="45"/>
      <c r="S89">
        <f>ROUND((Source!FX42/100)*((ROUND(Source!AF42*Source!I42, 2)+ROUND(Source!AE42*Source!I42, 2))), 2)</f>
        <v>0</v>
      </c>
      <c r="T89">
        <f>Source!X42</f>
        <v>0</v>
      </c>
      <c r="U89">
        <f>ROUND((Source!FY42/100)*((ROUND(Source!AF42*Source!I42, 2)+ROUND(Source!AE42*Source!I42, 2))), 2)</f>
        <v>0</v>
      </c>
      <c r="V89">
        <f>Source!Y42</f>
        <v>0</v>
      </c>
    </row>
    <row r="90" spans="1:26" ht="15" x14ac:dyDescent="0.25">
      <c r="G90" s="70">
        <f>H89</f>
        <v>613.91999999999996</v>
      </c>
      <c r="H90" s="70"/>
      <c r="J90" s="70">
        <f>K89</f>
        <v>5144.6499999999996</v>
      </c>
      <c r="K90" s="70"/>
      <c r="L90" s="46">
        <f>Source!U42</f>
        <v>0</v>
      </c>
      <c r="O90" s="29">
        <f>G90</f>
        <v>613.91999999999996</v>
      </c>
      <c r="P90" s="29">
        <f>J90</f>
        <v>5144.6499999999996</v>
      </c>
      <c r="Q90" s="29">
        <f>L90</f>
        <v>0</v>
      </c>
      <c r="W90">
        <f>IF(Source!BI42&lt;=1,H89, 0)</f>
        <v>613.91999999999996</v>
      </c>
      <c r="X90">
        <f>IF(Source!BI42=2,H89, 0)</f>
        <v>0</v>
      </c>
      <c r="Y90">
        <f>IF(Source!BI42=3,H89, 0)</f>
        <v>0</v>
      </c>
      <c r="Z90">
        <f>IF(Source!BI42=4,H89, 0)</f>
        <v>0</v>
      </c>
    </row>
    <row r="91" spans="1:26" ht="42.75" x14ac:dyDescent="0.2">
      <c r="A91" s="49">
        <v>13</v>
      </c>
      <c r="B91" s="49" t="str">
        <f>Source!F43</f>
        <v>12-01-035-03</v>
      </c>
      <c r="C91" s="49" t="str">
        <f>Source!G43</f>
        <v>Устройство металлической водосточной системы: прямых звеньев труб</v>
      </c>
      <c r="D91" s="34" t="str">
        <f>Source!H43</f>
        <v>м</v>
      </c>
      <c r="E91" s="24">
        <f>Source!I43</f>
        <v>44</v>
      </c>
      <c r="F91" s="35">
        <f>Source!AL43+Source!AM43+Source!AO43</f>
        <v>8.9499999999999993</v>
      </c>
      <c r="G91" s="36"/>
      <c r="H91" s="35"/>
      <c r="I91" s="36" t="str">
        <f>Source!BO43</f>
        <v/>
      </c>
      <c r="J91" s="36"/>
      <c r="K91" s="35"/>
      <c r="L91" s="37"/>
      <c r="S91">
        <f>ROUND((Source!FX43/100)*((ROUND(Source!AF43*Source!I43, 2)+ROUND(Source!AE43*Source!I43, 2))), 2)</f>
        <v>64.27</v>
      </c>
      <c r="T91">
        <f>Source!X43</f>
        <v>2937.62</v>
      </c>
      <c r="U91">
        <f>ROUND((Source!FY43/100)*((ROUND(Source!AF43*Source!I43, 2)+ROUND(Source!AE43*Source!I43, 2))), 2)</f>
        <v>28.57</v>
      </c>
      <c r="V91">
        <f>Source!Y43</f>
        <v>1305.76</v>
      </c>
    </row>
    <row r="92" spans="1:26" ht="28.5" x14ac:dyDescent="0.2">
      <c r="A92" s="49"/>
      <c r="B92" s="49"/>
      <c r="C92" s="49" t="s">
        <v>548</v>
      </c>
      <c r="D92" s="34"/>
      <c r="E92" s="24"/>
      <c r="F92" s="35">
        <f>Source!AO43</f>
        <v>1.1499999999999999</v>
      </c>
      <c r="G92" s="36" t="str">
        <f>Source!DG43</f>
        <v>)*1,15)*(1+0,005*2.3)</v>
      </c>
      <c r="H92" s="35">
        <f>ROUND(Source!AF43*Source!I43, 2)</f>
        <v>58.96</v>
      </c>
      <c r="I92" s="36"/>
      <c r="J92" s="36">
        <f>IF(Source!BA43&lt;&gt; 0, Source!BA43, 1)</f>
        <v>45.71</v>
      </c>
      <c r="K92" s="35">
        <f>Source!S43</f>
        <v>2695.06</v>
      </c>
      <c r="L92" s="37"/>
      <c r="R92">
        <f>H92</f>
        <v>58.96</v>
      </c>
    </row>
    <row r="93" spans="1:26" ht="14.25" x14ac:dyDescent="0.2">
      <c r="A93" s="49"/>
      <c r="B93" s="49"/>
      <c r="C93" s="49" t="s">
        <v>555</v>
      </c>
      <c r="D93" s="34"/>
      <c r="E93" s="24"/>
      <c r="F93" s="35">
        <f>Source!AL43</f>
        <v>7.8</v>
      </c>
      <c r="G93" s="36" t="str">
        <f>Source!DD43</f>
        <v/>
      </c>
      <c r="H93" s="35">
        <f>ROUND(Source!AC43*Source!I43, 2)</f>
        <v>343.2</v>
      </c>
      <c r="I93" s="36"/>
      <c r="J93" s="36">
        <f>IF(Source!BC43&lt;&gt; 0, Source!BC43, 1)</f>
        <v>8.3800000000000008</v>
      </c>
      <c r="K93" s="35">
        <f>Source!P43</f>
        <v>2876.02</v>
      </c>
      <c r="L93" s="37"/>
    </row>
    <row r="94" spans="1:26" ht="14.25" x14ac:dyDescent="0.2">
      <c r="A94" s="49"/>
      <c r="B94" s="49"/>
      <c r="C94" s="49" t="s">
        <v>549</v>
      </c>
      <c r="D94" s="34" t="s">
        <v>550</v>
      </c>
      <c r="E94" s="24">
        <f>Source!BZ43</f>
        <v>109</v>
      </c>
      <c r="F94" s="51"/>
      <c r="G94" s="36"/>
      <c r="H94" s="35">
        <f>SUM(S91:S96)</f>
        <v>64.27</v>
      </c>
      <c r="I94" s="38"/>
      <c r="J94" s="33">
        <f>Source!AT43</f>
        <v>109</v>
      </c>
      <c r="K94" s="35">
        <f>SUM(T91:T96)</f>
        <v>2937.62</v>
      </c>
      <c r="L94" s="37"/>
    </row>
    <row r="95" spans="1:26" ht="14.25" x14ac:dyDescent="0.2">
      <c r="A95" s="49"/>
      <c r="B95" s="49"/>
      <c r="C95" s="49" t="s">
        <v>551</v>
      </c>
      <c r="D95" s="34" t="s">
        <v>550</v>
      </c>
      <c r="E95" s="24">
        <f>Source!CA43</f>
        <v>57</v>
      </c>
      <c r="F95" s="71" t="str">
        <f>CONCATENATE(" )", Source!DM43, Source!FU43, "=", Source!FY43)</f>
        <v xml:space="preserve"> ))*0,85=48,45</v>
      </c>
      <c r="G95" s="72"/>
      <c r="H95" s="35">
        <f>SUM(U91:U96)</f>
        <v>28.57</v>
      </c>
      <c r="I95" s="38"/>
      <c r="J95" s="33">
        <f>Source!AU43</f>
        <v>48.45</v>
      </c>
      <c r="K95" s="35">
        <f>SUM(V91:V96)</f>
        <v>1305.76</v>
      </c>
      <c r="L95" s="37"/>
    </row>
    <row r="96" spans="1:26" ht="28.5" x14ac:dyDescent="0.2">
      <c r="A96" s="50"/>
      <c r="B96" s="50"/>
      <c r="C96" s="50" t="s">
        <v>552</v>
      </c>
      <c r="D96" s="40" t="s">
        <v>553</v>
      </c>
      <c r="E96" s="41">
        <f>Source!AQ43</f>
        <v>0.12</v>
      </c>
      <c r="F96" s="42"/>
      <c r="G96" s="44" t="str">
        <f>Source!DI43</f>
        <v>)*1,15)*(1+0,005*2.3)</v>
      </c>
      <c r="H96" s="42"/>
      <c r="I96" s="44"/>
      <c r="J96" s="44"/>
      <c r="K96" s="42"/>
      <c r="L96" s="48">
        <f>Source!U43</f>
        <v>6.1418279999999994</v>
      </c>
    </row>
    <row r="97" spans="1:26" ht="15" x14ac:dyDescent="0.25">
      <c r="G97" s="70">
        <f>H92+H93+H94+H95</f>
        <v>494.99999999999994</v>
      </c>
      <c r="H97" s="70"/>
      <c r="J97" s="70">
        <f>K92+K93+K94+K95</f>
        <v>9814.4600000000009</v>
      </c>
      <c r="K97" s="70"/>
      <c r="L97" s="46">
        <f>Source!U43</f>
        <v>6.1418279999999994</v>
      </c>
      <c r="O97" s="29">
        <f>G97</f>
        <v>494.99999999999994</v>
      </c>
      <c r="P97" s="29">
        <f>J97</f>
        <v>9814.4600000000009</v>
      </c>
      <c r="Q97" s="29">
        <f>L97</f>
        <v>6.1418279999999994</v>
      </c>
      <c r="W97">
        <f>IF(Source!BI43&lt;=1,H92+H93+H94+H95, 0)</f>
        <v>494.99999999999994</v>
      </c>
      <c r="X97">
        <f>IF(Source!BI43=2,H92+H93+H94+H95, 0)</f>
        <v>0</v>
      </c>
      <c r="Y97">
        <f>IF(Source!BI43=3,H92+H93+H94+H95, 0)</f>
        <v>0</v>
      </c>
      <c r="Z97">
        <f>IF(Source!BI43=4,H92+H93+H94+H95, 0)</f>
        <v>0</v>
      </c>
    </row>
    <row r="98" spans="1:26" ht="54" x14ac:dyDescent="0.2">
      <c r="A98" s="50">
        <v>14</v>
      </c>
      <c r="B98" s="50" t="str">
        <f>Source!F44</f>
        <v>Цена поставщика</v>
      </c>
      <c r="C98" s="50" t="s">
        <v>562</v>
      </c>
      <c r="D98" s="40" t="str">
        <f>Source!H44</f>
        <v>шт.</v>
      </c>
      <c r="E98" s="41">
        <f>Source!I44</f>
        <v>35</v>
      </c>
      <c r="F98" s="42">
        <f>Source!AL44</f>
        <v>120.88000000000001</v>
      </c>
      <c r="G98" s="44" t="str">
        <f>Source!DD44</f>
        <v/>
      </c>
      <c r="H98" s="42">
        <f>ROUND(Source!AC44*Source!I44, 2)</f>
        <v>4230.8</v>
      </c>
      <c r="I98" s="44" t="str">
        <f>Source!BO44</f>
        <v/>
      </c>
      <c r="J98" s="44">
        <f>IF(Source!BC44&lt;&gt; 0, Source!BC44, 1)</f>
        <v>8.3800000000000008</v>
      </c>
      <c r="K98" s="42">
        <f>Source!P44</f>
        <v>35454.1</v>
      </c>
      <c r="L98" s="45"/>
      <c r="S98">
        <f>ROUND((Source!FX44/100)*((ROUND(Source!AF44*Source!I44, 2)+ROUND(Source!AE44*Source!I44, 2))), 2)</f>
        <v>0</v>
      </c>
      <c r="T98">
        <f>Source!X44</f>
        <v>0</v>
      </c>
      <c r="U98">
        <f>ROUND((Source!FY44/100)*((ROUND(Source!AF44*Source!I44, 2)+ROUND(Source!AE44*Source!I44, 2))), 2)</f>
        <v>0</v>
      </c>
      <c r="V98">
        <f>Source!Y44</f>
        <v>0</v>
      </c>
    </row>
    <row r="99" spans="1:26" ht="15" x14ac:dyDescent="0.25">
      <c r="G99" s="70">
        <f>H98</f>
        <v>4230.8</v>
      </c>
      <c r="H99" s="70"/>
      <c r="J99" s="70">
        <f>K98</f>
        <v>35454.1</v>
      </c>
      <c r="K99" s="70"/>
      <c r="L99" s="46">
        <f>Source!U44</f>
        <v>0</v>
      </c>
      <c r="O99" s="29">
        <f>G99</f>
        <v>4230.8</v>
      </c>
      <c r="P99" s="29">
        <f>J99</f>
        <v>35454.1</v>
      </c>
      <c r="Q99" s="29">
        <f>L99</f>
        <v>0</v>
      </c>
      <c r="W99">
        <f>IF(Source!BI44&lt;=1,H98, 0)</f>
        <v>4230.8</v>
      </c>
      <c r="X99">
        <f>IF(Source!BI44=2,H98, 0)</f>
        <v>0</v>
      </c>
      <c r="Y99">
        <f>IF(Source!BI44=3,H98, 0)</f>
        <v>0</v>
      </c>
      <c r="Z99">
        <f>IF(Source!BI44=4,H98, 0)</f>
        <v>0</v>
      </c>
    </row>
    <row r="100" spans="1:26" ht="54" x14ac:dyDescent="0.2">
      <c r="A100" s="50">
        <v>15</v>
      </c>
      <c r="B100" s="50" t="str">
        <f>Source!F45</f>
        <v>Цена поставщика</v>
      </c>
      <c r="C100" s="50" t="s">
        <v>563</v>
      </c>
      <c r="D100" s="40" t="str">
        <f>Source!H45</f>
        <v>шт.</v>
      </c>
      <c r="E100" s="41">
        <f>Source!I45</f>
        <v>4</v>
      </c>
      <c r="F100" s="42">
        <f>Source!AL45</f>
        <v>82.44</v>
      </c>
      <c r="G100" s="44" t="str">
        <f>Source!DD45</f>
        <v/>
      </c>
      <c r="H100" s="42">
        <f>ROUND(Source!AC45*Source!I45, 2)</f>
        <v>329.76</v>
      </c>
      <c r="I100" s="44" t="str">
        <f>Source!BO45</f>
        <v/>
      </c>
      <c r="J100" s="44">
        <f>IF(Source!BC45&lt;&gt; 0, Source!BC45, 1)</f>
        <v>8.3800000000000008</v>
      </c>
      <c r="K100" s="42">
        <f>Source!P45</f>
        <v>2763.39</v>
      </c>
      <c r="L100" s="45"/>
      <c r="S100">
        <f>ROUND((Source!FX45/100)*((ROUND(Source!AF45*Source!I45, 2)+ROUND(Source!AE45*Source!I45, 2))), 2)</f>
        <v>0</v>
      </c>
      <c r="T100">
        <f>Source!X45</f>
        <v>0</v>
      </c>
      <c r="U100">
        <f>ROUND((Source!FY45/100)*((ROUND(Source!AF45*Source!I45, 2)+ROUND(Source!AE45*Source!I45, 2))), 2)</f>
        <v>0</v>
      </c>
      <c r="V100">
        <f>Source!Y45</f>
        <v>0</v>
      </c>
    </row>
    <row r="101" spans="1:26" ht="15" x14ac:dyDescent="0.25">
      <c r="G101" s="70">
        <f>H100</f>
        <v>329.76</v>
      </c>
      <c r="H101" s="70"/>
      <c r="J101" s="70">
        <f>K100</f>
        <v>2763.39</v>
      </c>
      <c r="K101" s="70"/>
      <c r="L101" s="46">
        <f>Source!U45</f>
        <v>0</v>
      </c>
      <c r="O101" s="29">
        <f>G101</f>
        <v>329.76</v>
      </c>
      <c r="P101" s="29">
        <f>J101</f>
        <v>2763.39</v>
      </c>
      <c r="Q101" s="29">
        <f>L101</f>
        <v>0</v>
      </c>
      <c r="W101">
        <f>IF(Source!BI45&lt;=1,H100, 0)</f>
        <v>329.76</v>
      </c>
      <c r="X101">
        <f>IF(Source!BI45=2,H100, 0)</f>
        <v>0</v>
      </c>
      <c r="Y101">
        <f>IF(Source!BI45=3,H100, 0)</f>
        <v>0</v>
      </c>
      <c r="Z101">
        <f>IF(Source!BI45=4,H100, 0)</f>
        <v>0</v>
      </c>
    </row>
    <row r="102" spans="1:26" ht="54" x14ac:dyDescent="0.2">
      <c r="A102" s="50">
        <v>16</v>
      </c>
      <c r="B102" s="50" t="str">
        <f>Source!F46</f>
        <v>Цена поставщика</v>
      </c>
      <c r="C102" s="50" t="s">
        <v>564</v>
      </c>
      <c r="D102" s="40" t="str">
        <f>Source!H46</f>
        <v>шт.</v>
      </c>
      <c r="E102" s="41">
        <f>Source!I46</f>
        <v>44</v>
      </c>
      <c r="F102" s="42">
        <f>Source!AL46</f>
        <v>28.87</v>
      </c>
      <c r="G102" s="44" t="str">
        <f>Source!DD46</f>
        <v/>
      </c>
      <c r="H102" s="42">
        <f>ROUND(Source!AC46*Source!I46, 2)</f>
        <v>1270.28</v>
      </c>
      <c r="I102" s="44" t="str">
        <f>Source!BO46</f>
        <v/>
      </c>
      <c r="J102" s="44">
        <f>IF(Source!BC46&lt;&gt; 0, Source!BC46, 1)</f>
        <v>8.3800000000000008</v>
      </c>
      <c r="K102" s="42">
        <f>Source!P46</f>
        <v>10644.95</v>
      </c>
      <c r="L102" s="45"/>
      <c r="S102">
        <f>ROUND((Source!FX46/100)*((ROUND(Source!AF46*Source!I46, 2)+ROUND(Source!AE46*Source!I46, 2))), 2)</f>
        <v>0</v>
      </c>
      <c r="T102">
        <f>Source!X46</f>
        <v>0</v>
      </c>
      <c r="U102">
        <f>ROUND((Source!FY46/100)*((ROUND(Source!AF46*Source!I46, 2)+ROUND(Source!AE46*Source!I46, 2))), 2)</f>
        <v>0</v>
      </c>
      <c r="V102">
        <f>Source!Y46</f>
        <v>0</v>
      </c>
    </row>
    <row r="103" spans="1:26" ht="15" x14ac:dyDescent="0.25">
      <c r="G103" s="70">
        <f>H102</f>
        <v>1270.28</v>
      </c>
      <c r="H103" s="70"/>
      <c r="J103" s="70">
        <f>K102</f>
        <v>10644.95</v>
      </c>
      <c r="K103" s="70"/>
      <c r="L103" s="46">
        <f>Source!U46</f>
        <v>0</v>
      </c>
      <c r="O103" s="29">
        <f>G103</f>
        <v>1270.28</v>
      </c>
      <c r="P103" s="29">
        <f>J103</f>
        <v>10644.95</v>
      </c>
      <c r="Q103" s="29">
        <f>L103</f>
        <v>0</v>
      </c>
      <c r="W103">
        <f>IF(Source!BI46&lt;=1,H102, 0)</f>
        <v>1270.28</v>
      </c>
      <c r="X103">
        <f>IF(Source!BI46=2,H102, 0)</f>
        <v>0</v>
      </c>
      <c r="Y103">
        <f>IF(Source!BI46=3,H102, 0)</f>
        <v>0</v>
      </c>
      <c r="Z103">
        <f>IF(Source!BI46=4,H102, 0)</f>
        <v>0</v>
      </c>
    </row>
    <row r="104" spans="1:26" ht="28.5" x14ac:dyDescent="0.2">
      <c r="A104" s="49">
        <v>17</v>
      </c>
      <c r="B104" s="49" t="str">
        <f>Source!F47</f>
        <v>12-01-035-01</v>
      </c>
      <c r="C104" s="49" t="str">
        <f>Source!G47</f>
        <v>Устройство металлической водосточной системы: колен</v>
      </c>
      <c r="D104" s="34" t="str">
        <f>Source!H47</f>
        <v>ШТ</v>
      </c>
      <c r="E104" s="24">
        <f>Source!I47</f>
        <v>8</v>
      </c>
      <c r="F104" s="35">
        <f>Source!AL47+Source!AM47+Source!AO47</f>
        <v>1.1499999999999999</v>
      </c>
      <c r="G104" s="36"/>
      <c r="H104" s="35"/>
      <c r="I104" s="36" t="str">
        <f>Source!BO47</f>
        <v/>
      </c>
      <c r="J104" s="36"/>
      <c r="K104" s="35"/>
      <c r="L104" s="37"/>
      <c r="S104">
        <f>ROUND((Source!FX47/100)*((ROUND(Source!AF47*Source!I47, 2)+ROUND(Source!AE47*Source!I47, 2))), 2)</f>
        <v>11.68</v>
      </c>
      <c r="T104">
        <f>Source!X47</f>
        <v>534.11</v>
      </c>
      <c r="U104">
        <f>ROUND((Source!FY47/100)*((ROUND(Source!AF47*Source!I47, 2)+ROUND(Source!AE47*Source!I47, 2))), 2)</f>
        <v>5.19</v>
      </c>
      <c r="V104">
        <f>Source!Y47</f>
        <v>237.41</v>
      </c>
    </row>
    <row r="105" spans="1:26" ht="28.5" x14ac:dyDescent="0.2">
      <c r="A105" s="49"/>
      <c r="B105" s="49"/>
      <c r="C105" s="49" t="s">
        <v>548</v>
      </c>
      <c r="D105" s="34"/>
      <c r="E105" s="24"/>
      <c r="F105" s="35">
        <f>Source!AO47</f>
        <v>1.1499999999999999</v>
      </c>
      <c r="G105" s="36" t="str">
        <f>Source!DG47</f>
        <v>)*1,15)*(1+0,005*2.3)</v>
      </c>
      <c r="H105" s="35">
        <f>ROUND(Source!AF47*Source!I47, 2)</f>
        <v>10.72</v>
      </c>
      <c r="I105" s="36"/>
      <c r="J105" s="36">
        <f>IF(Source!BA47&lt;&gt; 0, Source!BA47, 1)</f>
        <v>45.71</v>
      </c>
      <c r="K105" s="35">
        <f>Source!S47</f>
        <v>490.01</v>
      </c>
      <c r="L105" s="37"/>
      <c r="R105">
        <f>H105</f>
        <v>10.72</v>
      </c>
    </row>
    <row r="106" spans="1:26" ht="14.25" x14ac:dyDescent="0.2">
      <c r="A106" s="49"/>
      <c r="B106" s="49"/>
      <c r="C106" s="49" t="s">
        <v>549</v>
      </c>
      <c r="D106" s="34" t="s">
        <v>550</v>
      </c>
      <c r="E106" s="24">
        <f>Source!BZ47</f>
        <v>109</v>
      </c>
      <c r="F106" s="51"/>
      <c r="G106" s="36"/>
      <c r="H106" s="35">
        <f>SUM(S104:S108)</f>
        <v>11.68</v>
      </c>
      <c r="I106" s="38"/>
      <c r="J106" s="33">
        <f>Source!AT47</f>
        <v>109</v>
      </c>
      <c r="K106" s="35">
        <f>SUM(T104:T108)</f>
        <v>534.11</v>
      </c>
      <c r="L106" s="37"/>
    </row>
    <row r="107" spans="1:26" ht="14.25" x14ac:dyDescent="0.2">
      <c r="A107" s="49"/>
      <c r="B107" s="49"/>
      <c r="C107" s="49" t="s">
        <v>551</v>
      </c>
      <c r="D107" s="34" t="s">
        <v>550</v>
      </c>
      <c r="E107" s="24">
        <f>Source!CA47</f>
        <v>57</v>
      </c>
      <c r="F107" s="71" t="str">
        <f>CONCATENATE(" )", Source!DM47, Source!FU47, "=", Source!FY47)</f>
        <v xml:space="preserve"> ))*0,85=48,45</v>
      </c>
      <c r="G107" s="72"/>
      <c r="H107" s="35">
        <f>SUM(U104:U108)</f>
        <v>5.19</v>
      </c>
      <c r="I107" s="38"/>
      <c r="J107" s="33">
        <f>Source!AU47</f>
        <v>48.45</v>
      </c>
      <c r="K107" s="35">
        <f>SUM(V104:V108)</f>
        <v>237.41</v>
      </c>
      <c r="L107" s="37"/>
    </row>
    <row r="108" spans="1:26" ht="28.5" x14ac:dyDescent="0.2">
      <c r="A108" s="50"/>
      <c r="B108" s="50"/>
      <c r="C108" s="50" t="s">
        <v>552</v>
      </c>
      <c r="D108" s="40" t="s">
        <v>553</v>
      </c>
      <c r="E108" s="41">
        <f>Source!AQ47</f>
        <v>0.12</v>
      </c>
      <c r="F108" s="42"/>
      <c r="G108" s="44" t="str">
        <f>Source!DI47</f>
        <v>)*1,15)*(1+0,005*2.3)</v>
      </c>
      <c r="H108" s="42"/>
      <c r="I108" s="44"/>
      <c r="J108" s="44"/>
      <c r="K108" s="42"/>
      <c r="L108" s="48">
        <f>Source!U47</f>
        <v>1.1166959999999999</v>
      </c>
    </row>
    <row r="109" spans="1:26" ht="15" x14ac:dyDescent="0.25">
      <c r="G109" s="70">
        <f>H105+H106+H107</f>
        <v>27.59</v>
      </c>
      <c r="H109" s="70"/>
      <c r="J109" s="70">
        <f>K105+K106+K107</f>
        <v>1261.53</v>
      </c>
      <c r="K109" s="70"/>
      <c r="L109" s="46">
        <f>Source!U47</f>
        <v>1.1166959999999999</v>
      </c>
      <c r="O109" s="29">
        <f>G109</f>
        <v>27.59</v>
      </c>
      <c r="P109" s="29">
        <f>J109</f>
        <v>1261.53</v>
      </c>
      <c r="Q109" s="29">
        <f>L109</f>
        <v>1.1166959999999999</v>
      </c>
      <c r="W109">
        <f>IF(Source!BI47&lt;=1,H105+H106+H107, 0)</f>
        <v>27.59</v>
      </c>
      <c r="X109">
        <f>IF(Source!BI47=2,H105+H106+H107, 0)</f>
        <v>0</v>
      </c>
      <c r="Y109">
        <f>IF(Source!BI47=3,H105+H106+H107, 0)</f>
        <v>0</v>
      </c>
      <c r="Z109">
        <f>IF(Source!BI47=4,H105+H106+H107, 0)</f>
        <v>0</v>
      </c>
    </row>
    <row r="110" spans="1:26" ht="54" x14ac:dyDescent="0.2">
      <c r="A110" s="50">
        <v>18</v>
      </c>
      <c r="B110" s="50" t="str">
        <f>Source!F48</f>
        <v>Цена поставщика</v>
      </c>
      <c r="C110" s="50" t="s">
        <v>565</v>
      </c>
      <c r="D110" s="40" t="str">
        <f>Source!H48</f>
        <v>шт.</v>
      </c>
      <c r="E110" s="41">
        <f>Source!I48</f>
        <v>8</v>
      </c>
      <c r="F110" s="42">
        <f>Source!AL48</f>
        <v>82.44</v>
      </c>
      <c r="G110" s="44" t="str">
        <f>Source!DD48</f>
        <v/>
      </c>
      <c r="H110" s="42">
        <f>ROUND(Source!AC48*Source!I48, 2)</f>
        <v>659.52</v>
      </c>
      <c r="I110" s="44" t="str">
        <f>Source!BO48</f>
        <v/>
      </c>
      <c r="J110" s="44">
        <f>IF(Source!BC48&lt;&gt; 0, Source!BC48, 1)</f>
        <v>8.3800000000000008</v>
      </c>
      <c r="K110" s="42">
        <f>Source!P48</f>
        <v>5526.78</v>
      </c>
      <c r="L110" s="45"/>
      <c r="S110">
        <f>ROUND((Source!FX48/100)*((ROUND(Source!AF48*Source!I48, 2)+ROUND(Source!AE48*Source!I48, 2))), 2)</f>
        <v>0</v>
      </c>
      <c r="T110">
        <f>Source!X48</f>
        <v>0</v>
      </c>
      <c r="U110">
        <f>ROUND((Source!FY48/100)*((ROUND(Source!AF48*Source!I48, 2)+ROUND(Source!AE48*Source!I48, 2))), 2)</f>
        <v>0</v>
      </c>
      <c r="V110">
        <f>Source!Y48</f>
        <v>0</v>
      </c>
    </row>
    <row r="111" spans="1:26" ht="15" x14ac:dyDescent="0.25">
      <c r="G111" s="70">
        <f>H110</f>
        <v>659.52</v>
      </c>
      <c r="H111" s="70"/>
      <c r="J111" s="70">
        <f>K110</f>
        <v>5526.78</v>
      </c>
      <c r="K111" s="70"/>
      <c r="L111" s="46">
        <f>Source!U48</f>
        <v>0</v>
      </c>
      <c r="O111" s="29">
        <f>G111</f>
        <v>659.52</v>
      </c>
      <c r="P111" s="29">
        <f>J111</f>
        <v>5526.78</v>
      </c>
      <c r="Q111" s="29">
        <f>L111</f>
        <v>0</v>
      </c>
      <c r="W111">
        <f>IF(Source!BI48&lt;=1,H110, 0)</f>
        <v>659.52</v>
      </c>
      <c r="X111">
        <f>IF(Source!BI48=2,H110, 0)</f>
        <v>0</v>
      </c>
      <c r="Y111">
        <f>IF(Source!BI48=3,H110, 0)</f>
        <v>0</v>
      </c>
      <c r="Z111">
        <f>IF(Source!BI48=4,H110, 0)</f>
        <v>0</v>
      </c>
    </row>
    <row r="112" spans="1:26" ht="71.25" x14ac:dyDescent="0.2">
      <c r="A112" s="49">
        <v>19</v>
      </c>
      <c r="B112" s="49" t="str">
        <f>Source!F49</f>
        <v>12-01-008-02</v>
      </c>
      <c r="C112" s="49" t="str">
        <f>Source!G49</f>
        <v>Устройство обделок на фасадах (наружные подоконники, пояски, балконы и др.): без водосточных труб//прим. примыканий скатной кровли к стеновому ограждению</v>
      </c>
      <c r="D112" s="34" t="str">
        <f>Source!H49</f>
        <v>100 м2</v>
      </c>
      <c r="E112" s="24">
        <f>Source!I49</f>
        <v>0.29599999999999999</v>
      </c>
      <c r="F112" s="35">
        <f>Source!AL49+Source!AM49+Source!AO49</f>
        <v>311.93000000000006</v>
      </c>
      <c r="G112" s="36"/>
      <c r="H112" s="35"/>
      <c r="I112" s="36" t="str">
        <f>Source!BO49</f>
        <v/>
      </c>
      <c r="J112" s="36"/>
      <c r="K112" s="35"/>
      <c r="L112" s="37"/>
      <c r="S112">
        <f>ROUND((Source!FX49/100)*((ROUND(Source!AF49*Source!I49, 2)+ROUND(Source!AE49*Source!I49, 2))), 2)</f>
        <v>15.73</v>
      </c>
      <c r="T112">
        <f>Source!X49</f>
        <v>719.26</v>
      </c>
      <c r="U112">
        <f>ROUND((Source!FY49/100)*((ROUND(Source!AF49*Source!I49, 2)+ROUND(Source!AE49*Source!I49, 2))), 2)</f>
        <v>6.99</v>
      </c>
      <c r="V112">
        <f>Source!Y49</f>
        <v>319.70999999999998</v>
      </c>
    </row>
    <row r="113" spans="1:26" ht="28.5" x14ac:dyDescent="0.2">
      <c r="A113" s="49"/>
      <c r="B113" s="49"/>
      <c r="C113" s="49" t="s">
        <v>548</v>
      </c>
      <c r="D113" s="34"/>
      <c r="E113" s="24"/>
      <c r="F113" s="35">
        <f>Source!AO49</f>
        <v>41.8</v>
      </c>
      <c r="G113" s="36" t="str">
        <f>Source!DG49</f>
        <v>)*1,15)*(1+0,005*2.3)</v>
      </c>
      <c r="H113" s="35">
        <f>ROUND(Source!AF49*Source!I49, 2)</f>
        <v>14.39</v>
      </c>
      <c r="I113" s="36"/>
      <c r="J113" s="36">
        <f>IF(Source!BA49&lt;&gt; 0, Source!BA49, 1)</f>
        <v>45.71</v>
      </c>
      <c r="K113" s="35">
        <f>Source!S49</f>
        <v>657.84</v>
      </c>
      <c r="L113" s="37"/>
      <c r="R113">
        <f>H113</f>
        <v>14.39</v>
      </c>
    </row>
    <row r="114" spans="1:26" ht="14.25" x14ac:dyDescent="0.2">
      <c r="A114" s="49"/>
      <c r="B114" s="49"/>
      <c r="C114" s="49" t="s">
        <v>199</v>
      </c>
      <c r="D114" s="34"/>
      <c r="E114" s="24"/>
      <c r="F114" s="35">
        <f>Source!AM49</f>
        <v>0.66</v>
      </c>
      <c r="G114" s="36" t="str">
        <f>Source!DE49</f>
        <v>)*1,25</v>
      </c>
      <c r="H114" s="35">
        <f>ROUND(((((Source!ET49*1.25))-((Source!EU49*1.25)))+Source!AE49)*Source!I49, 2)</f>
        <v>0.24</v>
      </c>
      <c r="I114" s="36"/>
      <c r="J114" s="36">
        <f>IF(Source!BB49&lt;&gt; 0, Source!BB49, 1)</f>
        <v>13.41</v>
      </c>
      <c r="K114" s="35">
        <f>Source!Q49</f>
        <v>3.27</v>
      </c>
      <c r="L114" s="37"/>
    </row>
    <row r="115" spans="1:26" ht="14.25" x14ac:dyDescent="0.2">
      <c r="A115" s="49"/>
      <c r="B115" s="49"/>
      <c r="C115" s="49" t="s">
        <v>554</v>
      </c>
      <c r="D115" s="34"/>
      <c r="E115" s="24"/>
      <c r="F115" s="35">
        <f>Source!AN49</f>
        <v>0.12</v>
      </c>
      <c r="G115" s="36" t="str">
        <f>Source!DF49</f>
        <v>)*1,25</v>
      </c>
      <c r="H115" s="47">
        <f>ROUND(Source!AE49*Source!I49, 2)</f>
        <v>0.04</v>
      </c>
      <c r="I115" s="36"/>
      <c r="J115" s="36">
        <f>IF(Source!BS49&lt;&gt; 0, Source!BS49, 1)</f>
        <v>45.71</v>
      </c>
      <c r="K115" s="47">
        <f>Source!R49</f>
        <v>2.0299999999999998</v>
      </c>
      <c r="L115" s="37"/>
      <c r="R115">
        <f>H115</f>
        <v>0.04</v>
      </c>
    </row>
    <row r="116" spans="1:26" ht="14.25" x14ac:dyDescent="0.2">
      <c r="A116" s="49"/>
      <c r="B116" s="49"/>
      <c r="C116" s="49" t="s">
        <v>555</v>
      </c>
      <c r="D116" s="34"/>
      <c r="E116" s="24"/>
      <c r="F116" s="35">
        <f>Source!AL49</f>
        <v>269.47000000000003</v>
      </c>
      <c r="G116" s="36" t="str">
        <f>Source!DD49</f>
        <v/>
      </c>
      <c r="H116" s="35">
        <f>ROUND(Source!AC49*Source!I49, 2)</f>
        <v>79.760000000000005</v>
      </c>
      <c r="I116" s="36"/>
      <c r="J116" s="36">
        <f>IF(Source!BC49&lt;&gt; 0, Source!BC49, 1)</f>
        <v>8.3800000000000008</v>
      </c>
      <c r="K116" s="35">
        <f>Source!P49</f>
        <v>668.41</v>
      </c>
      <c r="L116" s="37"/>
    </row>
    <row r="117" spans="1:26" ht="14.25" x14ac:dyDescent="0.2">
      <c r="A117" s="49"/>
      <c r="B117" s="49"/>
      <c r="C117" s="49" t="s">
        <v>549</v>
      </c>
      <c r="D117" s="34" t="s">
        <v>550</v>
      </c>
      <c r="E117" s="24">
        <f>Source!BZ49</f>
        <v>109</v>
      </c>
      <c r="F117" s="51"/>
      <c r="G117" s="36"/>
      <c r="H117" s="35">
        <f>SUM(S112:S120)</f>
        <v>15.73</v>
      </c>
      <c r="I117" s="38"/>
      <c r="J117" s="33">
        <f>Source!AT49</f>
        <v>109</v>
      </c>
      <c r="K117" s="35">
        <f>SUM(T112:T120)</f>
        <v>719.26</v>
      </c>
      <c r="L117" s="37"/>
    </row>
    <row r="118" spans="1:26" ht="14.25" x14ac:dyDescent="0.2">
      <c r="A118" s="49"/>
      <c r="B118" s="49"/>
      <c r="C118" s="49" t="s">
        <v>551</v>
      </c>
      <c r="D118" s="34" t="s">
        <v>550</v>
      </c>
      <c r="E118" s="24">
        <f>Source!CA49</f>
        <v>57</v>
      </c>
      <c r="F118" s="71" t="str">
        <f>CONCATENATE(" )", Source!DM49, Source!FU49, "=", Source!FY49)</f>
        <v xml:space="preserve"> ))*0,85=48,45</v>
      </c>
      <c r="G118" s="72"/>
      <c r="H118" s="35">
        <f>SUM(U112:U120)</f>
        <v>6.99</v>
      </c>
      <c r="I118" s="38"/>
      <c r="J118" s="33">
        <f>Source!AU49</f>
        <v>48.45</v>
      </c>
      <c r="K118" s="35">
        <f>SUM(V112:V120)</f>
        <v>319.70999999999998</v>
      </c>
      <c r="L118" s="37"/>
    </row>
    <row r="119" spans="1:26" ht="28.5" x14ac:dyDescent="0.2">
      <c r="A119" s="49"/>
      <c r="B119" s="49"/>
      <c r="C119" s="49" t="s">
        <v>552</v>
      </c>
      <c r="D119" s="34" t="s">
        <v>553</v>
      </c>
      <c r="E119" s="24">
        <f>Source!AQ49</f>
        <v>4.9000000000000004</v>
      </c>
      <c r="F119" s="35"/>
      <c r="G119" s="36" t="str">
        <f>Source!DI49</f>
        <v>)*1,15)*(1+0,005*2.3)</v>
      </c>
      <c r="H119" s="35"/>
      <c r="I119" s="36"/>
      <c r="J119" s="36"/>
      <c r="K119" s="35"/>
      <c r="L119" s="39">
        <f>Source!U49</f>
        <v>1.6871415400000001</v>
      </c>
    </row>
    <row r="120" spans="1:26" ht="28.5" x14ac:dyDescent="0.2">
      <c r="A120" s="50">
        <v>19.100000000000001</v>
      </c>
      <c r="B120" s="50" t="str">
        <f>Source!F50</f>
        <v>08.3.05.05-0051</v>
      </c>
      <c r="C120" s="50" t="str">
        <f>Source!G50</f>
        <v>Сталь листовая оцинкованная, толщина 0,5 мм</v>
      </c>
      <c r="D120" s="40" t="str">
        <f>Source!H50</f>
        <v>т</v>
      </c>
      <c r="E120" s="41">
        <f>Source!I50</f>
        <v>-6.8079999999999998E-3</v>
      </c>
      <c r="F120" s="42">
        <f>Source!AL50+Source!AM50+Source!AO50</f>
        <v>11200</v>
      </c>
      <c r="G120" s="43" t="s">
        <v>3</v>
      </c>
      <c r="H120" s="42">
        <f>ROUND(Source!AC50*Source!I50, 2)+ROUND((((Source!ET50)-(Source!EU50))+Source!AE50)*Source!I50, 2)+ROUND(Source!AF50*Source!I50, 2)</f>
        <v>-76.25</v>
      </c>
      <c r="I120" s="44"/>
      <c r="J120" s="44">
        <f>IF(Source!BC50&lt;&gt; 0, Source!BC50, 1)</f>
        <v>8.3800000000000008</v>
      </c>
      <c r="K120" s="42">
        <f>Source!O50</f>
        <v>-638.97</v>
      </c>
      <c r="L120" s="45"/>
      <c r="S120">
        <f>ROUND((Source!FX50/100)*((ROUND(Source!AF50*Source!I50, 2)+ROUND(Source!AE50*Source!I50, 2))), 2)</f>
        <v>0</v>
      </c>
      <c r="T120">
        <f>Source!X50</f>
        <v>0</v>
      </c>
      <c r="U120">
        <f>ROUND((Source!FY50/100)*((ROUND(Source!AF50*Source!I50, 2)+ROUND(Source!AE50*Source!I50, 2))), 2)</f>
        <v>0</v>
      </c>
      <c r="V120">
        <f>Source!Y50</f>
        <v>0</v>
      </c>
      <c r="W120">
        <f>IF(Source!BI50&lt;=1,H120, 0)</f>
        <v>-76.25</v>
      </c>
      <c r="X120">
        <f>IF(Source!BI50=2,H120, 0)</f>
        <v>0</v>
      </c>
      <c r="Y120">
        <f>IF(Source!BI50=3,H120, 0)</f>
        <v>0</v>
      </c>
      <c r="Z120">
        <f>IF(Source!BI50=4,H120, 0)</f>
        <v>0</v>
      </c>
    </row>
    <row r="121" spans="1:26" ht="15" x14ac:dyDescent="0.25">
      <c r="G121" s="70">
        <f>H113+H114+H116+H117+H118+SUM(H120:H120)</f>
        <v>40.86</v>
      </c>
      <c r="H121" s="70"/>
      <c r="J121" s="70">
        <f>K113+K114+K116+K117+K118+SUM(K120:K120)</f>
        <v>1729.5199999999998</v>
      </c>
      <c r="K121" s="70"/>
      <c r="L121" s="46">
        <f>Source!U49</f>
        <v>1.6871415400000001</v>
      </c>
      <c r="O121" s="29">
        <f>G121</f>
        <v>40.86</v>
      </c>
      <c r="P121" s="29">
        <f>J121</f>
        <v>1729.5199999999998</v>
      </c>
      <c r="Q121" s="29">
        <f>L121</f>
        <v>1.6871415400000001</v>
      </c>
      <c r="W121">
        <f>IF(Source!BI49&lt;=1,H113+H114+H116+H117+H118, 0)</f>
        <v>117.11</v>
      </c>
      <c r="X121">
        <f>IF(Source!BI49=2,H113+H114+H116+H117+H118, 0)</f>
        <v>0</v>
      </c>
      <c r="Y121">
        <f>IF(Source!BI49=3,H113+H114+H116+H117+H118, 0)</f>
        <v>0</v>
      </c>
      <c r="Z121">
        <f>IF(Source!BI49=4,H113+H114+H116+H117+H118, 0)</f>
        <v>0</v>
      </c>
    </row>
    <row r="122" spans="1:26" ht="42.75" x14ac:dyDescent="0.2">
      <c r="A122" s="50">
        <v>20</v>
      </c>
      <c r="B122" s="50" t="str">
        <f>Source!F51</f>
        <v>Цена поставщика</v>
      </c>
      <c r="C122" s="50" t="s">
        <v>566</v>
      </c>
      <c r="D122" s="40" t="str">
        <f>Source!H51</f>
        <v>м2</v>
      </c>
      <c r="E122" s="41">
        <f>Source!I51</f>
        <v>29.6</v>
      </c>
      <c r="F122" s="42">
        <f>Source!AL51</f>
        <v>66.02000000000001</v>
      </c>
      <c r="G122" s="44" t="str">
        <f>Source!DD51</f>
        <v/>
      </c>
      <c r="H122" s="42">
        <f>ROUND(Source!AC51*Source!I51, 2)</f>
        <v>1954.19</v>
      </c>
      <c r="I122" s="44" t="str">
        <f>Source!BO51</f>
        <v/>
      </c>
      <c r="J122" s="44">
        <f>IF(Source!BC51&lt;&gt; 0, Source!BC51, 1)</f>
        <v>8.3800000000000008</v>
      </c>
      <c r="K122" s="42">
        <f>Source!P51</f>
        <v>16376.13</v>
      </c>
      <c r="L122" s="45"/>
      <c r="S122">
        <f>ROUND((Source!FX51/100)*((ROUND(Source!AF51*Source!I51, 2)+ROUND(Source!AE51*Source!I51, 2))), 2)</f>
        <v>0</v>
      </c>
      <c r="T122">
        <f>Source!X51</f>
        <v>0</v>
      </c>
      <c r="U122">
        <f>ROUND((Source!FY51/100)*((ROUND(Source!AF51*Source!I51, 2)+ROUND(Source!AE51*Source!I51, 2))), 2)</f>
        <v>0</v>
      </c>
      <c r="V122">
        <f>Source!Y51</f>
        <v>0</v>
      </c>
    </row>
    <row r="123" spans="1:26" ht="15" x14ac:dyDescent="0.25">
      <c r="G123" s="70">
        <f>H122</f>
        <v>1954.19</v>
      </c>
      <c r="H123" s="70"/>
      <c r="J123" s="70">
        <f>K122</f>
        <v>16376.13</v>
      </c>
      <c r="K123" s="70"/>
      <c r="L123" s="46">
        <f>Source!U51</f>
        <v>0</v>
      </c>
      <c r="O123" s="29">
        <f>G123</f>
        <v>1954.19</v>
      </c>
      <c r="P123" s="29">
        <f>J123</f>
        <v>16376.13</v>
      </c>
      <c r="Q123" s="29">
        <f>L123</f>
        <v>0</v>
      </c>
      <c r="W123">
        <f>IF(Source!BI51&lt;=1,H122, 0)</f>
        <v>1954.19</v>
      </c>
      <c r="X123">
        <f>IF(Source!BI51=2,H122, 0)</f>
        <v>0</v>
      </c>
      <c r="Y123">
        <f>IF(Source!BI51=3,H122, 0)</f>
        <v>0</v>
      </c>
      <c r="Z123">
        <f>IF(Source!BI51=4,H122, 0)</f>
        <v>0</v>
      </c>
    </row>
    <row r="124" spans="1:26" ht="54" x14ac:dyDescent="0.2">
      <c r="A124" s="50">
        <v>21</v>
      </c>
      <c r="B124" s="50" t="str">
        <f>Source!F52</f>
        <v>Цена поставщика</v>
      </c>
      <c r="C124" s="50" t="s">
        <v>556</v>
      </c>
      <c r="D124" s="40" t="str">
        <f>Source!H52</f>
        <v>шт.</v>
      </c>
      <c r="E124" s="41">
        <f>Source!I52</f>
        <v>296</v>
      </c>
      <c r="F124" s="42">
        <f>Source!AL52</f>
        <v>0.51</v>
      </c>
      <c r="G124" s="44" t="str">
        <f>Source!DD52</f>
        <v/>
      </c>
      <c r="H124" s="42">
        <f>ROUND(Source!AC52*Source!I52, 2)</f>
        <v>150.96</v>
      </c>
      <c r="I124" s="44" t="str">
        <f>Source!BO52</f>
        <v/>
      </c>
      <c r="J124" s="44">
        <f>IF(Source!BC52&lt;&gt; 0, Source!BC52, 1)</f>
        <v>8.3800000000000008</v>
      </c>
      <c r="K124" s="42">
        <f>Source!P52</f>
        <v>1265.04</v>
      </c>
      <c r="L124" s="45"/>
      <c r="S124">
        <f>ROUND((Source!FX52/100)*((ROUND(Source!AF52*Source!I52, 2)+ROUND(Source!AE52*Source!I52, 2))), 2)</f>
        <v>0</v>
      </c>
      <c r="T124">
        <f>Source!X52</f>
        <v>0</v>
      </c>
      <c r="U124">
        <f>ROUND((Source!FY52/100)*((ROUND(Source!AF52*Source!I52, 2)+ROUND(Source!AE52*Source!I52, 2))), 2)</f>
        <v>0</v>
      </c>
      <c r="V124">
        <f>Source!Y52</f>
        <v>0</v>
      </c>
    </row>
    <row r="125" spans="1:26" ht="15" x14ac:dyDescent="0.25">
      <c r="G125" s="70">
        <f>H124</f>
        <v>150.96</v>
      </c>
      <c r="H125" s="70"/>
      <c r="J125" s="70">
        <f>K124</f>
        <v>1265.04</v>
      </c>
      <c r="K125" s="70"/>
      <c r="L125" s="46">
        <f>Source!U52</f>
        <v>0</v>
      </c>
      <c r="O125" s="29">
        <f>G125</f>
        <v>150.96</v>
      </c>
      <c r="P125" s="29">
        <f>J125</f>
        <v>1265.04</v>
      </c>
      <c r="Q125" s="29">
        <f>L125</f>
        <v>0</v>
      </c>
      <c r="W125">
        <f>IF(Source!BI52&lt;=1,H124, 0)</f>
        <v>150.96</v>
      </c>
      <c r="X125">
        <f>IF(Source!BI52=2,H124, 0)</f>
        <v>0</v>
      </c>
      <c r="Y125">
        <f>IF(Source!BI52=3,H124, 0)</f>
        <v>0</v>
      </c>
      <c r="Z125">
        <f>IF(Source!BI52=4,H124, 0)</f>
        <v>0</v>
      </c>
    </row>
    <row r="126" spans="1:26" ht="28.5" x14ac:dyDescent="0.2">
      <c r="A126" s="49">
        <v>22</v>
      </c>
      <c r="B126" s="49" t="str">
        <f>Source!F53</f>
        <v>58-18-2</v>
      </c>
      <c r="C126" s="49" t="str">
        <f>Source!G53</f>
        <v>Смена обрешетки с прозорами: из досок толщиной до 50 мм</v>
      </c>
      <c r="D126" s="34" t="str">
        <f>Source!H53</f>
        <v>100 м2</v>
      </c>
      <c r="E126" s="24">
        <f>Source!I53</f>
        <v>7.14</v>
      </c>
      <c r="F126" s="35">
        <f>Source!AL53+Source!AM53+Source!AO53</f>
        <v>584.02</v>
      </c>
      <c r="G126" s="36"/>
      <c r="H126" s="35"/>
      <c r="I126" s="36" t="str">
        <f>Source!BO53</f>
        <v/>
      </c>
      <c r="J126" s="36"/>
      <c r="K126" s="35"/>
      <c r="L126" s="37"/>
      <c r="S126">
        <f>ROUND((Source!FX53/100)*((ROUND(Source!AF53*Source!I53, 2)+ROUND(Source!AE53*Source!I53, 2))), 2)</f>
        <v>3381.69</v>
      </c>
      <c r="T126">
        <f>Source!X53</f>
        <v>154576.71</v>
      </c>
      <c r="U126">
        <f>ROUND((Source!FY53/100)*((ROUND(Source!AF53*Source!I53, 2)+ROUND(Source!AE53*Source!I53, 2))), 2)</f>
        <v>1728.42</v>
      </c>
      <c r="V126">
        <f>Source!Y53</f>
        <v>79005.87</v>
      </c>
    </row>
    <row r="127" spans="1:26" x14ac:dyDescent="0.2">
      <c r="C127" s="28" t="str">
        <f>"Объем: "&amp;Source!I53&amp;"=714/"&amp;"100"</f>
        <v>Объем: 7,14=714/100</v>
      </c>
    </row>
    <row r="128" spans="1:26" ht="28.5" x14ac:dyDescent="0.2">
      <c r="A128" s="49"/>
      <c r="B128" s="49"/>
      <c r="C128" s="49" t="s">
        <v>548</v>
      </c>
      <c r="D128" s="34"/>
      <c r="E128" s="24"/>
      <c r="F128" s="35">
        <f>Source!AO53</f>
        <v>517.04999999999995</v>
      </c>
      <c r="G128" s="36" t="str">
        <f>Source!DG53</f>
        <v>)*(1+0,005*2.3)</v>
      </c>
      <c r="H128" s="35">
        <f>ROUND(Source!AF53*Source!I53, 2)</f>
        <v>3734.22</v>
      </c>
      <c r="I128" s="36"/>
      <c r="J128" s="36">
        <f>IF(Source!BA53&lt;&gt; 0, Source!BA53, 1)</f>
        <v>45.71</v>
      </c>
      <c r="K128" s="35">
        <f>Source!S53</f>
        <v>170691.20000000001</v>
      </c>
      <c r="L128" s="37"/>
      <c r="R128">
        <f>H128</f>
        <v>3734.22</v>
      </c>
    </row>
    <row r="129" spans="1:26" ht="14.25" x14ac:dyDescent="0.2">
      <c r="A129" s="49"/>
      <c r="B129" s="49"/>
      <c r="C129" s="49" t="s">
        <v>199</v>
      </c>
      <c r="D129" s="34"/>
      <c r="E129" s="24"/>
      <c r="F129" s="35">
        <f>Source!AM53</f>
        <v>19.059999999999999</v>
      </c>
      <c r="G129" s="36" t="str">
        <f>Source!DE53</f>
        <v/>
      </c>
      <c r="H129" s="35">
        <f>ROUND((((Source!ET53)-(Source!EU53))+Source!AE53)*Source!I53, 2)</f>
        <v>136.09</v>
      </c>
      <c r="I129" s="36"/>
      <c r="J129" s="36">
        <f>IF(Source!BB53&lt;&gt; 0, Source!BB53, 1)</f>
        <v>13.41</v>
      </c>
      <c r="K129" s="35">
        <f>Source!Q53</f>
        <v>1824.95</v>
      </c>
      <c r="L129" s="37"/>
    </row>
    <row r="130" spans="1:26" ht="14.25" x14ac:dyDescent="0.2">
      <c r="A130" s="49"/>
      <c r="B130" s="49"/>
      <c r="C130" s="49" t="s">
        <v>554</v>
      </c>
      <c r="D130" s="34"/>
      <c r="E130" s="24"/>
      <c r="F130" s="35">
        <f>Source!AN53</f>
        <v>3.25</v>
      </c>
      <c r="G130" s="36" t="str">
        <f>Source!DF53</f>
        <v/>
      </c>
      <c r="H130" s="47">
        <f>ROUND(Source!AE53*Source!I53, 2)</f>
        <v>23.21</v>
      </c>
      <c r="I130" s="36"/>
      <c r="J130" s="36">
        <f>IF(Source!BS53&lt;&gt; 0, Source!BS53, 1)</f>
        <v>45.71</v>
      </c>
      <c r="K130" s="47">
        <f>Source!R53</f>
        <v>1060.7</v>
      </c>
      <c r="L130" s="37"/>
      <c r="R130">
        <f>H130</f>
        <v>23.21</v>
      </c>
    </row>
    <row r="131" spans="1:26" ht="14.25" x14ac:dyDescent="0.2">
      <c r="A131" s="49"/>
      <c r="B131" s="49"/>
      <c r="C131" s="49" t="s">
        <v>555</v>
      </c>
      <c r="D131" s="34"/>
      <c r="E131" s="24"/>
      <c r="F131" s="35">
        <f>Source!AL53</f>
        <v>47.91</v>
      </c>
      <c r="G131" s="36" t="str">
        <f>Source!DD53</f>
        <v/>
      </c>
      <c r="H131" s="35">
        <f>ROUND(Source!AC53*Source!I53, 2)</f>
        <v>342.08</v>
      </c>
      <c r="I131" s="36"/>
      <c r="J131" s="36">
        <f>IF(Source!BC53&lt;&gt; 0, Source!BC53, 1)</f>
        <v>8.3800000000000008</v>
      </c>
      <c r="K131" s="35">
        <f>Source!P53</f>
        <v>2866.61</v>
      </c>
      <c r="L131" s="37"/>
    </row>
    <row r="132" spans="1:26" ht="14.25" x14ac:dyDescent="0.2">
      <c r="A132" s="49"/>
      <c r="B132" s="49"/>
      <c r="C132" s="49" t="s">
        <v>549</v>
      </c>
      <c r="D132" s="34" t="s">
        <v>550</v>
      </c>
      <c r="E132" s="24">
        <f>Source!BZ53</f>
        <v>90</v>
      </c>
      <c r="F132" s="51"/>
      <c r="G132" s="36"/>
      <c r="H132" s="35">
        <f>SUM(S126:S135)</f>
        <v>3381.69</v>
      </c>
      <c r="I132" s="38"/>
      <c r="J132" s="33">
        <f>Source!AT53</f>
        <v>90</v>
      </c>
      <c r="K132" s="35">
        <f>SUM(T126:T135)</f>
        <v>154576.71</v>
      </c>
      <c r="L132" s="37"/>
    </row>
    <row r="133" spans="1:26" ht="14.25" x14ac:dyDescent="0.2">
      <c r="A133" s="49"/>
      <c r="B133" s="49"/>
      <c r="C133" s="49" t="s">
        <v>551</v>
      </c>
      <c r="D133" s="34" t="s">
        <v>550</v>
      </c>
      <c r="E133" s="24">
        <f>Source!CA53</f>
        <v>46</v>
      </c>
      <c r="F133" s="51"/>
      <c r="G133" s="36"/>
      <c r="H133" s="35">
        <f>SUM(U126:U135)</f>
        <v>1728.42</v>
      </c>
      <c r="I133" s="38"/>
      <c r="J133" s="33">
        <f>Source!AU53</f>
        <v>46</v>
      </c>
      <c r="K133" s="35">
        <f>SUM(V126:V135)</f>
        <v>79005.87</v>
      </c>
      <c r="L133" s="37"/>
    </row>
    <row r="134" spans="1:26" ht="28.5" x14ac:dyDescent="0.2">
      <c r="A134" s="49"/>
      <c r="B134" s="49"/>
      <c r="C134" s="49" t="s">
        <v>552</v>
      </c>
      <c r="D134" s="34" t="s">
        <v>553</v>
      </c>
      <c r="E134" s="24">
        <f>Source!AQ53</f>
        <v>65.12</v>
      </c>
      <c r="F134" s="35"/>
      <c r="G134" s="36" t="str">
        <f>Source!DI53</f>
        <v>)*(1+0,005*2.3)</v>
      </c>
      <c r="H134" s="35"/>
      <c r="I134" s="36"/>
      <c r="J134" s="36"/>
      <c r="K134" s="35"/>
      <c r="L134" s="39">
        <f>Source!U53</f>
        <v>470.3038032</v>
      </c>
    </row>
    <row r="135" spans="1:26" ht="14.25" x14ac:dyDescent="0.2">
      <c r="A135" s="50">
        <v>22.1</v>
      </c>
      <c r="B135" s="50" t="str">
        <f>Source!F54</f>
        <v>999-9900</v>
      </c>
      <c r="C135" s="50" t="str">
        <f>Source!G54</f>
        <v>Строительный мусор</v>
      </c>
      <c r="D135" s="40" t="str">
        <f>Source!H54</f>
        <v>т</v>
      </c>
      <c r="E135" s="41">
        <f>Source!I54</f>
        <v>15.065400000000002</v>
      </c>
      <c r="F135" s="42">
        <f>Source!AL54+Source!AM54+Source!AO54</f>
        <v>0</v>
      </c>
      <c r="G135" s="43" t="s">
        <v>3</v>
      </c>
      <c r="H135" s="42">
        <f>ROUND(Source!AC54*Source!I54, 2)+ROUND((((Source!ET54)-(Source!EU54))+Source!AE54)*Source!I54, 2)+ROUND(Source!AF54*Source!I54, 2)</f>
        <v>0</v>
      </c>
      <c r="I135" s="44"/>
      <c r="J135" s="44">
        <f>IF(Source!BC54&lt;&gt; 0, Source!BC54, 1)</f>
        <v>8.3800000000000008</v>
      </c>
      <c r="K135" s="42">
        <f>Source!O54</f>
        <v>0</v>
      </c>
      <c r="L135" s="45"/>
      <c r="S135">
        <f>ROUND((Source!FX54/100)*((ROUND(Source!AF54*Source!I54, 2)+ROUND(Source!AE54*Source!I54, 2))), 2)</f>
        <v>0</v>
      </c>
      <c r="T135">
        <f>Source!X54</f>
        <v>0</v>
      </c>
      <c r="U135">
        <f>ROUND((Source!FY54/100)*((ROUND(Source!AF54*Source!I54, 2)+ROUND(Source!AE54*Source!I54, 2))), 2)</f>
        <v>0</v>
      </c>
      <c r="V135">
        <f>Source!Y54</f>
        <v>0</v>
      </c>
      <c r="W135">
        <f>IF(Source!BI54&lt;=1,H135, 0)</f>
        <v>0</v>
      </c>
      <c r="X135">
        <f>IF(Source!BI54=2,H135, 0)</f>
        <v>0</v>
      </c>
      <c r="Y135">
        <f>IF(Source!BI54=3,H135, 0)</f>
        <v>0</v>
      </c>
      <c r="Z135">
        <f>IF(Source!BI54=4,H135, 0)</f>
        <v>0</v>
      </c>
    </row>
    <row r="136" spans="1:26" ht="15" x14ac:dyDescent="0.25">
      <c r="G136" s="70">
        <f>H128+H129+H131+H132+H133+SUM(H135:H135)</f>
        <v>9322.5</v>
      </c>
      <c r="H136" s="70"/>
      <c r="J136" s="70">
        <f>K128+K129+K131+K132+K133+SUM(K135:K135)</f>
        <v>408965.33999999997</v>
      </c>
      <c r="K136" s="70"/>
      <c r="L136" s="46">
        <f>Source!U53</f>
        <v>470.3038032</v>
      </c>
      <c r="O136" s="29">
        <f>G136</f>
        <v>9322.5</v>
      </c>
      <c r="P136" s="29">
        <f>J136</f>
        <v>408965.33999999997</v>
      </c>
      <c r="Q136" s="29">
        <f>L136</f>
        <v>470.3038032</v>
      </c>
      <c r="W136">
        <f>IF(Source!BI53&lt;=1,H128+H129+H131+H132+H133, 0)</f>
        <v>9322.5</v>
      </c>
      <c r="X136">
        <f>IF(Source!BI53=2,H128+H129+H131+H132+H133, 0)</f>
        <v>0</v>
      </c>
      <c r="Y136">
        <f>IF(Source!BI53=3,H128+H129+H131+H132+H133, 0)</f>
        <v>0</v>
      </c>
      <c r="Z136">
        <f>IF(Source!BI53=4,H128+H129+H131+H132+H133, 0)</f>
        <v>0</v>
      </c>
    </row>
    <row r="137" spans="1:26" ht="54" x14ac:dyDescent="0.2">
      <c r="A137" s="50">
        <v>23</v>
      </c>
      <c r="B137" s="50" t="str">
        <f>Source!F55</f>
        <v>Цена поставщика</v>
      </c>
      <c r="C137" s="50" t="s">
        <v>567</v>
      </c>
      <c r="D137" s="40" t="str">
        <f>Source!H55</f>
        <v>м3</v>
      </c>
      <c r="E137" s="41">
        <f>Source!I55</f>
        <v>9.5</v>
      </c>
      <c r="F137" s="42">
        <f>Source!AL55</f>
        <v>1597.55</v>
      </c>
      <c r="G137" s="44" t="str">
        <f>Source!DD55</f>
        <v/>
      </c>
      <c r="H137" s="42">
        <f>ROUND(Source!AC55*Source!I55, 2)</f>
        <v>15176.73</v>
      </c>
      <c r="I137" s="44" t="str">
        <f>Source!BO55</f>
        <v/>
      </c>
      <c r="J137" s="44">
        <f>IF(Source!BC55&lt;&gt; 0, Source!BC55, 1)</f>
        <v>8.3800000000000008</v>
      </c>
      <c r="K137" s="42">
        <f>Source!P55</f>
        <v>127180.96</v>
      </c>
      <c r="L137" s="45"/>
      <c r="S137">
        <f>ROUND((Source!FX55/100)*((ROUND(Source!AF55*Source!I55, 2)+ROUND(Source!AE55*Source!I55, 2))), 2)</f>
        <v>0</v>
      </c>
      <c r="T137">
        <f>Source!X55</f>
        <v>0</v>
      </c>
      <c r="U137">
        <f>ROUND((Source!FY55/100)*((ROUND(Source!AF55*Source!I55, 2)+ROUND(Source!AE55*Source!I55, 2))), 2)</f>
        <v>0</v>
      </c>
      <c r="V137">
        <f>Source!Y55</f>
        <v>0</v>
      </c>
    </row>
    <row r="138" spans="1:26" ht="15" x14ac:dyDescent="0.25">
      <c r="G138" s="70">
        <f>H137</f>
        <v>15176.73</v>
      </c>
      <c r="H138" s="70"/>
      <c r="J138" s="70">
        <f>K137</f>
        <v>127180.96</v>
      </c>
      <c r="K138" s="70"/>
      <c r="L138" s="46">
        <f>Source!U55</f>
        <v>0</v>
      </c>
      <c r="O138" s="29">
        <f>G138</f>
        <v>15176.73</v>
      </c>
      <c r="P138" s="29">
        <f>J138</f>
        <v>127180.96</v>
      </c>
      <c r="Q138" s="29">
        <f>L138</f>
        <v>0</v>
      </c>
      <c r="W138">
        <f>IF(Source!BI55&lt;=1,H137, 0)</f>
        <v>15176.73</v>
      </c>
      <c r="X138">
        <f>IF(Source!BI55=2,H137, 0)</f>
        <v>0</v>
      </c>
      <c r="Y138">
        <f>IF(Source!BI55=3,H137, 0)</f>
        <v>0</v>
      </c>
      <c r="Z138">
        <f>IF(Source!BI55=4,H137, 0)</f>
        <v>0</v>
      </c>
    </row>
    <row r="139" spans="1:26" ht="42.75" x14ac:dyDescent="0.2">
      <c r="A139" s="49">
        <v>24</v>
      </c>
      <c r="B139" s="49" t="str">
        <f>Source!F56</f>
        <v>58-1-2</v>
      </c>
      <c r="C139" s="49" t="str">
        <f>Source!G56</f>
        <v>Разборка деревянных элементов конструкций крыш: стропил со стойками и подкосами из досок</v>
      </c>
      <c r="D139" s="34" t="str">
        <f>Source!H56</f>
        <v>100 м2</v>
      </c>
      <c r="E139" s="24">
        <f>Source!I56</f>
        <v>2.38</v>
      </c>
      <c r="F139" s="35">
        <f>Source!AL56+Source!AM56+Source!AO56</f>
        <v>208.54</v>
      </c>
      <c r="G139" s="36"/>
      <c r="H139" s="35"/>
      <c r="I139" s="36" t="str">
        <f>Source!BO56</f>
        <v/>
      </c>
      <c r="J139" s="36"/>
      <c r="K139" s="35"/>
      <c r="L139" s="37"/>
      <c r="S139">
        <f>ROUND((Source!FX56/100)*((ROUND(Source!AF56*Source!I56, 2)+ROUND(Source!AE56*Source!I56, 2))), 2)</f>
        <v>405.93</v>
      </c>
      <c r="T139">
        <f>Source!X56</f>
        <v>18555.080000000002</v>
      </c>
      <c r="U139">
        <f>ROUND((Source!FY56/100)*((ROUND(Source!AF56*Source!I56, 2)+ROUND(Source!AE56*Source!I56, 2))), 2)</f>
        <v>207.47</v>
      </c>
      <c r="V139">
        <f>Source!Y56</f>
        <v>9483.7099999999991</v>
      </c>
    </row>
    <row r="140" spans="1:26" x14ac:dyDescent="0.2">
      <c r="C140" s="28" t="str">
        <f>"Объем: "&amp;Source!I56&amp;"=238/"&amp;"100"</f>
        <v>Объем: 2,38=238/100</v>
      </c>
    </row>
    <row r="141" spans="1:26" ht="28.5" x14ac:dyDescent="0.2">
      <c r="A141" s="49"/>
      <c r="B141" s="49"/>
      <c r="C141" s="49" t="s">
        <v>548</v>
      </c>
      <c r="D141" s="34"/>
      <c r="E141" s="24"/>
      <c r="F141" s="35">
        <f>Source!AO56</f>
        <v>183.48</v>
      </c>
      <c r="G141" s="36" t="str">
        <f>Source!DG56</f>
        <v>)*(1+0,005*2.3)</v>
      </c>
      <c r="H141" s="35">
        <f>ROUND(Source!AF56*Source!I56, 2)</f>
        <v>441.7</v>
      </c>
      <c r="I141" s="36"/>
      <c r="J141" s="36">
        <f>IF(Source!BA56&lt;&gt; 0, Source!BA56, 1)</f>
        <v>45.71</v>
      </c>
      <c r="K141" s="35">
        <f>Source!S56</f>
        <v>20190.3</v>
      </c>
      <c r="L141" s="37"/>
      <c r="R141">
        <f>H141</f>
        <v>441.7</v>
      </c>
    </row>
    <row r="142" spans="1:26" ht="14.25" x14ac:dyDescent="0.2">
      <c r="A142" s="49"/>
      <c r="B142" s="49"/>
      <c r="C142" s="49" t="s">
        <v>199</v>
      </c>
      <c r="D142" s="34"/>
      <c r="E142" s="24"/>
      <c r="F142" s="35">
        <f>Source!AM56</f>
        <v>25.06</v>
      </c>
      <c r="G142" s="36" t="str">
        <f>Source!DE56</f>
        <v/>
      </c>
      <c r="H142" s="35">
        <f>ROUND((((Source!ET56)-(Source!EU56))+Source!AE56)*Source!I56, 2)</f>
        <v>59.64</v>
      </c>
      <c r="I142" s="36"/>
      <c r="J142" s="36">
        <f>IF(Source!BB56&lt;&gt; 0, Source!BB56, 1)</f>
        <v>13.41</v>
      </c>
      <c r="K142" s="35">
        <f>Source!Q56</f>
        <v>799.81</v>
      </c>
      <c r="L142" s="37"/>
    </row>
    <row r="143" spans="1:26" ht="14.25" x14ac:dyDescent="0.2">
      <c r="A143" s="49"/>
      <c r="B143" s="49"/>
      <c r="C143" s="49" t="s">
        <v>554</v>
      </c>
      <c r="D143" s="34"/>
      <c r="E143" s="24"/>
      <c r="F143" s="35">
        <f>Source!AN56</f>
        <v>3.92</v>
      </c>
      <c r="G143" s="36" t="str">
        <f>Source!DF56</f>
        <v/>
      </c>
      <c r="H143" s="47">
        <f>ROUND(Source!AE56*Source!I56, 2)</f>
        <v>9.33</v>
      </c>
      <c r="I143" s="36"/>
      <c r="J143" s="36">
        <f>IF(Source!BS56&lt;&gt; 0, Source!BS56, 1)</f>
        <v>45.71</v>
      </c>
      <c r="K143" s="47">
        <f>Source!R56</f>
        <v>426.46</v>
      </c>
      <c r="L143" s="37"/>
      <c r="R143">
        <f>H143</f>
        <v>9.33</v>
      </c>
    </row>
    <row r="144" spans="1:26" ht="14.25" x14ac:dyDescent="0.2">
      <c r="A144" s="49"/>
      <c r="B144" s="49"/>
      <c r="C144" s="49" t="s">
        <v>549</v>
      </c>
      <c r="D144" s="34" t="s">
        <v>550</v>
      </c>
      <c r="E144" s="24">
        <f>Source!BZ56</f>
        <v>90</v>
      </c>
      <c r="F144" s="51"/>
      <c r="G144" s="36"/>
      <c r="H144" s="35">
        <f>SUM(S139:S147)</f>
        <v>405.93</v>
      </c>
      <c r="I144" s="38"/>
      <c r="J144" s="33">
        <f>Source!AT56</f>
        <v>90</v>
      </c>
      <c r="K144" s="35">
        <f>SUM(T139:T147)</f>
        <v>18555.080000000002</v>
      </c>
      <c r="L144" s="37"/>
    </row>
    <row r="145" spans="1:26" ht="14.25" x14ac:dyDescent="0.2">
      <c r="A145" s="49"/>
      <c r="B145" s="49"/>
      <c r="C145" s="49" t="s">
        <v>551</v>
      </c>
      <c r="D145" s="34" t="s">
        <v>550</v>
      </c>
      <c r="E145" s="24">
        <f>Source!CA56</f>
        <v>46</v>
      </c>
      <c r="F145" s="51"/>
      <c r="G145" s="36"/>
      <c r="H145" s="35">
        <f>SUM(U139:U147)</f>
        <v>207.47</v>
      </c>
      <c r="I145" s="38"/>
      <c r="J145" s="33">
        <f>Source!AU56</f>
        <v>46</v>
      </c>
      <c r="K145" s="35">
        <f>SUM(V139:V147)</f>
        <v>9483.7099999999991</v>
      </c>
      <c r="L145" s="37"/>
    </row>
    <row r="146" spans="1:26" ht="28.5" x14ac:dyDescent="0.2">
      <c r="A146" s="49"/>
      <c r="B146" s="49"/>
      <c r="C146" s="49" t="s">
        <v>552</v>
      </c>
      <c r="D146" s="34" t="s">
        <v>553</v>
      </c>
      <c r="E146" s="24">
        <f>Source!AQ56</f>
        <v>22.68</v>
      </c>
      <c r="F146" s="35"/>
      <c r="G146" s="36" t="str">
        <f>Source!DI56</f>
        <v>)*(1+0,005*2.3)</v>
      </c>
      <c r="H146" s="35"/>
      <c r="I146" s="36"/>
      <c r="J146" s="36"/>
      <c r="K146" s="35"/>
      <c r="L146" s="39">
        <f>Source!U56</f>
        <v>54.599151600000006</v>
      </c>
    </row>
    <row r="147" spans="1:26" ht="14.25" x14ac:dyDescent="0.2">
      <c r="A147" s="50">
        <v>24.1</v>
      </c>
      <c r="B147" s="50" t="str">
        <f>Source!F57</f>
        <v>999-9900</v>
      </c>
      <c r="C147" s="50" t="str">
        <f>Source!G57</f>
        <v>Строительный мусор</v>
      </c>
      <c r="D147" s="40" t="str">
        <f>Source!H57</f>
        <v>т</v>
      </c>
      <c r="E147" s="41">
        <f>Source!I57</f>
        <v>2.1419999999999999</v>
      </c>
      <c r="F147" s="42">
        <f>Source!AL57+Source!AM57+Source!AO57</f>
        <v>0</v>
      </c>
      <c r="G147" s="43" t="s">
        <v>3</v>
      </c>
      <c r="H147" s="42">
        <f>ROUND(Source!AC57*Source!I57, 2)+ROUND((((Source!ET57)-(Source!EU57))+Source!AE57)*Source!I57, 2)+ROUND(Source!AF57*Source!I57, 2)</f>
        <v>0</v>
      </c>
      <c r="I147" s="44"/>
      <c r="J147" s="44">
        <f>IF(Source!BC57&lt;&gt; 0, Source!BC57, 1)</f>
        <v>8.3800000000000008</v>
      </c>
      <c r="K147" s="42">
        <f>Source!O57</f>
        <v>0</v>
      </c>
      <c r="L147" s="45"/>
      <c r="S147">
        <f>ROUND((Source!FX57/100)*((ROUND(Source!AF57*Source!I57, 2)+ROUND(Source!AE57*Source!I57, 2))), 2)</f>
        <v>0</v>
      </c>
      <c r="T147">
        <f>Source!X57</f>
        <v>0</v>
      </c>
      <c r="U147">
        <f>ROUND((Source!FY57/100)*((ROUND(Source!AF57*Source!I57, 2)+ROUND(Source!AE57*Source!I57, 2))), 2)</f>
        <v>0</v>
      </c>
      <c r="V147">
        <f>Source!Y57</f>
        <v>0</v>
      </c>
      <c r="W147">
        <f>IF(Source!BI57&lt;=1,H147, 0)</f>
        <v>0</v>
      </c>
      <c r="X147">
        <f>IF(Source!BI57=2,H147, 0)</f>
        <v>0</v>
      </c>
      <c r="Y147">
        <f>IF(Source!BI57=3,H147, 0)</f>
        <v>0</v>
      </c>
      <c r="Z147">
        <f>IF(Source!BI57=4,H147, 0)</f>
        <v>0</v>
      </c>
    </row>
    <row r="148" spans="1:26" ht="15" x14ac:dyDescent="0.25">
      <c r="G148" s="70">
        <f>H141+H142+H144+H145+SUM(H147:H147)</f>
        <v>1114.74</v>
      </c>
      <c r="H148" s="70"/>
      <c r="J148" s="70">
        <f>K141+K142+K144+K145+SUM(K147:K147)</f>
        <v>49028.9</v>
      </c>
      <c r="K148" s="70"/>
      <c r="L148" s="46">
        <f>Source!U56</f>
        <v>54.599151600000006</v>
      </c>
      <c r="O148" s="29">
        <f>G148</f>
        <v>1114.74</v>
      </c>
      <c r="P148" s="29">
        <f>J148</f>
        <v>49028.9</v>
      </c>
      <c r="Q148" s="29">
        <f>L148</f>
        <v>54.599151600000006</v>
      </c>
      <c r="W148">
        <f>IF(Source!BI56&lt;=1,H141+H142+H144+H145, 0)</f>
        <v>1114.74</v>
      </c>
      <c r="X148">
        <f>IF(Source!BI56=2,H141+H142+H144+H145, 0)</f>
        <v>0</v>
      </c>
      <c r="Y148">
        <f>IF(Source!BI56=3,H141+H142+H144+H145, 0)</f>
        <v>0</v>
      </c>
      <c r="Z148">
        <f>IF(Source!BI56=4,H141+H142+H144+H145, 0)</f>
        <v>0</v>
      </c>
    </row>
    <row r="149" spans="1:26" ht="28.5" x14ac:dyDescent="0.2">
      <c r="A149" s="49">
        <v>25</v>
      </c>
      <c r="B149" s="49" t="str">
        <f>Source!F58</f>
        <v>10-01-002-01</v>
      </c>
      <c r="C149" s="49" t="str">
        <f>Source!G58</f>
        <v>Установка стропил</v>
      </c>
      <c r="D149" s="34" t="str">
        <f>Source!H58</f>
        <v>м3</v>
      </c>
      <c r="E149" s="24">
        <f>Source!I58</f>
        <v>6</v>
      </c>
      <c r="F149" s="35">
        <f>Source!AL58+Source!AM58+Source!AO58</f>
        <v>2297.71</v>
      </c>
      <c r="G149" s="36"/>
      <c r="H149" s="35"/>
      <c r="I149" s="36" t="str">
        <f>Source!BO58</f>
        <v/>
      </c>
      <c r="J149" s="36"/>
      <c r="K149" s="35"/>
      <c r="L149" s="37"/>
      <c r="S149">
        <f>ROUND((Source!FX58/100)*((ROUND(Source!AF58*Source!I58, 2)+ROUND(Source!AE58*Source!I58, 2))), 2)</f>
        <v>1527.92</v>
      </c>
      <c r="T149">
        <f>Source!X58</f>
        <v>69841.19</v>
      </c>
      <c r="U149">
        <f>ROUND((Source!FY58/100)*((ROUND(Source!AF58*Source!I58, 2)+ROUND(Source!AE58*Source!I58, 2))), 2)</f>
        <v>661.39</v>
      </c>
      <c r="V149">
        <f>Source!Y58</f>
        <v>30232.18</v>
      </c>
    </row>
    <row r="150" spans="1:26" ht="28.5" x14ac:dyDescent="0.2">
      <c r="A150" s="49"/>
      <c r="B150" s="49"/>
      <c r="C150" s="49" t="s">
        <v>548</v>
      </c>
      <c r="D150" s="34"/>
      <c r="E150" s="24"/>
      <c r="F150" s="35">
        <f>Source!AO58</f>
        <v>197.78</v>
      </c>
      <c r="G150" s="36" t="str">
        <f>Source!DG58</f>
        <v>)*1,15)*(1+0,005*2.3)</v>
      </c>
      <c r="H150" s="35">
        <f>ROUND(Source!AF58*Source!I58, 2)</f>
        <v>1380.36</v>
      </c>
      <c r="I150" s="36"/>
      <c r="J150" s="36">
        <f>IF(Source!BA58&lt;&gt; 0, Source!BA58, 1)</f>
        <v>45.71</v>
      </c>
      <c r="K150" s="35">
        <f>Source!S58</f>
        <v>63096.26</v>
      </c>
      <c r="L150" s="37"/>
      <c r="R150">
        <f>H150</f>
        <v>1380.36</v>
      </c>
    </row>
    <row r="151" spans="1:26" ht="14.25" x14ac:dyDescent="0.2">
      <c r="A151" s="49"/>
      <c r="B151" s="49"/>
      <c r="C151" s="49" t="s">
        <v>199</v>
      </c>
      <c r="D151" s="34"/>
      <c r="E151" s="24"/>
      <c r="F151" s="35">
        <f>Source!AM58</f>
        <v>31.77</v>
      </c>
      <c r="G151" s="36" t="str">
        <f>Source!DE58</f>
        <v>)*1,25</v>
      </c>
      <c r="H151" s="35">
        <f>ROUND(((((Source!ET58*1.25))-((Source!EU58*1.25)))+Source!AE58)*Source!I58, 2)</f>
        <v>238.31</v>
      </c>
      <c r="I151" s="36"/>
      <c r="J151" s="36">
        <f>IF(Source!BB58&lt;&gt; 0, Source!BB58, 1)</f>
        <v>13.41</v>
      </c>
      <c r="K151" s="35">
        <f>Source!Q58</f>
        <v>3196.64</v>
      </c>
      <c r="L151" s="37"/>
    </row>
    <row r="152" spans="1:26" ht="14.25" x14ac:dyDescent="0.2">
      <c r="A152" s="49"/>
      <c r="B152" s="49"/>
      <c r="C152" s="49" t="s">
        <v>554</v>
      </c>
      <c r="D152" s="34"/>
      <c r="E152" s="24"/>
      <c r="F152" s="35">
        <f>Source!AN58</f>
        <v>4.58</v>
      </c>
      <c r="G152" s="36" t="str">
        <f>Source!DF58</f>
        <v>)*1,25</v>
      </c>
      <c r="H152" s="47">
        <f>ROUND(Source!AE58*Source!I58, 2)</f>
        <v>34.380000000000003</v>
      </c>
      <c r="I152" s="36"/>
      <c r="J152" s="36">
        <f>IF(Source!BS58&lt;&gt; 0, Source!BS58, 1)</f>
        <v>45.71</v>
      </c>
      <c r="K152" s="47">
        <f>Source!R58</f>
        <v>1571.51</v>
      </c>
      <c r="L152" s="37"/>
      <c r="R152">
        <f>H152</f>
        <v>34.380000000000003</v>
      </c>
    </row>
    <row r="153" spans="1:26" ht="14.25" x14ac:dyDescent="0.2">
      <c r="A153" s="49"/>
      <c r="B153" s="49"/>
      <c r="C153" s="49" t="s">
        <v>555</v>
      </c>
      <c r="D153" s="34"/>
      <c r="E153" s="24"/>
      <c r="F153" s="35">
        <f>Source!AL58</f>
        <v>2068.16</v>
      </c>
      <c r="G153" s="36" t="str">
        <f>Source!DD58</f>
        <v/>
      </c>
      <c r="H153" s="35">
        <f>ROUND(Source!AC58*Source!I58, 2)</f>
        <v>12408.96</v>
      </c>
      <c r="I153" s="36"/>
      <c r="J153" s="36">
        <f>IF(Source!BC58&lt;&gt; 0, Source!BC58, 1)</f>
        <v>8.3800000000000008</v>
      </c>
      <c r="K153" s="35">
        <f>Source!P58</f>
        <v>103987.08</v>
      </c>
      <c r="L153" s="37"/>
    </row>
    <row r="154" spans="1:26" ht="14.25" x14ac:dyDescent="0.2">
      <c r="A154" s="49"/>
      <c r="B154" s="49"/>
      <c r="C154" s="49" t="s">
        <v>549</v>
      </c>
      <c r="D154" s="34" t="s">
        <v>550</v>
      </c>
      <c r="E154" s="24">
        <f>Source!BZ58</f>
        <v>108</v>
      </c>
      <c r="F154" s="51"/>
      <c r="G154" s="36"/>
      <c r="H154" s="35">
        <f>SUM(S149:S157)</f>
        <v>1527.92</v>
      </c>
      <c r="I154" s="38"/>
      <c r="J154" s="33">
        <f>Source!AT58</f>
        <v>108</v>
      </c>
      <c r="K154" s="35">
        <f>SUM(T149:T157)</f>
        <v>69841.19</v>
      </c>
      <c r="L154" s="37"/>
    </row>
    <row r="155" spans="1:26" ht="14.25" x14ac:dyDescent="0.2">
      <c r="A155" s="49"/>
      <c r="B155" s="49"/>
      <c r="C155" s="49" t="s">
        <v>551</v>
      </c>
      <c r="D155" s="34" t="s">
        <v>550</v>
      </c>
      <c r="E155" s="24">
        <f>Source!CA58</f>
        <v>55</v>
      </c>
      <c r="F155" s="71" t="str">
        <f>CONCATENATE(" )", Source!DM58, Source!FU58, "=", Source!FY58)</f>
        <v xml:space="preserve"> ))*0,85=46,75</v>
      </c>
      <c r="G155" s="72"/>
      <c r="H155" s="35">
        <f>SUM(U149:U157)</f>
        <v>661.39</v>
      </c>
      <c r="I155" s="38"/>
      <c r="J155" s="33">
        <f>Source!AU58</f>
        <v>46.75</v>
      </c>
      <c r="K155" s="35">
        <f>SUM(V149:V157)</f>
        <v>30232.18</v>
      </c>
      <c r="L155" s="37"/>
    </row>
    <row r="156" spans="1:26" ht="28.5" x14ac:dyDescent="0.2">
      <c r="A156" s="49"/>
      <c r="B156" s="49"/>
      <c r="C156" s="49" t="s">
        <v>552</v>
      </c>
      <c r="D156" s="34" t="s">
        <v>553</v>
      </c>
      <c r="E156" s="24">
        <f>Source!AQ58</f>
        <v>23.8</v>
      </c>
      <c r="F156" s="35"/>
      <c r="G156" s="36" t="str">
        <f>Source!DI58</f>
        <v>)*1,15)*(1+0,005*2.3)</v>
      </c>
      <c r="H156" s="35"/>
      <c r="I156" s="36"/>
      <c r="J156" s="36"/>
      <c r="K156" s="35"/>
      <c r="L156" s="39">
        <f>Source!U58</f>
        <v>166.10853</v>
      </c>
    </row>
    <row r="157" spans="1:26" ht="42.75" x14ac:dyDescent="0.2">
      <c r="A157" s="50">
        <v>25.1</v>
      </c>
      <c r="B157" s="50" t="str">
        <f>Source!F59</f>
        <v>11.1.03.06-0093</v>
      </c>
      <c r="C157" s="50" t="str">
        <f>Source!G59</f>
        <v>Доска обрезная, хвойных пород, ширина 75-150 мм, толщина 44 мм и более, длина 4-6,5 м, сорт I</v>
      </c>
      <c r="D157" s="40" t="str">
        <f>Source!H59</f>
        <v>м3</v>
      </c>
      <c r="E157" s="41">
        <f>Source!I59</f>
        <v>-4.9800000000000004</v>
      </c>
      <c r="F157" s="42">
        <f>Source!AL59+Source!AM59+Source!AO59</f>
        <v>1572</v>
      </c>
      <c r="G157" s="43" t="s">
        <v>3</v>
      </c>
      <c r="H157" s="42">
        <f>ROUND(Source!AC59*Source!I59, 2)+ROUND((((Source!ET59)-(Source!EU59))+Source!AE59)*Source!I59, 2)+ROUND(Source!AF59*Source!I59, 2)</f>
        <v>-7828.56</v>
      </c>
      <c r="I157" s="44"/>
      <c r="J157" s="44">
        <f>IF(Source!BC59&lt;&gt; 0, Source!BC59, 1)</f>
        <v>8.3800000000000008</v>
      </c>
      <c r="K157" s="42">
        <f>Source!O59</f>
        <v>-65603.33</v>
      </c>
      <c r="L157" s="45"/>
      <c r="S157">
        <f>ROUND((Source!FX59/100)*((ROUND(Source!AF59*Source!I59, 2)+ROUND(Source!AE59*Source!I59, 2))), 2)</f>
        <v>0</v>
      </c>
      <c r="T157">
        <f>Source!X59</f>
        <v>0</v>
      </c>
      <c r="U157">
        <f>ROUND((Source!FY59/100)*((ROUND(Source!AF59*Source!I59, 2)+ROUND(Source!AE59*Source!I59, 2))), 2)</f>
        <v>0</v>
      </c>
      <c r="V157">
        <f>Source!Y59</f>
        <v>0</v>
      </c>
      <c r="W157">
        <f>IF(Source!BI59&lt;=1,H157, 0)</f>
        <v>-7828.56</v>
      </c>
      <c r="X157">
        <f>IF(Source!BI59=2,H157, 0)</f>
        <v>0</v>
      </c>
      <c r="Y157">
        <f>IF(Source!BI59=3,H157, 0)</f>
        <v>0</v>
      </c>
      <c r="Z157">
        <f>IF(Source!BI59=4,H157, 0)</f>
        <v>0</v>
      </c>
    </row>
    <row r="158" spans="1:26" ht="15" x14ac:dyDescent="0.25">
      <c r="G158" s="70">
        <f>H150+H151+H153+H154+H155+SUM(H157:H157)</f>
        <v>8388.3799999999974</v>
      </c>
      <c r="H158" s="70"/>
      <c r="J158" s="70">
        <f>K150+K151+K153+K154+K155+SUM(K157:K157)</f>
        <v>204750.02000000002</v>
      </c>
      <c r="K158" s="70"/>
      <c r="L158" s="46">
        <f>Source!U58</f>
        <v>166.10853</v>
      </c>
      <c r="O158" s="29">
        <f>G158</f>
        <v>8388.3799999999974</v>
      </c>
      <c r="P158" s="29">
        <f>J158</f>
        <v>204750.02000000002</v>
      </c>
      <c r="Q158" s="29">
        <f>L158</f>
        <v>166.10853</v>
      </c>
      <c r="W158">
        <f>IF(Source!BI58&lt;=1,H150+H151+H153+H154+H155, 0)</f>
        <v>16216.939999999999</v>
      </c>
      <c r="X158">
        <f>IF(Source!BI58=2,H150+H151+H153+H154+H155, 0)</f>
        <v>0</v>
      </c>
      <c r="Y158">
        <f>IF(Source!BI58=3,H150+H151+H153+H154+H155, 0)</f>
        <v>0</v>
      </c>
      <c r="Z158">
        <f>IF(Source!BI58=4,H150+H151+H153+H154+H155, 0)</f>
        <v>0</v>
      </c>
    </row>
    <row r="159" spans="1:26" ht="54" x14ac:dyDescent="0.2">
      <c r="A159" s="50">
        <v>26</v>
      </c>
      <c r="B159" s="50" t="str">
        <f>Source!F60</f>
        <v>Цена поставщика</v>
      </c>
      <c r="C159" s="50" t="s">
        <v>568</v>
      </c>
      <c r="D159" s="40" t="str">
        <f>Source!H60</f>
        <v>м3</v>
      </c>
      <c r="E159" s="41">
        <f>Source!I60</f>
        <v>6</v>
      </c>
      <c r="F159" s="42">
        <f>Source!AL60</f>
        <v>1597.55</v>
      </c>
      <c r="G159" s="44" t="str">
        <f>Source!DD60</f>
        <v/>
      </c>
      <c r="H159" s="42">
        <f>ROUND(Source!AC60*Source!I60, 2)</f>
        <v>9585.2999999999993</v>
      </c>
      <c r="I159" s="44" t="str">
        <f>Source!BO60</f>
        <v/>
      </c>
      <c r="J159" s="44">
        <f>IF(Source!BC60&lt;&gt; 0, Source!BC60, 1)</f>
        <v>8.3800000000000008</v>
      </c>
      <c r="K159" s="42">
        <f>Source!P60</f>
        <v>80324.81</v>
      </c>
      <c r="L159" s="45"/>
      <c r="S159">
        <f>ROUND((Source!FX60/100)*((ROUND(Source!AF60*Source!I60, 2)+ROUND(Source!AE60*Source!I60, 2))), 2)</f>
        <v>0</v>
      </c>
      <c r="T159">
        <f>Source!X60</f>
        <v>0</v>
      </c>
      <c r="U159">
        <f>ROUND((Source!FY60/100)*((ROUND(Source!AF60*Source!I60, 2)+ROUND(Source!AE60*Source!I60, 2))), 2)</f>
        <v>0</v>
      </c>
      <c r="V159">
        <f>Source!Y60</f>
        <v>0</v>
      </c>
    </row>
    <row r="160" spans="1:26" ht="15" x14ac:dyDescent="0.25">
      <c r="G160" s="70">
        <f>H159</f>
        <v>9585.2999999999993</v>
      </c>
      <c r="H160" s="70"/>
      <c r="J160" s="70">
        <f>K159</f>
        <v>80324.81</v>
      </c>
      <c r="K160" s="70"/>
      <c r="L160" s="46">
        <f>Source!U60</f>
        <v>0</v>
      </c>
      <c r="O160" s="29">
        <f>G160</f>
        <v>9585.2999999999993</v>
      </c>
      <c r="P160" s="29">
        <f>J160</f>
        <v>80324.81</v>
      </c>
      <c r="Q160" s="29">
        <f>L160</f>
        <v>0</v>
      </c>
      <c r="W160">
        <f>IF(Source!BI60&lt;=1,H159, 0)</f>
        <v>9585.2999999999993</v>
      </c>
      <c r="X160">
        <f>IF(Source!BI60=2,H159, 0)</f>
        <v>0</v>
      </c>
      <c r="Y160">
        <f>IF(Source!BI60=3,H159, 0)</f>
        <v>0</v>
      </c>
      <c r="Z160">
        <f>IF(Source!BI60=4,H159, 0)</f>
        <v>0</v>
      </c>
    </row>
    <row r="161" spans="1:32" ht="57" x14ac:dyDescent="0.2">
      <c r="A161" s="49">
        <v>27</v>
      </c>
      <c r="B161" s="49" t="str">
        <f>Source!F61</f>
        <v>т01-01-01-043</v>
      </c>
      <c r="C161" s="49" t="str">
        <f>Source!G61</f>
        <v>Погрузка при автомобильных перевозках мусора строительного с погрузкой экскаваторами емкостью ковша до 0,5 м3</v>
      </c>
      <c r="D161" s="34" t="str">
        <f>Source!H61</f>
        <v>1 т груза</v>
      </c>
      <c r="E161" s="24">
        <f>Source!I61</f>
        <v>32.772599999999997</v>
      </c>
      <c r="F161" s="35">
        <f>Source!AK61</f>
        <v>3.28</v>
      </c>
      <c r="G161" s="36" t="str">
        <f>Source!DC61</f>
        <v/>
      </c>
      <c r="H161" s="35">
        <f>ROUND(Source!AB61*Source!I61, 2)</f>
        <v>107.49</v>
      </c>
      <c r="I161" s="36" t="str">
        <f>Source!BO61</f>
        <v/>
      </c>
      <c r="J161" s="36">
        <f>Source!AZ61</f>
        <v>14.68</v>
      </c>
      <c r="K161" s="35">
        <f>Source!GM61</f>
        <v>1578.01</v>
      </c>
      <c r="L161" s="37"/>
      <c r="S161">
        <f>ROUND((Source!FX61/100)*((ROUND(0*Source!I61, 2)+ROUND(0*Source!I61, 2))), 2)</f>
        <v>0</v>
      </c>
      <c r="T161">
        <f>Source!X61</f>
        <v>0</v>
      </c>
      <c r="U161">
        <f>ROUND((Source!FY61/100)*((ROUND(0*Source!I61, 2)+ROUND(0*Source!I61, 2))), 2)</f>
        <v>0</v>
      </c>
      <c r="V161">
        <f>Source!Y61</f>
        <v>0</v>
      </c>
    </row>
    <row r="162" spans="1:32" x14ac:dyDescent="0.2">
      <c r="A162" s="30"/>
      <c r="B162" s="30"/>
      <c r="C162" s="31" t="str">
        <f>"Объем: "&amp;Source!I61&amp;"="&amp;Source!I29&amp;"+"&amp;""&amp;Source!I54&amp;"+"&amp;""&amp;Source!I57&amp;""</f>
        <v>Объем: 32,7726=15,5652+15,0654+2,142</v>
      </c>
      <c r="D162" s="30"/>
      <c r="E162" s="30"/>
      <c r="F162" s="30"/>
      <c r="G162" s="30"/>
      <c r="H162" s="30"/>
      <c r="I162" s="30"/>
      <c r="J162" s="30"/>
      <c r="K162" s="30"/>
      <c r="L162" s="30"/>
    </row>
    <row r="163" spans="1:32" ht="15" x14ac:dyDescent="0.25">
      <c r="G163" s="70">
        <f>H161</f>
        <v>107.49</v>
      </c>
      <c r="H163" s="70"/>
      <c r="J163" s="70">
        <f>K161</f>
        <v>1578.01</v>
      </c>
      <c r="K163" s="70"/>
      <c r="L163" s="46">
        <f>Source!U61</f>
        <v>0</v>
      </c>
      <c r="O163" s="29">
        <f>G163</f>
        <v>107.49</v>
      </c>
      <c r="P163" s="29">
        <f>J163</f>
        <v>1578.01</v>
      </c>
      <c r="Q163" s="29">
        <f>L163</f>
        <v>0</v>
      </c>
      <c r="W163">
        <f>IF(Source!BI61&lt;=1,H161, 0)</f>
        <v>107.49</v>
      </c>
      <c r="X163">
        <f>IF(Source!BI61=2,H161, 0)</f>
        <v>0</v>
      </c>
      <c r="Y163">
        <f>IF(Source!BI61=3,H161, 0)</f>
        <v>0</v>
      </c>
      <c r="Z163">
        <f>IF(Source!BI61=4,H161, 0)</f>
        <v>0</v>
      </c>
    </row>
    <row r="164" spans="1:32" ht="57" x14ac:dyDescent="0.2">
      <c r="A164" s="50">
        <v>28</v>
      </c>
      <c r="B164" s="50" t="str">
        <f>Source!F62</f>
        <v>т03-21-01-002</v>
      </c>
      <c r="C164" s="50" t="str">
        <f>Source!G62</f>
        <v>Перевозка грузов I класса автомобилями-самосвалами грузоподъемностью 10 т работающих вне карьера на расстояние до 2 км</v>
      </c>
      <c r="D164" s="40" t="str">
        <f>Source!H62</f>
        <v>1 т груза</v>
      </c>
      <c r="E164" s="41">
        <f>Source!I62</f>
        <v>32.772599999999997</v>
      </c>
      <c r="F164" s="42">
        <f>Source!AK62</f>
        <v>3.86</v>
      </c>
      <c r="G164" s="44" t="str">
        <f>Source!DC62</f>
        <v/>
      </c>
      <c r="H164" s="42">
        <f>ROUND(Source!AB62*Source!I62, 2)</f>
        <v>126.5</v>
      </c>
      <c r="I164" s="44" t="str">
        <f>Source!BO62</f>
        <v/>
      </c>
      <c r="J164" s="44">
        <f>Source!AZ62</f>
        <v>14.68</v>
      </c>
      <c r="K164" s="42">
        <f>Source!GM62</f>
        <v>1857.05</v>
      </c>
      <c r="L164" s="45"/>
      <c r="S164">
        <f>ROUND((Source!FX62/100)*((ROUND(0*Source!I62, 2)+ROUND(0*Source!I62, 2))), 2)</f>
        <v>0</v>
      </c>
      <c r="T164">
        <f>Source!X62</f>
        <v>0</v>
      </c>
      <c r="U164">
        <f>ROUND((Source!FY62/100)*((ROUND(0*Source!I62, 2)+ROUND(0*Source!I62, 2))), 2)</f>
        <v>0</v>
      </c>
      <c r="V164">
        <f>Source!Y62</f>
        <v>0</v>
      </c>
    </row>
    <row r="165" spans="1:32" ht="15" x14ac:dyDescent="0.25">
      <c r="G165" s="70">
        <f>H164</f>
        <v>126.5</v>
      </c>
      <c r="H165" s="70"/>
      <c r="J165" s="70">
        <f>K164</f>
        <v>1857.05</v>
      </c>
      <c r="K165" s="70"/>
      <c r="L165" s="46">
        <f>Source!U62</f>
        <v>0</v>
      </c>
      <c r="O165" s="29">
        <f>G165</f>
        <v>126.5</v>
      </c>
      <c r="P165" s="29">
        <f>J165</f>
        <v>1857.05</v>
      </c>
      <c r="Q165" s="29">
        <f>L165</f>
        <v>0</v>
      </c>
      <c r="W165">
        <f>IF(Source!BI62&lt;=1,H164, 0)</f>
        <v>126.5</v>
      </c>
      <c r="X165">
        <f>IF(Source!BI62=2,H164, 0)</f>
        <v>0</v>
      </c>
      <c r="Y165">
        <f>IF(Source!BI62=3,H164, 0)</f>
        <v>0</v>
      </c>
      <c r="Z165">
        <f>IF(Source!BI62=4,H164, 0)</f>
        <v>0</v>
      </c>
    </row>
    <row r="167" spans="1:32" ht="15" x14ac:dyDescent="0.25">
      <c r="A167" s="76" t="str">
        <f>CONCATENATE("Итого по разделу: ",IF(Source!G64&lt;&gt;"Новый раздел", Source!G64, ""))</f>
        <v>Итого по разделу: Ремонт кровли на отметке +17.300</v>
      </c>
      <c r="B167" s="76"/>
      <c r="C167" s="76"/>
      <c r="D167" s="76"/>
      <c r="E167" s="76"/>
      <c r="F167" s="76"/>
      <c r="G167" s="75">
        <f>SUM(O29:O166)</f>
        <v>76840.259999999995</v>
      </c>
      <c r="H167" s="75"/>
      <c r="I167" s="32"/>
      <c r="J167" s="75">
        <f>SUM(P29:P166)</f>
        <v>1510703.51</v>
      </c>
      <c r="K167" s="75"/>
      <c r="L167" s="46">
        <f>SUM(Q29:Q166)</f>
        <v>1099.46614946</v>
      </c>
      <c r="AF167" s="53" t="str">
        <f>CONCATENATE("Итого по разделу: ",IF(Source!G64&lt;&gt;"Новый раздел", Source!G64, ""))</f>
        <v>Итого по разделу: Ремонт кровли на отметке +17.300</v>
      </c>
    </row>
    <row r="171" spans="1:32" ht="16.5" x14ac:dyDescent="0.25">
      <c r="A171" s="73" t="str">
        <f>CONCATENATE("Раздел: ",IF(Source!G94&lt;&gt;"Новый раздел", Source!G94, ""))</f>
        <v>Раздел: Ремонт кровли на отметке +12.600</v>
      </c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3"/>
    </row>
    <row r="172" spans="1:32" ht="42.75" x14ac:dyDescent="0.2">
      <c r="A172" s="49">
        <v>29</v>
      </c>
      <c r="B172" s="49" t="str">
        <f>Source!F98</f>
        <v>46-04-008-04</v>
      </c>
      <c r="C172" s="49" t="str">
        <f>Source!G98</f>
        <v>Разборка покрытий кровель: из волнистых и полуволнистых хризотилцементных листов</v>
      </c>
      <c r="D172" s="34" t="str">
        <f>Source!H98</f>
        <v>100 м2</v>
      </c>
      <c r="E172" s="24">
        <f>Source!I98</f>
        <v>2.31</v>
      </c>
      <c r="F172" s="35">
        <f>Source!AL98+Source!AM98+Source!AO98</f>
        <v>154.66</v>
      </c>
      <c r="G172" s="36"/>
      <c r="H172" s="35"/>
      <c r="I172" s="36" t="str">
        <f>Source!BO98</f>
        <v/>
      </c>
      <c r="J172" s="36"/>
      <c r="K172" s="35"/>
      <c r="L172" s="37"/>
      <c r="S172">
        <f>ROUND((Source!FX98/100)*((ROUND(Source!AF98*Source!I98, 2)+ROUND(Source!AE98*Source!I98, 2))), 2)</f>
        <v>260.70999999999998</v>
      </c>
      <c r="T172">
        <f>Source!X98</f>
        <v>11916.7</v>
      </c>
      <c r="U172">
        <f>ROUND((Source!FY98/100)*((ROUND(Source!AF98*Source!I98, 2)+ROUND(Source!AE98*Source!I98, 2))), 2)</f>
        <v>148.97</v>
      </c>
      <c r="V172">
        <f>Source!Y98</f>
        <v>6809.55</v>
      </c>
    </row>
    <row r="173" spans="1:32" x14ac:dyDescent="0.2">
      <c r="C173" s="28" t="str">
        <f>"Объем: "&amp;Source!I98&amp;"=231/"&amp;"100"</f>
        <v>Объем: 2,31=231/100</v>
      </c>
    </row>
    <row r="174" spans="1:32" ht="14.25" x14ac:dyDescent="0.2">
      <c r="A174" s="49"/>
      <c r="B174" s="49"/>
      <c r="C174" s="49" t="s">
        <v>548</v>
      </c>
      <c r="D174" s="34"/>
      <c r="E174" s="24"/>
      <c r="F174" s="35">
        <f>Source!AO98</f>
        <v>124.02</v>
      </c>
      <c r="G174" s="36" t="str">
        <f>Source!DG98</f>
        <v/>
      </c>
      <c r="H174" s="35">
        <f>ROUND(Source!AF98*Source!I98, 2)</f>
        <v>286.49</v>
      </c>
      <c r="I174" s="36"/>
      <c r="J174" s="36">
        <f>IF(Source!BA98&lt;&gt; 0, Source!BA98, 1)</f>
        <v>45.71</v>
      </c>
      <c r="K174" s="35">
        <f>Source!S98</f>
        <v>13095.28</v>
      </c>
      <c r="L174" s="37"/>
      <c r="R174">
        <f>H174</f>
        <v>286.49</v>
      </c>
    </row>
    <row r="175" spans="1:32" ht="14.25" x14ac:dyDescent="0.2">
      <c r="A175" s="49"/>
      <c r="B175" s="49"/>
      <c r="C175" s="49" t="s">
        <v>199</v>
      </c>
      <c r="D175" s="34"/>
      <c r="E175" s="24"/>
      <c r="F175" s="35">
        <f>Source!AM98</f>
        <v>30.64</v>
      </c>
      <c r="G175" s="36" t="str">
        <f>Source!DE98</f>
        <v/>
      </c>
      <c r="H175" s="35">
        <f>ROUND((((Source!ET98)-(Source!EU98))+Source!AE98)*Source!I98, 2)</f>
        <v>70.78</v>
      </c>
      <c r="I175" s="36"/>
      <c r="J175" s="36">
        <f>IF(Source!BB98&lt;&gt; 0, Source!BB98, 1)</f>
        <v>13.41</v>
      </c>
      <c r="K175" s="35">
        <f>Source!Q98</f>
        <v>949.14</v>
      </c>
      <c r="L175" s="37"/>
    </row>
    <row r="176" spans="1:32" ht="14.25" x14ac:dyDescent="0.2">
      <c r="A176" s="49"/>
      <c r="B176" s="49"/>
      <c r="C176" s="49" t="s">
        <v>549</v>
      </c>
      <c r="D176" s="34" t="s">
        <v>550</v>
      </c>
      <c r="E176" s="24">
        <f>Source!BZ98</f>
        <v>91</v>
      </c>
      <c r="F176" s="51"/>
      <c r="G176" s="36"/>
      <c r="H176" s="35">
        <f>SUM(S172:S179)</f>
        <v>260.70999999999998</v>
      </c>
      <c r="I176" s="38"/>
      <c r="J176" s="33">
        <f>Source!AT98</f>
        <v>91</v>
      </c>
      <c r="K176" s="35">
        <f>SUM(T172:T179)</f>
        <v>11916.7</v>
      </c>
      <c r="L176" s="37"/>
    </row>
    <row r="177" spans="1:26" ht="14.25" x14ac:dyDescent="0.2">
      <c r="A177" s="49"/>
      <c r="B177" s="49"/>
      <c r="C177" s="49" t="s">
        <v>551</v>
      </c>
      <c r="D177" s="34" t="s">
        <v>550</v>
      </c>
      <c r="E177" s="24">
        <f>Source!CA98</f>
        <v>52</v>
      </c>
      <c r="F177" s="51"/>
      <c r="G177" s="36"/>
      <c r="H177" s="35">
        <f>SUM(U172:U179)</f>
        <v>148.97</v>
      </c>
      <c r="I177" s="38"/>
      <c r="J177" s="33">
        <f>Source!AU98</f>
        <v>52</v>
      </c>
      <c r="K177" s="35">
        <f>SUM(V172:V179)</f>
        <v>6809.55</v>
      </c>
      <c r="L177" s="37"/>
    </row>
    <row r="178" spans="1:26" ht="14.25" x14ac:dyDescent="0.2">
      <c r="A178" s="49"/>
      <c r="B178" s="49"/>
      <c r="C178" s="49" t="s">
        <v>552</v>
      </c>
      <c r="D178" s="34" t="s">
        <v>553</v>
      </c>
      <c r="E178" s="24">
        <f>Source!AQ98</f>
        <v>15.9</v>
      </c>
      <c r="F178" s="35"/>
      <c r="G178" s="36" t="str">
        <f>Source!DI98</f>
        <v/>
      </c>
      <c r="H178" s="35"/>
      <c r="I178" s="36"/>
      <c r="J178" s="36"/>
      <c r="K178" s="35"/>
      <c r="L178" s="39">
        <f>Source!U98</f>
        <v>36.728999999999999</v>
      </c>
    </row>
    <row r="179" spans="1:26" ht="14.25" x14ac:dyDescent="0.2">
      <c r="A179" s="50">
        <v>29.1</v>
      </c>
      <c r="B179" s="50" t="str">
        <f>Source!F99</f>
        <v>999-9900</v>
      </c>
      <c r="C179" s="50" t="str">
        <f>Source!G99</f>
        <v>Строительный мусор</v>
      </c>
      <c r="D179" s="40" t="str">
        <f>Source!H99</f>
        <v>т</v>
      </c>
      <c r="E179" s="41">
        <f>Source!I99</f>
        <v>5.0358000000000001</v>
      </c>
      <c r="F179" s="42">
        <f>Source!AL99+Source!AM99+Source!AO99</f>
        <v>0</v>
      </c>
      <c r="G179" s="43" t="s">
        <v>3</v>
      </c>
      <c r="H179" s="42">
        <f>ROUND(Source!AC99*Source!I99, 2)+ROUND((((Source!ET99)-(Source!EU99))+Source!AE99)*Source!I99, 2)+ROUND(Source!AF99*Source!I99, 2)</f>
        <v>0</v>
      </c>
      <c r="I179" s="44"/>
      <c r="J179" s="44">
        <f>IF(Source!BC99&lt;&gt; 0, Source!BC99, 1)</f>
        <v>8.3800000000000008</v>
      </c>
      <c r="K179" s="42">
        <f>Source!O99</f>
        <v>0</v>
      </c>
      <c r="L179" s="45"/>
      <c r="S179">
        <f>ROUND((Source!FX99/100)*((ROUND(Source!AF99*Source!I99, 2)+ROUND(Source!AE99*Source!I99, 2))), 2)</f>
        <v>0</v>
      </c>
      <c r="T179">
        <f>Source!X99</f>
        <v>0</v>
      </c>
      <c r="U179">
        <f>ROUND((Source!FY99/100)*((ROUND(Source!AF99*Source!I99, 2)+ROUND(Source!AE99*Source!I99, 2))), 2)</f>
        <v>0</v>
      </c>
      <c r="V179">
        <f>Source!Y99</f>
        <v>0</v>
      </c>
      <c r="W179">
        <f>IF(Source!BI99&lt;=1,H179, 0)</f>
        <v>0</v>
      </c>
      <c r="X179">
        <f>IF(Source!BI99=2,H179, 0)</f>
        <v>0</v>
      </c>
      <c r="Y179">
        <f>IF(Source!BI99=3,H179, 0)</f>
        <v>0</v>
      </c>
      <c r="Z179">
        <f>IF(Source!BI99=4,H179, 0)</f>
        <v>0</v>
      </c>
    </row>
    <row r="180" spans="1:26" ht="15" x14ac:dyDescent="0.25">
      <c r="G180" s="70">
        <f>H174+H175+H176+H177+SUM(H179:H179)</f>
        <v>766.95</v>
      </c>
      <c r="H180" s="70"/>
      <c r="J180" s="70">
        <f>K174+K175+K176+K177+SUM(K179:K179)</f>
        <v>32770.670000000006</v>
      </c>
      <c r="K180" s="70"/>
      <c r="L180" s="46">
        <f>Source!U98</f>
        <v>36.728999999999999</v>
      </c>
      <c r="O180" s="29">
        <f>G180</f>
        <v>766.95</v>
      </c>
      <c r="P180" s="29">
        <f>J180</f>
        <v>32770.670000000006</v>
      </c>
      <c r="Q180" s="29">
        <f>L180</f>
        <v>36.728999999999999</v>
      </c>
      <c r="W180">
        <f>IF(Source!BI98&lt;=1,H174+H175+H176+H177, 0)</f>
        <v>766.95</v>
      </c>
      <c r="X180">
        <f>IF(Source!BI98=2,H174+H175+H176+H177, 0)</f>
        <v>0</v>
      </c>
      <c r="Y180">
        <f>IF(Source!BI98=3,H174+H175+H176+H177, 0)</f>
        <v>0</v>
      </c>
      <c r="Z180">
        <f>IF(Source!BI98=4,H174+H175+H176+H177, 0)</f>
        <v>0</v>
      </c>
    </row>
    <row r="181" spans="1:26" ht="42.75" x14ac:dyDescent="0.2">
      <c r="A181" s="49">
        <v>30</v>
      </c>
      <c r="B181" s="49" t="str">
        <f>Source!F100</f>
        <v>09-04-002-01</v>
      </c>
      <c r="C181" s="49" t="str">
        <f>Source!G100</f>
        <v>Монтаж кровельного покрытия: из профилированного листа при высоте здания до 25 м</v>
      </c>
      <c r="D181" s="34" t="str">
        <f>Source!H100</f>
        <v>100 м2</v>
      </c>
      <c r="E181" s="24">
        <f>Source!I100</f>
        <v>2.31</v>
      </c>
      <c r="F181" s="35">
        <f>Source!AL100+Source!AM100+Source!AO100</f>
        <v>900.19</v>
      </c>
      <c r="G181" s="36"/>
      <c r="H181" s="35"/>
      <c r="I181" s="36" t="str">
        <f>Source!BO100</f>
        <v/>
      </c>
      <c r="J181" s="36"/>
      <c r="K181" s="35"/>
      <c r="L181" s="37"/>
      <c r="S181">
        <f>ROUND((Source!FX100/100)*((ROUND(Source!AF100*Source!I100, 2)+ROUND(Source!AE100*Source!I100, 2))), 2)</f>
        <v>795</v>
      </c>
      <c r="T181">
        <f>Source!X100</f>
        <v>36339.440000000002</v>
      </c>
      <c r="U181">
        <f>ROUND((Source!FY100/100)*((ROUND(Source!AF100*Source!I100, 2)+ROUND(Source!AE100*Source!I100, 2))), 2)</f>
        <v>450.5</v>
      </c>
      <c r="V181">
        <f>Source!Y100</f>
        <v>20592.349999999999</v>
      </c>
    </row>
    <row r="182" spans="1:26" x14ac:dyDescent="0.2">
      <c r="C182" s="28" t="str">
        <f>"Объем: "&amp;Source!I100&amp;"=231/"&amp;"100"</f>
        <v>Объем: 2,31=231/100</v>
      </c>
    </row>
    <row r="183" spans="1:26" ht="14.25" x14ac:dyDescent="0.2">
      <c r="A183" s="49"/>
      <c r="B183" s="49"/>
      <c r="C183" s="49" t="s">
        <v>548</v>
      </c>
      <c r="D183" s="34"/>
      <c r="E183" s="24"/>
      <c r="F183" s="35">
        <f>Source!AO100</f>
        <v>277.06</v>
      </c>
      <c r="G183" s="36" t="str">
        <f>Source!DG100</f>
        <v>)*1,15</v>
      </c>
      <c r="H183" s="35">
        <f>ROUND(Source!AF100*Source!I100, 2)</f>
        <v>736.01</v>
      </c>
      <c r="I183" s="36"/>
      <c r="J183" s="36">
        <f>IF(Source!BA100&lt;&gt; 0, Source!BA100, 1)</f>
        <v>45.71</v>
      </c>
      <c r="K183" s="35">
        <f>Source!S100</f>
        <v>33643.120000000003</v>
      </c>
      <c r="L183" s="37"/>
      <c r="R183">
        <f>H183</f>
        <v>736.01</v>
      </c>
    </row>
    <row r="184" spans="1:26" ht="14.25" x14ac:dyDescent="0.2">
      <c r="A184" s="49"/>
      <c r="B184" s="49"/>
      <c r="C184" s="49" t="s">
        <v>199</v>
      </c>
      <c r="D184" s="34"/>
      <c r="E184" s="24"/>
      <c r="F184" s="35">
        <f>Source!AM100</f>
        <v>469.17</v>
      </c>
      <c r="G184" s="36" t="str">
        <f>Source!DE100</f>
        <v>)*1,25</v>
      </c>
      <c r="H184" s="35">
        <f>ROUND(((((Source!ET100*1.25))-((Source!EU100*1.25)))+Source!AE100)*Source!I100, 2)</f>
        <v>1354.73</v>
      </c>
      <c r="I184" s="36"/>
      <c r="J184" s="36">
        <f>IF(Source!BB100&lt;&gt; 0, Source!BB100, 1)</f>
        <v>13.41</v>
      </c>
      <c r="K184" s="35">
        <f>Source!Q100</f>
        <v>18167.169999999998</v>
      </c>
      <c r="L184" s="37"/>
    </row>
    <row r="185" spans="1:26" ht="14.25" x14ac:dyDescent="0.2">
      <c r="A185" s="49"/>
      <c r="B185" s="49"/>
      <c r="C185" s="49" t="s">
        <v>554</v>
      </c>
      <c r="D185" s="34"/>
      <c r="E185" s="24"/>
      <c r="F185" s="35">
        <f>Source!AN100</f>
        <v>41.15</v>
      </c>
      <c r="G185" s="36" t="str">
        <f>Source!DF100</f>
        <v>)*1,25</v>
      </c>
      <c r="H185" s="47">
        <f>ROUND(Source!AE100*Source!I100, 2)</f>
        <v>118.83</v>
      </c>
      <c r="I185" s="36"/>
      <c r="J185" s="36">
        <f>IF(Source!BS100&lt;&gt; 0, Source!BS100, 1)</f>
        <v>45.71</v>
      </c>
      <c r="K185" s="47">
        <f>Source!R100</f>
        <v>5431.55</v>
      </c>
      <c r="L185" s="37"/>
      <c r="R185">
        <f>H185</f>
        <v>118.83</v>
      </c>
    </row>
    <row r="186" spans="1:26" ht="14.25" x14ac:dyDescent="0.2">
      <c r="A186" s="49"/>
      <c r="B186" s="49"/>
      <c r="C186" s="49" t="s">
        <v>555</v>
      </c>
      <c r="D186" s="34"/>
      <c r="E186" s="24"/>
      <c r="F186" s="35">
        <f>Source!AL100</f>
        <v>153.96</v>
      </c>
      <c r="G186" s="36" t="str">
        <f>Source!DD100</f>
        <v/>
      </c>
      <c r="H186" s="35">
        <f>ROUND(Source!AC100*Source!I100, 2)</f>
        <v>355.65</v>
      </c>
      <c r="I186" s="36"/>
      <c r="J186" s="36">
        <f>IF(Source!BC100&lt;&gt; 0, Source!BC100, 1)</f>
        <v>8.3800000000000008</v>
      </c>
      <c r="K186" s="35">
        <f>Source!P100</f>
        <v>2980.33</v>
      </c>
      <c r="L186" s="37"/>
    </row>
    <row r="187" spans="1:26" ht="14.25" x14ac:dyDescent="0.2">
      <c r="A187" s="49"/>
      <c r="B187" s="49"/>
      <c r="C187" s="49" t="s">
        <v>549</v>
      </c>
      <c r="D187" s="34" t="s">
        <v>550</v>
      </c>
      <c r="E187" s="24">
        <f>Source!BZ100</f>
        <v>93</v>
      </c>
      <c r="F187" s="51"/>
      <c r="G187" s="36"/>
      <c r="H187" s="35">
        <f>SUM(S181:S190)</f>
        <v>795</v>
      </c>
      <c r="I187" s="38"/>
      <c r="J187" s="33">
        <f>Source!AT100</f>
        <v>93</v>
      </c>
      <c r="K187" s="35">
        <f>SUM(T181:T190)</f>
        <v>36339.440000000002</v>
      </c>
      <c r="L187" s="37"/>
    </row>
    <row r="188" spans="1:26" ht="14.25" x14ac:dyDescent="0.2">
      <c r="A188" s="49"/>
      <c r="B188" s="49"/>
      <c r="C188" s="49" t="s">
        <v>551</v>
      </c>
      <c r="D188" s="34" t="s">
        <v>550</v>
      </c>
      <c r="E188" s="24">
        <f>Source!CA100</f>
        <v>62</v>
      </c>
      <c r="F188" s="71" t="str">
        <f>CONCATENATE(" )", Source!DM100, Source!FU100, "=", Source!FY100)</f>
        <v xml:space="preserve"> ))*0,85=52,7</v>
      </c>
      <c r="G188" s="72"/>
      <c r="H188" s="35">
        <f>SUM(U181:U190)</f>
        <v>450.5</v>
      </c>
      <c r="I188" s="38"/>
      <c r="J188" s="33">
        <f>Source!AU100</f>
        <v>52.7</v>
      </c>
      <c r="K188" s="35">
        <f>SUM(V181:V190)</f>
        <v>20592.349999999999</v>
      </c>
      <c r="L188" s="37"/>
    </row>
    <row r="189" spans="1:26" ht="14.25" x14ac:dyDescent="0.2">
      <c r="A189" s="49"/>
      <c r="B189" s="49"/>
      <c r="C189" s="49" t="s">
        <v>552</v>
      </c>
      <c r="D189" s="34" t="s">
        <v>553</v>
      </c>
      <c r="E189" s="24">
        <f>Source!AQ100</f>
        <v>31.7</v>
      </c>
      <c r="F189" s="35"/>
      <c r="G189" s="36" t="str">
        <f>Source!DI100</f>
        <v>)*1,15</v>
      </c>
      <c r="H189" s="35"/>
      <c r="I189" s="36"/>
      <c r="J189" s="36"/>
      <c r="K189" s="35"/>
      <c r="L189" s="39">
        <f>Source!U100</f>
        <v>84.21105</v>
      </c>
    </row>
    <row r="190" spans="1:26" ht="28.5" x14ac:dyDescent="0.2">
      <c r="A190" s="50">
        <v>30.1</v>
      </c>
      <c r="B190" s="50" t="str">
        <f>Source!F101</f>
        <v>01.7.15.03-0042</v>
      </c>
      <c r="C190" s="50" t="str">
        <f>Source!G101</f>
        <v>Болты с гайками и шайбами строительные</v>
      </c>
      <c r="D190" s="40" t="str">
        <f>Source!H101</f>
        <v>кг</v>
      </c>
      <c r="E190" s="41">
        <f>Source!I101</f>
        <v>-5.0819999999999999</v>
      </c>
      <c r="F190" s="42">
        <f>Source!AL101+Source!AM101+Source!AO101</f>
        <v>9.0399999999999991</v>
      </c>
      <c r="G190" s="43" t="s">
        <v>3</v>
      </c>
      <c r="H190" s="42">
        <f>ROUND(Source!AC101*Source!I101, 2)+ROUND((((Source!ET101)-(Source!EU101))+Source!AE101)*Source!I101, 2)+ROUND(Source!AF101*Source!I101, 2)</f>
        <v>-45.94</v>
      </c>
      <c r="I190" s="44"/>
      <c r="J190" s="44">
        <f>IF(Source!BC101&lt;&gt; 0, Source!BC101, 1)</f>
        <v>8.3800000000000008</v>
      </c>
      <c r="K190" s="42">
        <f>Source!O101</f>
        <v>-384.99</v>
      </c>
      <c r="L190" s="45"/>
      <c r="S190">
        <f>ROUND((Source!FX101/100)*((ROUND(Source!AF101*Source!I101, 2)+ROUND(Source!AE101*Source!I101, 2))), 2)</f>
        <v>0</v>
      </c>
      <c r="T190">
        <f>Source!X101</f>
        <v>0</v>
      </c>
      <c r="U190">
        <f>ROUND((Source!FY101/100)*((ROUND(Source!AF101*Source!I101, 2)+ROUND(Source!AE101*Source!I101, 2))), 2)</f>
        <v>0</v>
      </c>
      <c r="V190">
        <f>Source!Y101</f>
        <v>0</v>
      </c>
      <c r="W190">
        <f>IF(Source!BI101&lt;=1,H190, 0)</f>
        <v>-45.94</v>
      </c>
      <c r="X190">
        <f>IF(Source!BI101=2,H190, 0)</f>
        <v>0</v>
      </c>
      <c r="Y190">
        <f>IF(Source!BI101=3,H190, 0)</f>
        <v>0</v>
      </c>
      <c r="Z190">
        <f>IF(Source!BI101=4,H190, 0)</f>
        <v>0</v>
      </c>
    </row>
    <row r="191" spans="1:26" ht="15" x14ac:dyDescent="0.25">
      <c r="G191" s="70">
        <f>H183+H184+H186+H187+H188+SUM(H190:H190)</f>
        <v>3645.95</v>
      </c>
      <c r="H191" s="70"/>
      <c r="J191" s="70">
        <f>K183+K184+K186+K187+K188+SUM(K190:K190)</f>
        <v>111337.42</v>
      </c>
      <c r="K191" s="70"/>
      <c r="L191" s="46">
        <f>Source!U100</f>
        <v>84.21105</v>
      </c>
      <c r="O191" s="29">
        <f>G191</f>
        <v>3645.95</v>
      </c>
      <c r="P191" s="29">
        <f>J191</f>
        <v>111337.42</v>
      </c>
      <c r="Q191" s="29">
        <f>L191</f>
        <v>84.21105</v>
      </c>
      <c r="W191">
        <f>IF(Source!BI100&lt;=1,H183+H184+H186+H187+H188, 0)</f>
        <v>3691.89</v>
      </c>
      <c r="X191">
        <f>IF(Source!BI100=2,H183+H184+H186+H187+H188, 0)</f>
        <v>0</v>
      </c>
      <c r="Y191">
        <f>IF(Source!BI100=3,H183+H184+H186+H187+H188, 0)</f>
        <v>0</v>
      </c>
      <c r="Z191">
        <f>IF(Source!BI100=4,H183+H184+H186+H187+H188, 0)</f>
        <v>0</v>
      </c>
    </row>
    <row r="192" spans="1:26" ht="28.5" x14ac:dyDescent="0.2">
      <c r="A192" s="49">
        <v>31</v>
      </c>
      <c r="B192" s="54" t="str">
        <f>Source!F102</f>
        <v>Материал Заказчика</v>
      </c>
      <c r="C192" s="54" t="str">
        <f>Source!G102</f>
        <v>Профнастил оцинкованный Н60 0.9 845/902</v>
      </c>
      <c r="D192" s="55" t="str">
        <f>Source!H102</f>
        <v>м2</v>
      </c>
      <c r="E192" s="56">
        <f>Source!I102</f>
        <v>254.1</v>
      </c>
      <c r="F192" s="35">
        <f>Source!AL102+Source!AM102+Source!AO102</f>
        <v>0</v>
      </c>
      <c r="G192" s="36"/>
      <c r="H192" s="35"/>
      <c r="I192" s="36" t="str">
        <f>Source!BO102</f>
        <v/>
      </c>
      <c r="J192" s="36"/>
      <c r="K192" s="35"/>
      <c r="L192" s="37"/>
      <c r="S192">
        <f>ROUND((Source!FX102/100)*((ROUND(Source!AF102*Source!I102, 2)+ROUND(Source!AE102*Source!I102, 2))), 2)</f>
        <v>0</v>
      </c>
      <c r="T192">
        <f>Source!X102</f>
        <v>0</v>
      </c>
      <c r="U192">
        <f>ROUND((Source!FY102/100)*((ROUND(Source!AF102*Source!I102, 2)+ROUND(Source!AE102*Source!I102, 2))), 2)</f>
        <v>0</v>
      </c>
      <c r="V192">
        <f>Source!Y102</f>
        <v>0</v>
      </c>
    </row>
    <row r="193" spans="1:26" x14ac:dyDescent="0.2">
      <c r="A193" s="30"/>
      <c r="B193" s="30"/>
      <c r="C193" s="31" t="str">
        <f>"Объем: "&amp;Source!I102&amp;"="&amp;Source!I100&amp;"*"&amp;"110"</f>
        <v>Объем: 254,1=2,31*110</v>
      </c>
      <c r="D193" s="30"/>
      <c r="E193" s="30"/>
      <c r="F193" s="30"/>
      <c r="G193" s="30"/>
      <c r="H193" s="30"/>
      <c r="I193" s="30"/>
      <c r="J193" s="30"/>
      <c r="K193" s="30"/>
      <c r="L193" s="30"/>
    </row>
    <row r="194" spans="1:26" ht="15" x14ac:dyDescent="0.25">
      <c r="G194" s="70">
        <f>H192</f>
        <v>0</v>
      </c>
      <c r="H194" s="70"/>
      <c r="J194" s="70">
        <f>K192</f>
        <v>0</v>
      </c>
      <c r="K194" s="70"/>
      <c r="L194" s="46">
        <f>Source!U102</f>
        <v>0</v>
      </c>
      <c r="O194" s="29">
        <f>G194</f>
        <v>0</v>
      </c>
      <c r="P194" s="29">
        <f>J194</f>
        <v>0</v>
      </c>
      <c r="Q194" s="29">
        <f>L194</f>
        <v>0</v>
      </c>
      <c r="W194">
        <f>IF(Source!BI102&lt;=1,H192, 0)</f>
        <v>0</v>
      </c>
      <c r="X194">
        <f>IF(Source!BI102=2,H192, 0)</f>
        <v>0</v>
      </c>
      <c r="Y194">
        <f>IF(Source!BI102=3,H192, 0)</f>
        <v>0</v>
      </c>
      <c r="Z194">
        <f>IF(Source!BI102=4,H192, 0)</f>
        <v>0</v>
      </c>
    </row>
    <row r="195" spans="1:26" ht="54" x14ac:dyDescent="0.2">
      <c r="A195" s="50">
        <v>32</v>
      </c>
      <c r="B195" s="50" t="str">
        <f>Source!F103</f>
        <v>Цена поставщика</v>
      </c>
      <c r="C195" s="50" t="s">
        <v>556</v>
      </c>
      <c r="D195" s="40" t="str">
        <f>Source!H103</f>
        <v>шт.</v>
      </c>
      <c r="E195" s="41">
        <f>Source!I103</f>
        <v>2310</v>
      </c>
      <c r="F195" s="42">
        <f>Source!AL103</f>
        <v>0.51</v>
      </c>
      <c r="G195" s="44" t="str">
        <f>Source!DD103</f>
        <v/>
      </c>
      <c r="H195" s="42">
        <f>ROUND(Source!AC103*Source!I103, 2)</f>
        <v>1178.0999999999999</v>
      </c>
      <c r="I195" s="44" t="str">
        <f>Source!BO103</f>
        <v/>
      </c>
      <c r="J195" s="44">
        <f>IF(Source!BC103&lt;&gt; 0, Source!BC103, 1)</f>
        <v>8.3800000000000008</v>
      </c>
      <c r="K195" s="42">
        <f>Source!P103</f>
        <v>9872.48</v>
      </c>
      <c r="L195" s="45"/>
      <c r="S195">
        <f>ROUND((Source!FX103/100)*((ROUND(Source!AF103*Source!I103, 2)+ROUND(Source!AE103*Source!I103, 2))), 2)</f>
        <v>0</v>
      </c>
      <c r="T195">
        <f>Source!X103</f>
        <v>0</v>
      </c>
      <c r="U195">
        <f>ROUND((Source!FY103/100)*((ROUND(Source!AF103*Source!I103, 2)+ROUND(Source!AE103*Source!I103, 2))), 2)</f>
        <v>0</v>
      </c>
      <c r="V195">
        <f>Source!Y103</f>
        <v>0</v>
      </c>
    </row>
    <row r="196" spans="1:26" ht="15" x14ac:dyDescent="0.25">
      <c r="G196" s="70">
        <f>H195</f>
        <v>1178.0999999999999</v>
      </c>
      <c r="H196" s="70"/>
      <c r="J196" s="70">
        <f>K195</f>
        <v>9872.48</v>
      </c>
      <c r="K196" s="70"/>
      <c r="L196" s="46">
        <f>Source!U103</f>
        <v>0</v>
      </c>
      <c r="O196" s="29">
        <f>G196</f>
        <v>1178.0999999999999</v>
      </c>
      <c r="P196" s="29">
        <f>J196</f>
        <v>9872.48</v>
      </c>
      <c r="Q196" s="29">
        <f>L196</f>
        <v>0</v>
      </c>
      <c r="W196">
        <f>IF(Source!BI103&lt;=1,H195, 0)</f>
        <v>1178.0999999999999</v>
      </c>
      <c r="X196">
        <f>IF(Source!BI103=2,H195, 0)</f>
        <v>0</v>
      </c>
      <c r="Y196">
        <f>IF(Source!BI103=3,H195, 0)</f>
        <v>0</v>
      </c>
      <c r="Z196">
        <f>IF(Source!BI103=4,H195, 0)</f>
        <v>0</v>
      </c>
    </row>
    <row r="197" spans="1:26" ht="57" x14ac:dyDescent="0.2">
      <c r="A197" s="49">
        <v>33</v>
      </c>
      <c r="B197" s="49" t="str">
        <f>Source!F104</f>
        <v>12-01-010-01</v>
      </c>
      <c r="C197" s="49" t="str">
        <f>Source!G104</f>
        <v>Устройство мелких покрытий (брандмауэры, парапеты, свесы и т.п.) из листовой оцинкованной стали//прим. конек</v>
      </c>
      <c r="D197" s="34" t="str">
        <f>Source!H104</f>
        <v>100 м2</v>
      </c>
      <c r="E197" s="24">
        <f>Source!I104</f>
        <v>7.5999999999999998E-2</v>
      </c>
      <c r="F197" s="35">
        <f>Source!AL104+Source!AM104+Source!AO104</f>
        <v>7367.18</v>
      </c>
      <c r="G197" s="36"/>
      <c r="H197" s="35"/>
      <c r="I197" s="36" t="str">
        <f>Source!BO104</f>
        <v/>
      </c>
      <c r="J197" s="36"/>
      <c r="K197" s="35"/>
      <c r="L197" s="37"/>
      <c r="S197">
        <f>ROUND((Source!FX104/100)*((ROUND(Source!AF104*Source!I104, 2)+ROUND(Source!AE104*Source!I104, 2))), 2)</f>
        <v>79.349999999999994</v>
      </c>
      <c r="T197">
        <f>Source!X104</f>
        <v>3627.13</v>
      </c>
      <c r="U197">
        <f>ROUND((Source!FY104/100)*((ROUND(Source!AF104*Source!I104, 2)+ROUND(Source!AE104*Source!I104, 2))), 2)</f>
        <v>35.270000000000003</v>
      </c>
      <c r="V197">
        <f>Source!Y104</f>
        <v>1612.24</v>
      </c>
    </row>
    <row r="198" spans="1:26" ht="14.25" x14ac:dyDescent="0.2">
      <c r="A198" s="49"/>
      <c r="B198" s="49"/>
      <c r="C198" s="49" t="s">
        <v>548</v>
      </c>
      <c r="D198" s="34"/>
      <c r="E198" s="24"/>
      <c r="F198" s="35">
        <f>Source!AO104</f>
        <v>829.12</v>
      </c>
      <c r="G198" s="36" t="str">
        <f>Source!DG104</f>
        <v>)*1,15</v>
      </c>
      <c r="H198" s="35">
        <f>ROUND(Source!AF104*Source!I104, 2)</f>
        <v>72.47</v>
      </c>
      <c r="I198" s="36"/>
      <c r="J198" s="36">
        <f>IF(Source!BA104&lt;&gt; 0, Source!BA104, 1)</f>
        <v>45.71</v>
      </c>
      <c r="K198" s="35">
        <f>Source!S104</f>
        <v>3312.39</v>
      </c>
      <c r="L198" s="37"/>
      <c r="R198">
        <f>H198</f>
        <v>72.47</v>
      </c>
    </row>
    <row r="199" spans="1:26" ht="14.25" x14ac:dyDescent="0.2">
      <c r="A199" s="49"/>
      <c r="B199" s="49"/>
      <c r="C199" s="49" t="s">
        <v>199</v>
      </c>
      <c r="D199" s="34"/>
      <c r="E199" s="24"/>
      <c r="F199" s="35">
        <f>Source!AM104</f>
        <v>21.88</v>
      </c>
      <c r="G199" s="36" t="str">
        <f>Source!DE104</f>
        <v>)*1,25</v>
      </c>
      <c r="H199" s="35">
        <f>ROUND(((((Source!ET104*1.25))-((Source!EU104*1.25)))+Source!AE104)*Source!I104, 2)</f>
        <v>2.08</v>
      </c>
      <c r="I199" s="36"/>
      <c r="J199" s="36">
        <f>IF(Source!BB104&lt;&gt; 0, Source!BB104, 1)</f>
        <v>13.41</v>
      </c>
      <c r="K199" s="35">
        <f>Source!Q104</f>
        <v>27.88</v>
      </c>
      <c r="L199" s="37"/>
    </row>
    <row r="200" spans="1:26" ht="14.25" x14ac:dyDescent="0.2">
      <c r="A200" s="49"/>
      <c r="B200" s="49"/>
      <c r="C200" s="49" t="s">
        <v>554</v>
      </c>
      <c r="D200" s="34"/>
      <c r="E200" s="24"/>
      <c r="F200" s="35">
        <f>Source!AN104</f>
        <v>3.51</v>
      </c>
      <c r="G200" s="36" t="str">
        <f>Source!DF104</f>
        <v>)*1,25</v>
      </c>
      <c r="H200" s="47">
        <f>ROUND(Source!AE104*Source!I104, 2)</f>
        <v>0.33</v>
      </c>
      <c r="I200" s="36"/>
      <c r="J200" s="36">
        <f>IF(Source!BS104&lt;&gt; 0, Source!BS104, 1)</f>
        <v>45.71</v>
      </c>
      <c r="K200" s="47">
        <f>Source!R104</f>
        <v>15.25</v>
      </c>
      <c r="L200" s="37"/>
      <c r="R200">
        <f>H200</f>
        <v>0.33</v>
      </c>
    </row>
    <row r="201" spans="1:26" ht="14.25" x14ac:dyDescent="0.2">
      <c r="A201" s="49"/>
      <c r="B201" s="49"/>
      <c r="C201" s="49" t="s">
        <v>555</v>
      </c>
      <c r="D201" s="34"/>
      <c r="E201" s="24"/>
      <c r="F201" s="35">
        <f>Source!AL104</f>
        <v>6516.18</v>
      </c>
      <c r="G201" s="36" t="str">
        <f>Source!DD104</f>
        <v/>
      </c>
      <c r="H201" s="35">
        <f>ROUND(Source!AC104*Source!I104, 2)</f>
        <v>495.23</v>
      </c>
      <c r="I201" s="36"/>
      <c r="J201" s="36">
        <f>IF(Source!BC104&lt;&gt; 0, Source!BC104, 1)</f>
        <v>8.3800000000000008</v>
      </c>
      <c r="K201" s="35">
        <f>Source!P104</f>
        <v>4150.0200000000004</v>
      </c>
      <c r="L201" s="37"/>
    </row>
    <row r="202" spans="1:26" ht="14.25" x14ac:dyDescent="0.2">
      <c r="A202" s="49"/>
      <c r="B202" s="49"/>
      <c r="C202" s="49" t="s">
        <v>549</v>
      </c>
      <c r="D202" s="34" t="s">
        <v>550</v>
      </c>
      <c r="E202" s="24">
        <f>Source!BZ104</f>
        <v>109</v>
      </c>
      <c r="F202" s="51"/>
      <c r="G202" s="36"/>
      <c r="H202" s="35">
        <f>SUM(S197:S204)</f>
        <v>79.349999999999994</v>
      </c>
      <c r="I202" s="38"/>
      <c r="J202" s="33">
        <f>Source!AT104</f>
        <v>109</v>
      </c>
      <c r="K202" s="35">
        <f>SUM(T197:T204)</f>
        <v>3627.13</v>
      </c>
      <c r="L202" s="37"/>
    </row>
    <row r="203" spans="1:26" ht="14.25" x14ac:dyDescent="0.2">
      <c r="A203" s="49"/>
      <c r="B203" s="49"/>
      <c r="C203" s="49" t="s">
        <v>551</v>
      </c>
      <c r="D203" s="34" t="s">
        <v>550</v>
      </c>
      <c r="E203" s="24">
        <f>Source!CA104</f>
        <v>57</v>
      </c>
      <c r="F203" s="71" t="str">
        <f>CONCATENATE(" )", Source!DM104, Source!FU104, "=", Source!FY104)</f>
        <v xml:space="preserve"> ))*0,85=48,45</v>
      </c>
      <c r="G203" s="72"/>
      <c r="H203" s="35">
        <f>SUM(U197:U204)</f>
        <v>35.270000000000003</v>
      </c>
      <c r="I203" s="38"/>
      <c r="J203" s="33">
        <f>Source!AU104</f>
        <v>48.45</v>
      </c>
      <c r="K203" s="35">
        <f>SUM(V197:V204)</f>
        <v>1612.24</v>
      </c>
      <c r="L203" s="37"/>
    </row>
    <row r="204" spans="1:26" ht="14.25" x14ac:dyDescent="0.2">
      <c r="A204" s="50"/>
      <c r="B204" s="50"/>
      <c r="C204" s="50" t="s">
        <v>552</v>
      </c>
      <c r="D204" s="40" t="s">
        <v>553</v>
      </c>
      <c r="E204" s="41">
        <f>Source!AQ104</f>
        <v>97.2</v>
      </c>
      <c r="F204" s="42"/>
      <c r="G204" s="44" t="str">
        <f>Source!DI104</f>
        <v>)*1,15</v>
      </c>
      <c r="H204" s="42"/>
      <c r="I204" s="44"/>
      <c r="J204" s="44"/>
      <c r="K204" s="42"/>
      <c r="L204" s="48">
        <f>Source!U104</f>
        <v>8.4952799999999993</v>
      </c>
    </row>
    <row r="205" spans="1:26" ht="15" x14ac:dyDescent="0.25">
      <c r="G205" s="70">
        <f>H198+H199+H201+H202+H203</f>
        <v>684.4</v>
      </c>
      <c r="H205" s="70"/>
      <c r="J205" s="70">
        <f>K198+K199+K201+K202+K203</f>
        <v>12729.660000000002</v>
      </c>
      <c r="K205" s="70"/>
      <c r="L205" s="46">
        <f>Source!U104</f>
        <v>8.4952799999999993</v>
      </c>
      <c r="O205" s="29">
        <f>G205</f>
        <v>684.4</v>
      </c>
      <c r="P205" s="29">
        <f>J205</f>
        <v>12729.660000000002</v>
      </c>
      <c r="Q205" s="29">
        <f>L205</f>
        <v>8.4952799999999993</v>
      </c>
      <c r="W205">
        <f>IF(Source!BI104&lt;=1,H198+H199+H201+H202+H203, 0)</f>
        <v>684.4</v>
      </c>
      <c r="X205">
        <f>IF(Source!BI104=2,H198+H199+H201+H202+H203, 0)</f>
        <v>0</v>
      </c>
      <c r="Y205">
        <f>IF(Source!BI104=3,H198+H199+H201+H202+H203, 0)</f>
        <v>0</v>
      </c>
      <c r="Z205">
        <f>IF(Source!BI104=4,H198+H199+H201+H202+H203, 0)</f>
        <v>0</v>
      </c>
    </row>
    <row r="206" spans="1:26" ht="42.75" x14ac:dyDescent="0.2">
      <c r="A206" s="50">
        <v>34</v>
      </c>
      <c r="B206" s="50" t="str">
        <f>Source!F105</f>
        <v>Цена поставщика</v>
      </c>
      <c r="C206" s="50" t="s">
        <v>557</v>
      </c>
      <c r="D206" s="40" t="str">
        <f>Source!H105</f>
        <v>м</v>
      </c>
      <c r="E206" s="41">
        <f>Source!I105</f>
        <v>38</v>
      </c>
      <c r="F206" s="42">
        <f>Source!AL105</f>
        <v>18.53</v>
      </c>
      <c r="G206" s="44" t="str">
        <f>Source!DD105</f>
        <v/>
      </c>
      <c r="H206" s="42">
        <f>ROUND(Source!AC105*Source!I105, 2)</f>
        <v>704.14</v>
      </c>
      <c r="I206" s="44" t="str">
        <f>Source!BO105</f>
        <v/>
      </c>
      <c r="J206" s="44">
        <f>IF(Source!BC105&lt;&gt; 0, Source!BC105, 1)</f>
        <v>8.3800000000000008</v>
      </c>
      <c r="K206" s="42">
        <f>Source!P105</f>
        <v>5900.69</v>
      </c>
      <c r="L206" s="45"/>
      <c r="S206">
        <f>ROUND((Source!FX105/100)*((ROUND(Source!AF105*Source!I105, 2)+ROUND(Source!AE105*Source!I105, 2))), 2)</f>
        <v>0</v>
      </c>
      <c r="T206">
        <f>Source!X105</f>
        <v>0</v>
      </c>
      <c r="U206">
        <f>ROUND((Source!FY105/100)*((ROUND(Source!AF105*Source!I105, 2)+ROUND(Source!AE105*Source!I105, 2))), 2)</f>
        <v>0</v>
      </c>
      <c r="V206">
        <f>Source!Y105</f>
        <v>0</v>
      </c>
    </row>
    <row r="207" spans="1:26" ht="15" x14ac:dyDescent="0.25">
      <c r="G207" s="70">
        <f>H206</f>
        <v>704.14</v>
      </c>
      <c r="H207" s="70"/>
      <c r="J207" s="70">
        <f>K206</f>
        <v>5900.69</v>
      </c>
      <c r="K207" s="70"/>
      <c r="L207" s="46">
        <f>Source!U105</f>
        <v>0</v>
      </c>
      <c r="O207" s="29">
        <f>G207</f>
        <v>704.14</v>
      </c>
      <c r="P207" s="29">
        <f>J207</f>
        <v>5900.69</v>
      </c>
      <c r="Q207" s="29">
        <f>L207</f>
        <v>0</v>
      </c>
      <c r="W207">
        <f>IF(Source!BI105&lt;=1,H206, 0)</f>
        <v>704.14</v>
      </c>
      <c r="X207">
        <f>IF(Source!BI105=2,H206, 0)</f>
        <v>0</v>
      </c>
      <c r="Y207">
        <f>IF(Source!BI105=3,H206, 0)</f>
        <v>0</v>
      </c>
      <c r="Z207">
        <f>IF(Source!BI105=4,H206, 0)</f>
        <v>0</v>
      </c>
    </row>
    <row r="208" spans="1:26" ht="28.5" x14ac:dyDescent="0.2">
      <c r="A208" s="49">
        <v>35</v>
      </c>
      <c r="B208" s="49" t="str">
        <f>Source!F106</f>
        <v>12-01-009-02</v>
      </c>
      <c r="C208" s="49" t="str">
        <f>Source!G106</f>
        <v>Устройство желобов: подвесных</v>
      </c>
      <c r="D208" s="34" t="str">
        <f>Source!H106</f>
        <v>100 м</v>
      </c>
      <c r="E208" s="24">
        <f>Source!I106</f>
        <v>0.38</v>
      </c>
      <c r="F208" s="35">
        <f>Source!AL106+Source!AM106+Source!AO106</f>
        <v>5347.9400000000005</v>
      </c>
      <c r="G208" s="36"/>
      <c r="H208" s="35"/>
      <c r="I208" s="36" t="str">
        <f>Source!BO106</f>
        <v/>
      </c>
      <c r="J208" s="36"/>
      <c r="K208" s="35"/>
      <c r="L208" s="37"/>
      <c r="S208">
        <f>ROUND((Source!FX106/100)*((ROUND(Source!AF106*Source!I106, 2)+ROUND(Source!AE106*Source!I106, 2))), 2)</f>
        <v>114.61</v>
      </c>
      <c r="T208">
        <f>Source!X106</f>
        <v>5238.97</v>
      </c>
      <c r="U208">
        <f>ROUND((Source!FY106/100)*((ROUND(Source!AF106*Source!I106, 2)+ROUND(Source!AE106*Source!I106, 2))), 2)</f>
        <v>50.95</v>
      </c>
      <c r="V208">
        <f>Source!Y106</f>
        <v>2328.6999999999998</v>
      </c>
    </row>
    <row r="209" spans="1:26" x14ac:dyDescent="0.2">
      <c r="C209" s="28" t="str">
        <f>"Объем: "&amp;Source!I106&amp;"=38/"&amp;"100"</f>
        <v>Объем: 0,38=38/100</v>
      </c>
    </row>
    <row r="210" spans="1:26" ht="14.25" x14ac:dyDescent="0.2">
      <c r="A210" s="49"/>
      <c r="B210" s="49"/>
      <c r="C210" s="49" t="s">
        <v>548</v>
      </c>
      <c r="D210" s="34"/>
      <c r="E210" s="24"/>
      <c r="F210" s="35">
        <f>Source!AO106</f>
        <v>237.13</v>
      </c>
      <c r="G210" s="36" t="str">
        <f>Source!DG106</f>
        <v>)*1,15</v>
      </c>
      <c r="H210" s="35">
        <f>ROUND(Source!AF106*Source!I106, 2)</f>
        <v>103.63</v>
      </c>
      <c r="I210" s="36"/>
      <c r="J210" s="36">
        <f>IF(Source!BA106&lt;&gt; 0, Source!BA106, 1)</f>
        <v>45.71</v>
      </c>
      <c r="K210" s="35">
        <f>Source!S106</f>
        <v>4736.74</v>
      </c>
      <c r="L210" s="37"/>
      <c r="R210">
        <f>H210</f>
        <v>103.63</v>
      </c>
    </row>
    <row r="211" spans="1:26" ht="14.25" x14ac:dyDescent="0.2">
      <c r="A211" s="49"/>
      <c r="B211" s="49"/>
      <c r="C211" s="49" t="s">
        <v>199</v>
      </c>
      <c r="D211" s="34"/>
      <c r="E211" s="24"/>
      <c r="F211" s="35">
        <f>Source!AM106</f>
        <v>21.18</v>
      </c>
      <c r="G211" s="36" t="str">
        <f>Source!DE106</f>
        <v>)*1,25</v>
      </c>
      <c r="H211" s="35">
        <f>ROUND(((((Source!ET106*1.25))-((Source!EU106*1.25)))+Source!AE106)*Source!I106, 2)</f>
        <v>10.06</v>
      </c>
      <c r="I211" s="36"/>
      <c r="J211" s="36">
        <f>IF(Source!BB106&lt;&gt; 0, Source!BB106, 1)</f>
        <v>13.41</v>
      </c>
      <c r="K211" s="35">
        <f>Source!Q106</f>
        <v>134.87</v>
      </c>
      <c r="L211" s="37"/>
    </row>
    <row r="212" spans="1:26" ht="14.25" x14ac:dyDescent="0.2">
      <c r="A212" s="49"/>
      <c r="B212" s="49"/>
      <c r="C212" s="49" t="s">
        <v>554</v>
      </c>
      <c r="D212" s="34"/>
      <c r="E212" s="24"/>
      <c r="F212" s="35">
        <f>Source!AN106</f>
        <v>3.21</v>
      </c>
      <c r="G212" s="36" t="str">
        <f>Source!DF106</f>
        <v>)*1,25</v>
      </c>
      <c r="H212" s="47">
        <f>ROUND(Source!AE106*Source!I106, 2)</f>
        <v>1.52</v>
      </c>
      <c r="I212" s="36"/>
      <c r="J212" s="36">
        <f>IF(Source!BS106&lt;&gt; 0, Source!BS106, 1)</f>
        <v>45.71</v>
      </c>
      <c r="K212" s="47">
        <f>Source!R106</f>
        <v>69.650000000000006</v>
      </c>
      <c r="L212" s="37"/>
      <c r="R212">
        <f>H212</f>
        <v>1.52</v>
      </c>
    </row>
    <row r="213" spans="1:26" ht="14.25" x14ac:dyDescent="0.2">
      <c r="A213" s="49"/>
      <c r="B213" s="49"/>
      <c r="C213" s="49" t="s">
        <v>555</v>
      </c>
      <c r="D213" s="34"/>
      <c r="E213" s="24"/>
      <c r="F213" s="35">
        <f>Source!AL106</f>
        <v>5089.63</v>
      </c>
      <c r="G213" s="36" t="str">
        <f>Source!DD106</f>
        <v/>
      </c>
      <c r="H213" s="35">
        <f>ROUND(Source!AC106*Source!I106, 2)</f>
        <v>1934.06</v>
      </c>
      <c r="I213" s="36"/>
      <c r="J213" s="36">
        <f>IF(Source!BC106&lt;&gt; 0, Source!BC106, 1)</f>
        <v>8.3800000000000008</v>
      </c>
      <c r="K213" s="35">
        <f>Source!P106</f>
        <v>16207.42</v>
      </c>
      <c r="L213" s="37"/>
    </row>
    <row r="214" spans="1:26" ht="14.25" x14ac:dyDescent="0.2">
      <c r="A214" s="49"/>
      <c r="B214" s="49"/>
      <c r="C214" s="49" t="s">
        <v>549</v>
      </c>
      <c r="D214" s="34" t="s">
        <v>550</v>
      </c>
      <c r="E214" s="24">
        <f>Source!BZ106</f>
        <v>109</v>
      </c>
      <c r="F214" s="51"/>
      <c r="G214" s="36"/>
      <c r="H214" s="35">
        <f>SUM(S208:S217)</f>
        <v>114.61</v>
      </c>
      <c r="I214" s="38"/>
      <c r="J214" s="33">
        <f>Source!AT106</f>
        <v>109</v>
      </c>
      <c r="K214" s="35">
        <f>SUM(T208:T217)</f>
        <v>5238.97</v>
      </c>
      <c r="L214" s="37"/>
    </row>
    <row r="215" spans="1:26" ht="14.25" x14ac:dyDescent="0.2">
      <c r="A215" s="49"/>
      <c r="B215" s="49"/>
      <c r="C215" s="49" t="s">
        <v>551</v>
      </c>
      <c r="D215" s="34" t="s">
        <v>550</v>
      </c>
      <c r="E215" s="24">
        <f>Source!CA106</f>
        <v>57</v>
      </c>
      <c r="F215" s="71" t="str">
        <f>CONCATENATE(" )", Source!DM106, Source!FU106, "=", Source!FY106)</f>
        <v xml:space="preserve"> ))*0,85=48,45</v>
      </c>
      <c r="G215" s="72"/>
      <c r="H215" s="35">
        <f>SUM(U208:U217)</f>
        <v>50.95</v>
      </c>
      <c r="I215" s="38"/>
      <c r="J215" s="33">
        <f>Source!AU106</f>
        <v>48.45</v>
      </c>
      <c r="K215" s="35">
        <f>SUM(V208:V217)</f>
        <v>2328.6999999999998</v>
      </c>
      <c r="L215" s="37"/>
    </row>
    <row r="216" spans="1:26" ht="14.25" x14ac:dyDescent="0.2">
      <c r="A216" s="49"/>
      <c r="B216" s="49"/>
      <c r="C216" s="49" t="s">
        <v>552</v>
      </c>
      <c r="D216" s="34" t="s">
        <v>553</v>
      </c>
      <c r="E216" s="24">
        <f>Source!AQ106</f>
        <v>27.8</v>
      </c>
      <c r="F216" s="35"/>
      <c r="G216" s="36" t="str">
        <f>Source!DI106</f>
        <v>)*1,15</v>
      </c>
      <c r="H216" s="35"/>
      <c r="I216" s="36"/>
      <c r="J216" s="36"/>
      <c r="K216" s="35"/>
      <c r="L216" s="39">
        <f>Source!U106</f>
        <v>12.1486</v>
      </c>
    </row>
    <row r="217" spans="1:26" ht="28.5" x14ac:dyDescent="0.2">
      <c r="A217" s="50">
        <v>35.1</v>
      </c>
      <c r="B217" s="50" t="str">
        <f>Source!F107</f>
        <v>08.3.05.05-0051</v>
      </c>
      <c r="C217" s="50" t="str">
        <f>Source!G107</f>
        <v>Сталь листовая оцинкованная, толщина 0,5 мм</v>
      </c>
      <c r="D217" s="40" t="str">
        <f>Source!H107</f>
        <v>т</v>
      </c>
      <c r="E217" s="41">
        <f>Source!I107</f>
        <v>-0.12540000000000001</v>
      </c>
      <c r="F217" s="42">
        <f>Source!AL107+Source!AM107+Source!AO107</f>
        <v>11200</v>
      </c>
      <c r="G217" s="43" t="s">
        <v>3</v>
      </c>
      <c r="H217" s="42">
        <f>ROUND(Source!AC107*Source!I107, 2)+ROUND((((Source!ET107)-(Source!EU107))+Source!AE107)*Source!I107, 2)+ROUND(Source!AF107*Source!I107, 2)</f>
        <v>-1404.48</v>
      </c>
      <c r="I217" s="44"/>
      <c r="J217" s="44">
        <f>IF(Source!BC107&lt;&gt; 0, Source!BC107, 1)</f>
        <v>8.3800000000000008</v>
      </c>
      <c r="K217" s="42">
        <f>Source!O107</f>
        <v>-11769.54</v>
      </c>
      <c r="L217" s="45"/>
      <c r="S217">
        <f>ROUND((Source!FX107/100)*((ROUND(Source!AF107*Source!I107, 2)+ROUND(Source!AE107*Source!I107, 2))), 2)</f>
        <v>0</v>
      </c>
      <c r="T217">
        <f>Source!X107</f>
        <v>0</v>
      </c>
      <c r="U217">
        <f>ROUND((Source!FY107/100)*((ROUND(Source!AF107*Source!I107, 2)+ROUND(Source!AE107*Source!I107, 2))), 2)</f>
        <v>0</v>
      </c>
      <c r="V217">
        <f>Source!Y107</f>
        <v>0</v>
      </c>
      <c r="W217">
        <f>IF(Source!BI107&lt;=1,H217, 0)</f>
        <v>-1404.48</v>
      </c>
      <c r="X217">
        <f>IF(Source!BI107=2,H217, 0)</f>
        <v>0</v>
      </c>
      <c r="Y217">
        <f>IF(Source!BI107=3,H217, 0)</f>
        <v>0</v>
      </c>
      <c r="Z217">
        <f>IF(Source!BI107=4,H217, 0)</f>
        <v>0</v>
      </c>
    </row>
    <row r="218" spans="1:26" ht="15" x14ac:dyDescent="0.25">
      <c r="G218" s="70">
        <f>H210+H211+H213+H214+H215+SUM(H217:H217)</f>
        <v>808.82999999999993</v>
      </c>
      <c r="H218" s="70"/>
      <c r="J218" s="70">
        <f>K210+K211+K213+K214+K215+SUM(K217:K217)</f>
        <v>16877.16</v>
      </c>
      <c r="K218" s="70"/>
      <c r="L218" s="46">
        <f>Source!U106</f>
        <v>12.1486</v>
      </c>
      <c r="O218" s="29">
        <f>G218</f>
        <v>808.82999999999993</v>
      </c>
      <c r="P218" s="29">
        <f>J218</f>
        <v>16877.16</v>
      </c>
      <c r="Q218" s="29">
        <f>L218</f>
        <v>12.1486</v>
      </c>
      <c r="W218">
        <f>IF(Source!BI106&lt;=1,H210+H211+H213+H214+H215, 0)</f>
        <v>2213.31</v>
      </c>
      <c r="X218">
        <f>IF(Source!BI106=2,H210+H211+H213+H214+H215, 0)</f>
        <v>0</v>
      </c>
      <c r="Y218">
        <f>IF(Source!BI106=3,H210+H211+H213+H214+H215, 0)</f>
        <v>0</v>
      </c>
      <c r="Z218">
        <f>IF(Source!BI106=4,H210+H211+H213+H214+H215, 0)</f>
        <v>0</v>
      </c>
    </row>
    <row r="219" spans="1:26" ht="54" x14ac:dyDescent="0.2">
      <c r="A219" s="50">
        <v>36</v>
      </c>
      <c r="B219" s="50" t="str">
        <f>Source!F108</f>
        <v>Цена поставщика</v>
      </c>
      <c r="C219" s="50" t="s">
        <v>558</v>
      </c>
      <c r="D219" s="40" t="str">
        <f>Source!H108</f>
        <v>т</v>
      </c>
      <c r="E219" s="41">
        <f>Source!I108</f>
        <v>0.1221</v>
      </c>
      <c r="F219" s="42">
        <f>Source!AL108</f>
        <v>12371.33</v>
      </c>
      <c r="G219" s="44" t="str">
        <f>Source!DD108</f>
        <v/>
      </c>
      <c r="H219" s="42">
        <f>ROUND(Source!AC108*Source!I108, 2)</f>
        <v>1510.54</v>
      </c>
      <c r="I219" s="44" t="str">
        <f>Source!BO108</f>
        <v/>
      </c>
      <c r="J219" s="44">
        <f>IF(Source!BC108&lt;&gt; 0, Source!BC108, 1)</f>
        <v>8.3800000000000008</v>
      </c>
      <c r="K219" s="42">
        <f>Source!P108</f>
        <v>12658.32</v>
      </c>
      <c r="L219" s="45"/>
      <c r="S219">
        <f>ROUND((Source!FX108/100)*((ROUND(Source!AF108*Source!I108, 2)+ROUND(Source!AE108*Source!I108, 2))), 2)</f>
        <v>0</v>
      </c>
      <c r="T219">
        <f>Source!X108</f>
        <v>0</v>
      </c>
      <c r="U219">
        <f>ROUND((Source!FY108/100)*((ROUND(Source!AF108*Source!I108, 2)+ROUND(Source!AE108*Source!I108, 2))), 2)</f>
        <v>0</v>
      </c>
      <c r="V219">
        <f>Source!Y108</f>
        <v>0</v>
      </c>
    </row>
    <row r="220" spans="1:26" ht="15" x14ac:dyDescent="0.25">
      <c r="G220" s="70">
        <f>H219</f>
        <v>1510.54</v>
      </c>
      <c r="H220" s="70"/>
      <c r="J220" s="70">
        <f>K219</f>
        <v>12658.32</v>
      </c>
      <c r="K220" s="70"/>
      <c r="L220" s="46">
        <f>Source!U108</f>
        <v>0</v>
      </c>
      <c r="O220" s="29">
        <f>G220</f>
        <v>1510.54</v>
      </c>
      <c r="P220" s="29">
        <f>J220</f>
        <v>12658.32</v>
      </c>
      <c r="Q220" s="29">
        <f>L220</f>
        <v>0</v>
      </c>
      <c r="W220">
        <f>IF(Source!BI108&lt;=1,H219, 0)</f>
        <v>1510.54</v>
      </c>
      <c r="X220">
        <f>IF(Source!BI108=2,H219, 0)</f>
        <v>0</v>
      </c>
      <c r="Y220">
        <f>IF(Source!BI108=3,H219, 0)</f>
        <v>0</v>
      </c>
      <c r="Z220">
        <f>IF(Source!BI108=4,H219, 0)</f>
        <v>0</v>
      </c>
    </row>
    <row r="221" spans="1:26" ht="42.75" x14ac:dyDescent="0.2">
      <c r="A221" s="50">
        <v>37</v>
      </c>
      <c r="B221" s="50" t="str">
        <f>Source!F109</f>
        <v>Цена поставщика</v>
      </c>
      <c r="C221" s="50" t="s">
        <v>559</v>
      </c>
      <c r="D221" s="40" t="str">
        <f>Source!H109</f>
        <v>шт.</v>
      </c>
      <c r="E221" s="41">
        <f>Source!I109</f>
        <v>2</v>
      </c>
      <c r="F221" s="42">
        <f>Source!AL109</f>
        <v>18.53</v>
      </c>
      <c r="G221" s="44" t="str">
        <f>Source!DD109</f>
        <v/>
      </c>
      <c r="H221" s="42">
        <f>ROUND(Source!AC109*Source!I109, 2)</f>
        <v>37.06</v>
      </c>
      <c r="I221" s="44" t="str">
        <f>Source!BO109</f>
        <v/>
      </c>
      <c r="J221" s="44">
        <f>IF(Source!BC109&lt;&gt; 0, Source!BC109, 1)</f>
        <v>8.3800000000000008</v>
      </c>
      <c r="K221" s="42">
        <f>Source!P109</f>
        <v>310.56</v>
      </c>
      <c r="L221" s="45"/>
      <c r="S221">
        <f>ROUND((Source!FX109/100)*((ROUND(Source!AF109*Source!I109, 2)+ROUND(Source!AE109*Source!I109, 2))), 2)</f>
        <v>0</v>
      </c>
      <c r="T221">
        <f>Source!X109</f>
        <v>0</v>
      </c>
      <c r="U221">
        <f>ROUND((Source!FY109/100)*((ROUND(Source!AF109*Source!I109, 2)+ROUND(Source!AE109*Source!I109, 2))), 2)</f>
        <v>0</v>
      </c>
      <c r="V221">
        <f>Source!Y109</f>
        <v>0</v>
      </c>
    </row>
    <row r="222" spans="1:26" ht="15" x14ac:dyDescent="0.25">
      <c r="G222" s="70">
        <f>H221</f>
        <v>37.06</v>
      </c>
      <c r="H222" s="70"/>
      <c r="J222" s="70">
        <f>K221</f>
        <v>310.56</v>
      </c>
      <c r="K222" s="70"/>
      <c r="L222" s="46">
        <f>Source!U109</f>
        <v>0</v>
      </c>
      <c r="O222" s="29">
        <f>G222</f>
        <v>37.06</v>
      </c>
      <c r="P222" s="29">
        <f>J222</f>
        <v>310.56</v>
      </c>
      <c r="Q222" s="29">
        <f>L222</f>
        <v>0</v>
      </c>
      <c r="W222">
        <f>IF(Source!BI109&lt;=1,H221, 0)</f>
        <v>37.06</v>
      </c>
      <c r="X222">
        <f>IF(Source!BI109=2,H221, 0)</f>
        <v>0</v>
      </c>
      <c r="Y222">
        <f>IF(Source!BI109=3,H221, 0)</f>
        <v>0</v>
      </c>
      <c r="Z222">
        <f>IF(Source!BI109=4,H221, 0)</f>
        <v>0</v>
      </c>
    </row>
    <row r="223" spans="1:26" ht="54" x14ac:dyDescent="0.2">
      <c r="A223" s="50">
        <v>38</v>
      </c>
      <c r="B223" s="50" t="str">
        <f>Source!F110</f>
        <v>Цена поставщика</v>
      </c>
      <c r="C223" s="50" t="s">
        <v>560</v>
      </c>
      <c r="D223" s="40" t="str">
        <f>Source!H110</f>
        <v>шт.</v>
      </c>
      <c r="E223" s="41">
        <f>Source!I110</f>
        <v>62</v>
      </c>
      <c r="F223" s="42">
        <f>Source!AL110</f>
        <v>34.290000000000006</v>
      </c>
      <c r="G223" s="44" t="str">
        <f>Source!DD110</f>
        <v/>
      </c>
      <c r="H223" s="42">
        <f>ROUND(Source!AC110*Source!I110, 2)</f>
        <v>2125.98</v>
      </c>
      <c r="I223" s="44" t="str">
        <f>Source!BO110</f>
        <v/>
      </c>
      <c r="J223" s="44">
        <f>IF(Source!BC110&lt;&gt; 0, Source!BC110, 1)</f>
        <v>8.3800000000000008</v>
      </c>
      <c r="K223" s="42">
        <f>Source!P110</f>
        <v>17815.71</v>
      </c>
      <c r="L223" s="45"/>
      <c r="S223">
        <f>ROUND((Source!FX110/100)*((ROUND(Source!AF110*Source!I110, 2)+ROUND(Source!AE110*Source!I110, 2))), 2)</f>
        <v>0</v>
      </c>
      <c r="T223">
        <f>Source!X110</f>
        <v>0</v>
      </c>
      <c r="U223">
        <f>ROUND((Source!FY110/100)*((ROUND(Source!AF110*Source!I110, 2)+ROUND(Source!AE110*Source!I110, 2))), 2)</f>
        <v>0</v>
      </c>
      <c r="V223">
        <f>Source!Y110</f>
        <v>0</v>
      </c>
    </row>
    <row r="224" spans="1:26" ht="15" x14ac:dyDescent="0.25">
      <c r="G224" s="70">
        <f>H223</f>
        <v>2125.98</v>
      </c>
      <c r="H224" s="70"/>
      <c r="J224" s="70">
        <f>K223</f>
        <v>17815.71</v>
      </c>
      <c r="K224" s="70"/>
      <c r="L224" s="46">
        <f>Source!U110</f>
        <v>0</v>
      </c>
      <c r="O224" s="29">
        <f>G224</f>
        <v>2125.98</v>
      </c>
      <c r="P224" s="29">
        <f>J224</f>
        <v>17815.71</v>
      </c>
      <c r="Q224" s="29">
        <f>L224</f>
        <v>0</v>
      </c>
      <c r="W224">
        <f>IF(Source!BI110&lt;=1,H223, 0)</f>
        <v>2125.98</v>
      </c>
      <c r="X224">
        <f>IF(Source!BI110=2,H223, 0)</f>
        <v>0</v>
      </c>
      <c r="Y224">
        <f>IF(Source!BI110=3,H223, 0)</f>
        <v>0</v>
      </c>
      <c r="Z224">
        <f>IF(Source!BI110=4,H223, 0)</f>
        <v>0</v>
      </c>
    </row>
    <row r="225" spans="1:26" ht="28.5" x14ac:dyDescent="0.2">
      <c r="A225" s="49">
        <v>39</v>
      </c>
      <c r="B225" s="49" t="str">
        <f>Source!F111</f>
        <v>12-01-035-02</v>
      </c>
      <c r="C225" s="49" t="str">
        <f>Source!G111</f>
        <v>Устройство металлической водосточной системы: воронок</v>
      </c>
      <c r="D225" s="34" t="str">
        <f>Source!H111</f>
        <v>ШТ</v>
      </c>
      <c r="E225" s="24">
        <f>Source!I111</f>
        <v>4</v>
      </c>
      <c r="F225" s="35">
        <f>Source!AL111+Source!AM111+Source!AO111</f>
        <v>1.73</v>
      </c>
      <c r="G225" s="36"/>
      <c r="H225" s="35"/>
      <c r="I225" s="36" t="str">
        <f>Source!BO111</f>
        <v/>
      </c>
      <c r="J225" s="36"/>
      <c r="K225" s="35"/>
      <c r="L225" s="37"/>
      <c r="S225">
        <f>ROUND((Source!FX111/100)*((ROUND(Source!AF111*Source!I111, 2)+ROUND(Source!AE111*Source!I111, 2))), 2)</f>
        <v>8.68</v>
      </c>
      <c r="T225">
        <f>Source!X111</f>
        <v>396.6</v>
      </c>
      <c r="U225">
        <f>ROUND((Source!FY111/100)*((ROUND(Source!AF111*Source!I111, 2)+ROUND(Source!AE111*Source!I111, 2))), 2)</f>
        <v>3.86</v>
      </c>
      <c r="V225">
        <f>Source!Y111</f>
        <v>176.29</v>
      </c>
    </row>
    <row r="226" spans="1:26" ht="14.25" x14ac:dyDescent="0.2">
      <c r="A226" s="49"/>
      <c r="B226" s="49"/>
      <c r="C226" s="49" t="s">
        <v>548</v>
      </c>
      <c r="D226" s="34"/>
      <c r="E226" s="24"/>
      <c r="F226" s="35">
        <f>Source!AO111</f>
        <v>1.73</v>
      </c>
      <c r="G226" s="36" t="str">
        <f>Source!DG111</f>
        <v>)*1,15</v>
      </c>
      <c r="H226" s="35">
        <f>ROUND(Source!AF111*Source!I111, 2)</f>
        <v>7.96</v>
      </c>
      <c r="I226" s="36"/>
      <c r="J226" s="36">
        <f>IF(Source!BA111&lt;&gt; 0, Source!BA111, 1)</f>
        <v>45.71</v>
      </c>
      <c r="K226" s="35">
        <f>Source!S111</f>
        <v>363.85</v>
      </c>
      <c r="L226" s="37"/>
      <c r="R226">
        <f>H226</f>
        <v>7.96</v>
      </c>
    </row>
    <row r="227" spans="1:26" ht="14.25" x14ac:dyDescent="0.2">
      <c r="A227" s="49"/>
      <c r="B227" s="49"/>
      <c r="C227" s="49" t="s">
        <v>549</v>
      </c>
      <c r="D227" s="34" t="s">
        <v>550</v>
      </c>
      <c r="E227" s="24">
        <f>Source!BZ111</f>
        <v>109</v>
      </c>
      <c r="F227" s="51"/>
      <c r="G227" s="36"/>
      <c r="H227" s="35">
        <f>SUM(S225:S229)</f>
        <v>8.68</v>
      </c>
      <c r="I227" s="38"/>
      <c r="J227" s="33">
        <f>Source!AT111</f>
        <v>109</v>
      </c>
      <c r="K227" s="35">
        <f>SUM(T225:T229)</f>
        <v>396.6</v>
      </c>
      <c r="L227" s="37"/>
    </row>
    <row r="228" spans="1:26" ht="14.25" x14ac:dyDescent="0.2">
      <c r="A228" s="49"/>
      <c r="B228" s="49"/>
      <c r="C228" s="49" t="s">
        <v>551</v>
      </c>
      <c r="D228" s="34" t="s">
        <v>550</v>
      </c>
      <c r="E228" s="24">
        <f>Source!CA111</f>
        <v>57</v>
      </c>
      <c r="F228" s="71" t="str">
        <f>CONCATENATE(" )", Source!DM111, Source!FU111, "=", Source!FY111)</f>
        <v xml:space="preserve"> ))*0,85=48,45</v>
      </c>
      <c r="G228" s="72"/>
      <c r="H228" s="35">
        <f>SUM(U225:U229)</f>
        <v>3.86</v>
      </c>
      <c r="I228" s="38"/>
      <c r="J228" s="33">
        <f>Source!AU111</f>
        <v>48.45</v>
      </c>
      <c r="K228" s="35">
        <f>SUM(V225:V229)</f>
        <v>176.29</v>
      </c>
      <c r="L228" s="37"/>
    </row>
    <row r="229" spans="1:26" ht="14.25" x14ac:dyDescent="0.2">
      <c r="A229" s="50"/>
      <c r="B229" s="50"/>
      <c r="C229" s="50" t="s">
        <v>552</v>
      </c>
      <c r="D229" s="40" t="s">
        <v>553</v>
      </c>
      <c r="E229" s="41">
        <f>Source!AQ111</f>
        <v>0.18</v>
      </c>
      <c r="F229" s="42"/>
      <c r="G229" s="44" t="str">
        <f>Source!DI111</f>
        <v>)*1,15</v>
      </c>
      <c r="H229" s="42"/>
      <c r="I229" s="44"/>
      <c r="J229" s="44"/>
      <c r="K229" s="42"/>
      <c r="L229" s="48">
        <f>Source!U111</f>
        <v>0.82799999999999996</v>
      </c>
    </row>
    <row r="230" spans="1:26" ht="15" x14ac:dyDescent="0.25">
      <c r="G230" s="70">
        <f>H226+H227+H228</f>
        <v>20.5</v>
      </c>
      <c r="H230" s="70"/>
      <c r="J230" s="70">
        <f>K226+K227+K228</f>
        <v>936.74</v>
      </c>
      <c r="K230" s="70"/>
      <c r="L230" s="46">
        <f>Source!U111</f>
        <v>0.82799999999999996</v>
      </c>
      <c r="O230" s="29">
        <f>G230</f>
        <v>20.5</v>
      </c>
      <c r="P230" s="29">
        <f>J230</f>
        <v>936.74</v>
      </c>
      <c r="Q230" s="29">
        <f>L230</f>
        <v>0.82799999999999996</v>
      </c>
      <c r="W230">
        <f>IF(Source!BI111&lt;=1,H226+H227+H228, 0)</f>
        <v>20.5</v>
      </c>
      <c r="X230">
        <f>IF(Source!BI111=2,H226+H227+H228, 0)</f>
        <v>0</v>
      </c>
      <c r="Y230">
        <f>IF(Source!BI111=3,H226+H227+H228, 0)</f>
        <v>0</v>
      </c>
      <c r="Z230">
        <f>IF(Source!BI111=4,H226+H227+H228, 0)</f>
        <v>0</v>
      </c>
    </row>
    <row r="231" spans="1:26" ht="54" x14ac:dyDescent="0.2">
      <c r="A231" s="50">
        <v>40</v>
      </c>
      <c r="B231" s="50" t="str">
        <f>Source!F112</f>
        <v>Цена поставщика</v>
      </c>
      <c r="C231" s="50" t="s">
        <v>561</v>
      </c>
      <c r="D231" s="40" t="str">
        <f>Source!H112</f>
        <v>шт.</v>
      </c>
      <c r="E231" s="41">
        <f>Source!I112</f>
        <v>4</v>
      </c>
      <c r="F231" s="42">
        <f>Source!AL112</f>
        <v>153.47999999999999</v>
      </c>
      <c r="G231" s="44" t="str">
        <f>Source!DD112</f>
        <v/>
      </c>
      <c r="H231" s="42">
        <f>ROUND(Source!AC112*Source!I112, 2)</f>
        <v>613.91999999999996</v>
      </c>
      <c r="I231" s="44" t="str">
        <f>Source!BO112</f>
        <v/>
      </c>
      <c r="J231" s="44">
        <f>IF(Source!BC112&lt;&gt; 0, Source!BC112, 1)</f>
        <v>8.3800000000000008</v>
      </c>
      <c r="K231" s="42">
        <f>Source!P112</f>
        <v>5144.6499999999996</v>
      </c>
      <c r="L231" s="45"/>
      <c r="S231">
        <f>ROUND((Source!FX112/100)*((ROUND(Source!AF112*Source!I112, 2)+ROUND(Source!AE112*Source!I112, 2))), 2)</f>
        <v>0</v>
      </c>
      <c r="T231">
        <f>Source!X112</f>
        <v>0</v>
      </c>
      <c r="U231">
        <f>ROUND((Source!FY112/100)*((ROUND(Source!AF112*Source!I112, 2)+ROUND(Source!AE112*Source!I112, 2))), 2)</f>
        <v>0</v>
      </c>
      <c r="V231">
        <f>Source!Y112</f>
        <v>0</v>
      </c>
    </row>
    <row r="232" spans="1:26" ht="15" x14ac:dyDescent="0.25">
      <c r="G232" s="70">
        <f>H231</f>
        <v>613.91999999999996</v>
      </c>
      <c r="H232" s="70"/>
      <c r="J232" s="70">
        <f>K231</f>
        <v>5144.6499999999996</v>
      </c>
      <c r="K232" s="70"/>
      <c r="L232" s="46">
        <f>Source!U112</f>
        <v>0</v>
      </c>
      <c r="O232" s="29">
        <f>G232</f>
        <v>613.91999999999996</v>
      </c>
      <c r="P232" s="29">
        <f>J232</f>
        <v>5144.6499999999996</v>
      </c>
      <c r="Q232" s="29">
        <f>L232</f>
        <v>0</v>
      </c>
      <c r="W232">
        <f>IF(Source!BI112&lt;=1,H231, 0)</f>
        <v>613.91999999999996</v>
      </c>
      <c r="X232">
        <f>IF(Source!BI112=2,H231, 0)</f>
        <v>0</v>
      </c>
      <c r="Y232">
        <f>IF(Source!BI112=3,H231, 0)</f>
        <v>0</v>
      </c>
      <c r="Z232">
        <f>IF(Source!BI112=4,H231, 0)</f>
        <v>0</v>
      </c>
    </row>
    <row r="233" spans="1:26" ht="42.75" x14ac:dyDescent="0.2">
      <c r="A233" s="49">
        <v>41</v>
      </c>
      <c r="B233" s="49" t="str">
        <f>Source!F113</f>
        <v>12-01-035-03</v>
      </c>
      <c r="C233" s="49" t="str">
        <f>Source!G113</f>
        <v>Устройство металлической водосточной системы: прямых звеньев труб</v>
      </c>
      <c r="D233" s="34" t="str">
        <f>Source!H113</f>
        <v>м</v>
      </c>
      <c r="E233" s="24">
        <f>Source!I113</f>
        <v>49</v>
      </c>
      <c r="F233" s="35">
        <f>Source!AL113+Source!AM113+Source!AO113</f>
        <v>8.9499999999999993</v>
      </c>
      <c r="G233" s="36"/>
      <c r="H233" s="35"/>
      <c r="I233" s="36" t="str">
        <f>Source!BO113</f>
        <v/>
      </c>
      <c r="J233" s="36"/>
      <c r="K233" s="35"/>
      <c r="L233" s="37"/>
      <c r="S233">
        <f>ROUND((Source!FX113/100)*((ROUND(Source!AF113*Source!I113, 2)+ROUND(Source!AE113*Source!I113, 2))), 2)</f>
        <v>70.5</v>
      </c>
      <c r="T233">
        <f>Source!X113</f>
        <v>3222.61</v>
      </c>
      <c r="U233">
        <f>ROUND((Source!FY113/100)*((ROUND(Source!AF113*Source!I113, 2)+ROUND(Source!AE113*Source!I113, 2))), 2)</f>
        <v>31.34</v>
      </c>
      <c r="V233">
        <f>Source!Y113</f>
        <v>1432.43</v>
      </c>
    </row>
    <row r="234" spans="1:26" ht="14.25" x14ac:dyDescent="0.2">
      <c r="A234" s="49"/>
      <c r="B234" s="49"/>
      <c r="C234" s="49" t="s">
        <v>548</v>
      </c>
      <c r="D234" s="34"/>
      <c r="E234" s="24"/>
      <c r="F234" s="35">
        <f>Source!AO113</f>
        <v>1.1499999999999999</v>
      </c>
      <c r="G234" s="36" t="str">
        <f>Source!DG113</f>
        <v>)*1,15</v>
      </c>
      <c r="H234" s="35">
        <f>ROUND(Source!AF113*Source!I113, 2)</f>
        <v>64.680000000000007</v>
      </c>
      <c r="I234" s="36"/>
      <c r="J234" s="36">
        <f>IF(Source!BA113&lt;&gt; 0, Source!BA113, 1)</f>
        <v>45.71</v>
      </c>
      <c r="K234" s="35">
        <f>Source!S113</f>
        <v>2956.52</v>
      </c>
      <c r="L234" s="37"/>
      <c r="R234">
        <f>H234</f>
        <v>64.680000000000007</v>
      </c>
    </row>
    <row r="235" spans="1:26" ht="14.25" x14ac:dyDescent="0.2">
      <c r="A235" s="49"/>
      <c r="B235" s="49"/>
      <c r="C235" s="49" t="s">
        <v>555</v>
      </c>
      <c r="D235" s="34"/>
      <c r="E235" s="24"/>
      <c r="F235" s="35">
        <f>Source!AL113</f>
        <v>7.8</v>
      </c>
      <c r="G235" s="36" t="str">
        <f>Source!DD113</f>
        <v/>
      </c>
      <c r="H235" s="35">
        <f>ROUND(Source!AC113*Source!I113, 2)</f>
        <v>382.2</v>
      </c>
      <c r="I235" s="36"/>
      <c r="J235" s="36">
        <f>IF(Source!BC113&lt;&gt; 0, Source!BC113, 1)</f>
        <v>8.3800000000000008</v>
      </c>
      <c r="K235" s="35">
        <f>Source!P113</f>
        <v>3202.84</v>
      </c>
      <c r="L235" s="37"/>
    </row>
    <row r="236" spans="1:26" ht="14.25" x14ac:dyDescent="0.2">
      <c r="A236" s="49"/>
      <c r="B236" s="49"/>
      <c r="C236" s="49" t="s">
        <v>549</v>
      </c>
      <c r="D236" s="34" t="s">
        <v>550</v>
      </c>
      <c r="E236" s="24">
        <f>Source!BZ113</f>
        <v>109</v>
      </c>
      <c r="F236" s="51"/>
      <c r="G236" s="36"/>
      <c r="H236" s="35">
        <f>SUM(S233:S238)</f>
        <v>70.5</v>
      </c>
      <c r="I236" s="38"/>
      <c r="J236" s="33">
        <f>Source!AT113</f>
        <v>109</v>
      </c>
      <c r="K236" s="35">
        <f>SUM(T233:T238)</f>
        <v>3222.61</v>
      </c>
      <c r="L236" s="37"/>
    </row>
    <row r="237" spans="1:26" ht="14.25" x14ac:dyDescent="0.2">
      <c r="A237" s="49"/>
      <c r="B237" s="49"/>
      <c r="C237" s="49" t="s">
        <v>551</v>
      </c>
      <c r="D237" s="34" t="s">
        <v>550</v>
      </c>
      <c r="E237" s="24">
        <f>Source!CA113</f>
        <v>57</v>
      </c>
      <c r="F237" s="71" t="str">
        <f>CONCATENATE(" )", Source!DM113, Source!FU113, "=", Source!FY113)</f>
        <v xml:space="preserve"> ))*0,85=48,45</v>
      </c>
      <c r="G237" s="72"/>
      <c r="H237" s="35">
        <f>SUM(U233:U238)</f>
        <v>31.34</v>
      </c>
      <c r="I237" s="38"/>
      <c r="J237" s="33">
        <f>Source!AU113</f>
        <v>48.45</v>
      </c>
      <c r="K237" s="35">
        <f>SUM(V233:V238)</f>
        <v>1432.43</v>
      </c>
      <c r="L237" s="37"/>
    </row>
    <row r="238" spans="1:26" ht="14.25" x14ac:dyDescent="0.2">
      <c r="A238" s="50"/>
      <c r="B238" s="50"/>
      <c r="C238" s="50" t="s">
        <v>552</v>
      </c>
      <c r="D238" s="40" t="s">
        <v>553</v>
      </c>
      <c r="E238" s="41">
        <f>Source!AQ113</f>
        <v>0.12</v>
      </c>
      <c r="F238" s="42"/>
      <c r="G238" s="44" t="str">
        <f>Source!DI113</f>
        <v>)*1,15</v>
      </c>
      <c r="H238" s="42"/>
      <c r="I238" s="44"/>
      <c r="J238" s="44"/>
      <c r="K238" s="42"/>
      <c r="L238" s="48">
        <f>Source!U113</f>
        <v>6.7619999999999996</v>
      </c>
    </row>
    <row r="239" spans="1:26" ht="15" x14ac:dyDescent="0.25">
      <c r="G239" s="70">
        <f>H234+H235+H236+H237</f>
        <v>548.72</v>
      </c>
      <c r="H239" s="70"/>
      <c r="J239" s="70">
        <f>K234+K235+K236+K237</f>
        <v>10814.400000000001</v>
      </c>
      <c r="K239" s="70"/>
      <c r="L239" s="46">
        <f>Source!U113</f>
        <v>6.7619999999999996</v>
      </c>
      <c r="O239" s="29">
        <f>G239</f>
        <v>548.72</v>
      </c>
      <c r="P239" s="29">
        <f>J239</f>
        <v>10814.400000000001</v>
      </c>
      <c r="Q239" s="29">
        <f>L239</f>
        <v>6.7619999999999996</v>
      </c>
      <c r="W239">
        <f>IF(Source!BI113&lt;=1,H234+H235+H236+H237, 0)</f>
        <v>548.72</v>
      </c>
      <c r="X239">
        <f>IF(Source!BI113=2,H234+H235+H236+H237, 0)</f>
        <v>0</v>
      </c>
      <c r="Y239">
        <f>IF(Source!BI113=3,H234+H235+H236+H237, 0)</f>
        <v>0</v>
      </c>
      <c r="Z239">
        <f>IF(Source!BI113=4,H234+H235+H236+H237, 0)</f>
        <v>0</v>
      </c>
    </row>
    <row r="240" spans="1:26" ht="54" x14ac:dyDescent="0.2">
      <c r="A240" s="50">
        <v>42</v>
      </c>
      <c r="B240" s="50" t="str">
        <f>Source!F114</f>
        <v>Цена поставщика</v>
      </c>
      <c r="C240" s="50" t="s">
        <v>562</v>
      </c>
      <c r="D240" s="40" t="str">
        <f>Source!H114</f>
        <v>шт.</v>
      </c>
      <c r="E240" s="41">
        <f>Source!I114</f>
        <v>39</v>
      </c>
      <c r="F240" s="42">
        <f>Source!AL114</f>
        <v>120.88000000000001</v>
      </c>
      <c r="G240" s="44" t="str">
        <f>Source!DD114</f>
        <v/>
      </c>
      <c r="H240" s="42">
        <f>ROUND(Source!AC114*Source!I114, 2)</f>
        <v>4714.32</v>
      </c>
      <c r="I240" s="44" t="str">
        <f>Source!BO114</f>
        <v/>
      </c>
      <c r="J240" s="44">
        <f>IF(Source!BC114&lt;&gt; 0, Source!BC114, 1)</f>
        <v>8.3800000000000008</v>
      </c>
      <c r="K240" s="42">
        <f>Source!P114</f>
        <v>39506</v>
      </c>
      <c r="L240" s="45"/>
      <c r="S240">
        <f>ROUND((Source!FX114/100)*((ROUND(Source!AF114*Source!I114, 2)+ROUND(Source!AE114*Source!I114, 2))), 2)</f>
        <v>0</v>
      </c>
      <c r="T240">
        <f>Source!X114</f>
        <v>0</v>
      </c>
      <c r="U240">
        <f>ROUND((Source!FY114/100)*((ROUND(Source!AF114*Source!I114, 2)+ROUND(Source!AE114*Source!I114, 2))), 2)</f>
        <v>0</v>
      </c>
      <c r="V240">
        <f>Source!Y114</f>
        <v>0</v>
      </c>
    </row>
    <row r="241" spans="1:26" ht="15" x14ac:dyDescent="0.25">
      <c r="G241" s="70">
        <f>H240</f>
        <v>4714.32</v>
      </c>
      <c r="H241" s="70"/>
      <c r="J241" s="70">
        <f>K240</f>
        <v>39506</v>
      </c>
      <c r="K241" s="70"/>
      <c r="L241" s="46">
        <f>Source!U114</f>
        <v>0</v>
      </c>
      <c r="O241" s="29">
        <f>G241</f>
        <v>4714.32</v>
      </c>
      <c r="P241" s="29">
        <f>J241</f>
        <v>39506</v>
      </c>
      <c r="Q241" s="29">
        <f>L241</f>
        <v>0</v>
      </c>
      <c r="W241">
        <f>IF(Source!BI114&lt;=1,H240, 0)</f>
        <v>4714.32</v>
      </c>
      <c r="X241">
        <f>IF(Source!BI114=2,H240, 0)</f>
        <v>0</v>
      </c>
      <c r="Y241">
        <f>IF(Source!BI114=3,H240, 0)</f>
        <v>0</v>
      </c>
      <c r="Z241">
        <f>IF(Source!BI114=4,H240, 0)</f>
        <v>0</v>
      </c>
    </row>
    <row r="242" spans="1:26" ht="54" x14ac:dyDescent="0.2">
      <c r="A242" s="50">
        <v>43</v>
      </c>
      <c r="B242" s="50" t="str">
        <f>Source!F115</f>
        <v>Цена поставщика</v>
      </c>
      <c r="C242" s="50" t="s">
        <v>563</v>
      </c>
      <c r="D242" s="40" t="str">
        <f>Source!H115</f>
        <v>шт.</v>
      </c>
      <c r="E242" s="41">
        <f>Source!I115</f>
        <v>4</v>
      </c>
      <c r="F242" s="42">
        <f>Source!AL115</f>
        <v>82.44</v>
      </c>
      <c r="G242" s="44" t="str">
        <f>Source!DD115</f>
        <v/>
      </c>
      <c r="H242" s="42">
        <f>ROUND(Source!AC115*Source!I115, 2)</f>
        <v>329.76</v>
      </c>
      <c r="I242" s="44" t="str">
        <f>Source!BO115</f>
        <v/>
      </c>
      <c r="J242" s="44">
        <f>IF(Source!BC115&lt;&gt; 0, Source!BC115, 1)</f>
        <v>8.3800000000000008</v>
      </c>
      <c r="K242" s="42">
        <f>Source!P115</f>
        <v>2763.39</v>
      </c>
      <c r="L242" s="45"/>
      <c r="S242">
        <f>ROUND((Source!FX115/100)*((ROUND(Source!AF115*Source!I115, 2)+ROUND(Source!AE115*Source!I115, 2))), 2)</f>
        <v>0</v>
      </c>
      <c r="T242">
        <f>Source!X115</f>
        <v>0</v>
      </c>
      <c r="U242">
        <f>ROUND((Source!FY115/100)*((ROUND(Source!AF115*Source!I115, 2)+ROUND(Source!AE115*Source!I115, 2))), 2)</f>
        <v>0</v>
      </c>
      <c r="V242">
        <f>Source!Y115</f>
        <v>0</v>
      </c>
    </row>
    <row r="243" spans="1:26" ht="15" x14ac:dyDescent="0.25">
      <c r="G243" s="70">
        <f>H242</f>
        <v>329.76</v>
      </c>
      <c r="H243" s="70"/>
      <c r="J243" s="70">
        <f>K242</f>
        <v>2763.39</v>
      </c>
      <c r="K243" s="70"/>
      <c r="L243" s="46">
        <f>Source!U115</f>
        <v>0</v>
      </c>
      <c r="O243" s="29">
        <f>G243</f>
        <v>329.76</v>
      </c>
      <c r="P243" s="29">
        <f>J243</f>
        <v>2763.39</v>
      </c>
      <c r="Q243" s="29">
        <f>L243</f>
        <v>0</v>
      </c>
      <c r="W243">
        <f>IF(Source!BI115&lt;=1,H242, 0)</f>
        <v>329.76</v>
      </c>
      <c r="X243">
        <f>IF(Source!BI115=2,H242, 0)</f>
        <v>0</v>
      </c>
      <c r="Y243">
        <f>IF(Source!BI115=3,H242, 0)</f>
        <v>0</v>
      </c>
      <c r="Z243">
        <f>IF(Source!BI115=4,H242, 0)</f>
        <v>0</v>
      </c>
    </row>
    <row r="244" spans="1:26" ht="54" x14ac:dyDescent="0.2">
      <c r="A244" s="50">
        <v>44</v>
      </c>
      <c r="B244" s="50" t="str">
        <f>Source!F116</f>
        <v>Цена поставщика</v>
      </c>
      <c r="C244" s="50" t="s">
        <v>564</v>
      </c>
      <c r="D244" s="40" t="str">
        <f>Source!H116</f>
        <v>шт.</v>
      </c>
      <c r="E244" s="41">
        <f>Source!I116</f>
        <v>48</v>
      </c>
      <c r="F244" s="42">
        <f>Source!AL116</f>
        <v>28.87</v>
      </c>
      <c r="G244" s="44" t="str">
        <f>Source!DD116</f>
        <v/>
      </c>
      <c r="H244" s="42">
        <f>ROUND(Source!AC116*Source!I116, 2)</f>
        <v>1385.76</v>
      </c>
      <c r="I244" s="44" t="str">
        <f>Source!BO116</f>
        <v/>
      </c>
      <c r="J244" s="44">
        <f>IF(Source!BC116&lt;&gt; 0, Source!BC116, 1)</f>
        <v>8.3800000000000008</v>
      </c>
      <c r="K244" s="42">
        <f>Source!P116</f>
        <v>11612.67</v>
      </c>
      <c r="L244" s="45"/>
      <c r="S244">
        <f>ROUND((Source!FX116/100)*((ROUND(Source!AF116*Source!I116, 2)+ROUND(Source!AE116*Source!I116, 2))), 2)</f>
        <v>0</v>
      </c>
      <c r="T244">
        <f>Source!X116</f>
        <v>0</v>
      </c>
      <c r="U244">
        <f>ROUND((Source!FY116/100)*((ROUND(Source!AF116*Source!I116, 2)+ROUND(Source!AE116*Source!I116, 2))), 2)</f>
        <v>0</v>
      </c>
      <c r="V244">
        <f>Source!Y116</f>
        <v>0</v>
      </c>
    </row>
    <row r="245" spans="1:26" ht="15" x14ac:dyDescent="0.25">
      <c r="G245" s="70">
        <f>H244</f>
        <v>1385.76</v>
      </c>
      <c r="H245" s="70"/>
      <c r="J245" s="70">
        <f>K244</f>
        <v>11612.67</v>
      </c>
      <c r="K245" s="70"/>
      <c r="L245" s="46">
        <f>Source!U116</f>
        <v>0</v>
      </c>
      <c r="O245" s="29">
        <f>G245</f>
        <v>1385.76</v>
      </c>
      <c r="P245" s="29">
        <f>J245</f>
        <v>11612.67</v>
      </c>
      <c r="Q245" s="29">
        <f>L245</f>
        <v>0</v>
      </c>
      <c r="W245">
        <f>IF(Source!BI116&lt;=1,H244, 0)</f>
        <v>1385.76</v>
      </c>
      <c r="X245">
        <f>IF(Source!BI116=2,H244, 0)</f>
        <v>0</v>
      </c>
      <c r="Y245">
        <f>IF(Source!BI116=3,H244, 0)</f>
        <v>0</v>
      </c>
      <c r="Z245">
        <f>IF(Source!BI116=4,H244, 0)</f>
        <v>0</v>
      </c>
    </row>
    <row r="246" spans="1:26" ht="28.5" x14ac:dyDescent="0.2">
      <c r="A246" s="49">
        <v>45</v>
      </c>
      <c r="B246" s="49" t="str">
        <f>Source!F117</f>
        <v>12-01-035-01</v>
      </c>
      <c r="C246" s="49" t="str">
        <f>Source!G117</f>
        <v>Устройство металлической водосточной системы: колен</v>
      </c>
      <c r="D246" s="34" t="str">
        <f>Source!H117</f>
        <v>ШТ</v>
      </c>
      <c r="E246" s="24">
        <f>Source!I117</f>
        <v>8</v>
      </c>
      <c r="F246" s="35">
        <f>Source!AL117+Source!AM117+Source!AO117</f>
        <v>1.1499999999999999</v>
      </c>
      <c r="G246" s="36"/>
      <c r="H246" s="35"/>
      <c r="I246" s="36" t="str">
        <f>Source!BO117</f>
        <v/>
      </c>
      <c r="J246" s="36"/>
      <c r="K246" s="35"/>
      <c r="L246" s="37"/>
      <c r="S246">
        <f>ROUND((Source!FX117/100)*((ROUND(Source!AF117*Source!I117, 2)+ROUND(Source!AE117*Source!I117, 2))), 2)</f>
        <v>11.51</v>
      </c>
      <c r="T246">
        <f>Source!X117</f>
        <v>526.14</v>
      </c>
      <c r="U246">
        <f>ROUND((Source!FY117/100)*((ROUND(Source!AF117*Source!I117, 2)+ROUND(Source!AE117*Source!I117, 2))), 2)</f>
        <v>5.12</v>
      </c>
      <c r="V246">
        <f>Source!Y117</f>
        <v>233.87</v>
      </c>
    </row>
    <row r="247" spans="1:26" ht="14.25" x14ac:dyDescent="0.2">
      <c r="A247" s="49"/>
      <c r="B247" s="49"/>
      <c r="C247" s="49" t="s">
        <v>548</v>
      </c>
      <c r="D247" s="34"/>
      <c r="E247" s="24"/>
      <c r="F247" s="35">
        <f>Source!AO117</f>
        <v>1.1499999999999999</v>
      </c>
      <c r="G247" s="36" t="str">
        <f>Source!DG117</f>
        <v>)*1,15</v>
      </c>
      <c r="H247" s="35">
        <f>ROUND(Source!AF117*Source!I117, 2)</f>
        <v>10.56</v>
      </c>
      <c r="I247" s="36"/>
      <c r="J247" s="36">
        <f>IF(Source!BA117&lt;&gt; 0, Source!BA117, 1)</f>
        <v>45.71</v>
      </c>
      <c r="K247" s="35">
        <f>Source!S117</f>
        <v>482.7</v>
      </c>
      <c r="L247" s="37"/>
      <c r="R247">
        <f>H247</f>
        <v>10.56</v>
      </c>
    </row>
    <row r="248" spans="1:26" ht="14.25" x14ac:dyDescent="0.2">
      <c r="A248" s="49"/>
      <c r="B248" s="49"/>
      <c r="C248" s="49" t="s">
        <v>549</v>
      </c>
      <c r="D248" s="34" t="s">
        <v>550</v>
      </c>
      <c r="E248" s="24">
        <f>Source!BZ117</f>
        <v>109</v>
      </c>
      <c r="F248" s="51"/>
      <c r="G248" s="36"/>
      <c r="H248" s="35">
        <f>SUM(S246:S250)</f>
        <v>11.51</v>
      </c>
      <c r="I248" s="38"/>
      <c r="J248" s="33">
        <f>Source!AT117</f>
        <v>109</v>
      </c>
      <c r="K248" s="35">
        <f>SUM(T246:T250)</f>
        <v>526.14</v>
      </c>
      <c r="L248" s="37"/>
    </row>
    <row r="249" spans="1:26" ht="14.25" x14ac:dyDescent="0.2">
      <c r="A249" s="49"/>
      <c r="B249" s="49"/>
      <c r="C249" s="49" t="s">
        <v>551</v>
      </c>
      <c r="D249" s="34" t="s">
        <v>550</v>
      </c>
      <c r="E249" s="24">
        <f>Source!CA117</f>
        <v>57</v>
      </c>
      <c r="F249" s="71" t="str">
        <f>CONCATENATE(" )", Source!DM117, Source!FU117, "=", Source!FY117)</f>
        <v xml:space="preserve"> ))*0,85=48,45</v>
      </c>
      <c r="G249" s="72"/>
      <c r="H249" s="35">
        <f>SUM(U246:U250)</f>
        <v>5.12</v>
      </c>
      <c r="I249" s="38"/>
      <c r="J249" s="33">
        <f>Source!AU117</f>
        <v>48.45</v>
      </c>
      <c r="K249" s="35">
        <f>SUM(V246:V250)</f>
        <v>233.87</v>
      </c>
      <c r="L249" s="37"/>
    </row>
    <row r="250" spans="1:26" ht="14.25" x14ac:dyDescent="0.2">
      <c r="A250" s="50"/>
      <c r="B250" s="50"/>
      <c r="C250" s="50" t="s">
        <v>552</v>
      </c>
      <c r="D250" s="40" t="s">
        <v>553</v>
      </c>
      <c r="E250" s="41">
        <f>Source!AQ117</f>
        <v>0.12</v>
      </c>
      <c r="F250" s="42"/>
      <c r="G250" s="44" t="str">
        <f>Source!DI117</f>
        <v>)*1,15</v>
      </c>
      <c r="H250" s="42"/>
      <c r="I250" s="44"/>
      <c r="J250" s="44"/>
      <c r="K250" s="42"/>
      <c r="L250" s="48">
        <f>Source!U117</f>
        <v>1.1039999999999999</v>
      </c>
    </row>
    <row r="251" spans="1:26" ht="15" x14ac:dyDescent="0.25">
      <c r="G251" s="70">
        <f>H247+H248+H249</f>
        <v>27.19</v>
      </c>
      <c r="H251" s="70"/>
      <c r="J251" s="70">
        <f>K247+K248+K249</f>
        <v>1242.71</v>
      </c>
      <c r="K251" s="70"/>
      <c r="L251" s="46">
        <f>Source!U117</f>
        <v>1.1039999999999999</v>
      </c>
      <c r="O251" s="29">
        <f>G251</f>
        <v>27.19</v>
      </c>
      <c r="P251" s="29">
        <f>J251</f>
        <v>1242.71</v>
      </c>
      <c r="Q251" s="29">
        <f>L251</f>
        <v>1.1039999999999999</v>
      </c>
      <c r="W251">
        <f>IF(Source!BI117&lt;=1,H247+H248+H249, 0)</f>
        <v>27.19</v>
      </c>
      <c r="X251">
        <f>IF(Source!BI117=2,H247+H248+H249, 0)</f>
        <v>0</v>
      </c>
      <c r="Y251">
        <f>IF(Source!BI117=3,H247+H248+H249, 0)</f>
        <v>0</v>
      </c>
      <c r="Z251">
        <f>IF(Source!BI117=4,H247+H248+H249, 0)</f>
        <v>0</v>
      </c>
    </row>
    <row r="252" spans="1:26" ht="54" x14ac:dyDescent="0.2">
      <c r="A252" s="50">
        <v>46</v>
      </c>
      <c r="B252" s="50" t="str">
        <f>Source!F118</f>
        <v>Цена поставщика</v>
      </c>
      <c r="C252" s="50" t="s">
        <v>565</v>
      </c>
      <c r="D252" s="40" t="str">
        <f>Source!H118</f>
        <v>шт.</v>
      </c>
      <c r="E252" s="41">
        <f>Source!I118</f>
        <v>8</v>
      </c>
      <c r="F252" s="42">
        <f>Source!AL118</f>
        <v>82.44</v>
      </c>
      <c r="G252" s="44" t="str">
        <f>Source!DD118</f>
        <v/>
      </c>
      <c r="H252" s="42">
        <f>ROUND(Source!AC118*Source!I118, 2)</f>
        <v>659.52</v>
      </c>
      <c r="I252" s="44" t="str">
        <f>Source!BO118</f>
        <v/>
      </c>
      <c r="J252" s="44">
        <f>IF(Source!BC118&lt;&gt; 0, Source!BC118, 1)</f>
        <v>8.3800000000000008</v>
      </c>
      <c r="K252" s="42">
        <f>Source!P118</f>
        <v>5526.78</v>
      </c>
      <c r="L252" s="45"/>
      <c r="S252">
        <f>ROUND((Source!FX118/100)*((ROUND(Source!AF118*Source!I118, 2)+ROUND(Source!AE118*Source!I118, 2))), 2)</f>
        <v>0</v>
      </c>
      <c r="T252">
        <f>Source!X118</f>
        <v>0</v>
      </c>
      <c r="U252">
        <f>ROUND((Source!FY118/100)*((ROUND(Source!AF118*Source!I118, 2)+ROUND(Source!AE118*Source!I118, 2))), 2)</f>
        <v>0</v>
      </c>
      <c r="V252">
        <f>Source!Y118</f>
        <v>0</v>
      </c>
    </row>
    <row r="253" spans="1:26" ht="15" x14ac:dyDescent="0.25">
      <c r="G253" s="70">
        <f>H252</f>
        <v>659.52</v>
      </c>
      <c r="H253" s="70"/>
      <c r="J253" s="70">
        <f>K252</f>
        <v>5526.78</v>
      </c>
      <c r="K253" s="70"/>
      <c r="L253" s="46">
        <f>Source!U118</f>
        <v>0</v>
      </c>
      <c r="O253" s="29">
        <f>G253</f>
        <v>659.52</v>
      </c>
      <c r="P253" s="29">
        <f>J253</f>
        <v>5526.78</v>
      </c>
      <c r="Q253" s="29">
        <f>L253</f>
        <v>0</v>
      </c>
      <c r="W253">
        <f>IF(Source!BI118&lt;=1,H252, 0)</f>
        <v>659.52</v>
      </c>
      <c r="X253">
        <f>IF(Source!BI118=2,H252, 0)</f>
        <v>0</v>
      </c>
      <c r="Y253">
        <f>IF(Source!BI118=3,H252, 0)</f>
        <v>0</v>
      </c>
      <c r="Z253">
        <f>IF(Source!BI118=4,H252, 0)</f>
        <v>0</v>
      </c>
    </row>
    <row r="254" spans="1:26" ht="71.25" x14ac:dyDescent="0.2">
      <c r="A254" s="49">
        <v>47</v>
      </c>
      <c r="B254" s="49" t="str">
        <f>Source!F119</f>
        <v>12-01-008-02</v>
      </c>
      <c r="C254" s="49" t="str">
        <f>Source!G119</f>
        <v>Устройство обделок на фасадах (наружные подоконники, пояски, балконы и др.): без водосточных труб//прим. примыканий скатной кровли к стеновому ограждению</v>
      </c>
      <c r="D254" s="34" t="str">
        <f>Source!H119</f>
        <v>100 м2</v>
      </c>
      <c r="E254" s="24">
        <f>Source!I119</f>
        <v>0.29599999999999999</v>
      </c>
      <c r="F254" s="35">
        <f>Source!AL119+Source!AM119+Source!AO119</f>
        <v>311.93000000000006</v>
      </c>
      <c r="G254" s="36"/>
      <c r="H254" s="35"/>
      <c r="I254" s="36" t="str">
        <f>Source!BO119</f>
        <v/>
      </c>
      <c r="J254" s="36"/>
      <c r="K254" s="35"/>
      <c r="L254" s="37"/>
      <c r="S254">
        <f>ROUND((Source!FX119/100)*((ROUND(Source!AF119*Source!I119, 2)+ROUND(Source!AE119*Source!I119, 2))), 2)</f>
        <v>15.55</v>
      </c>
      <c r="T254">
        <f>Source!X119</f>
        <v>711.14</v>
      </c>
      <c r="U254">
        <f>ROUND((Source!FY119/100)*((ROUND(Source!AF119*Source!I119, 2)+ROUND(Source!AE119*Source!I119, 2))), 2)</f>
        <v>6.91</v>
      </c>
      <c r="V254">
        <f>Source!Y119</f>
        <v>316.10000000000002</v>
      </c>
    </row>
    <row r="255" spans="1:26" ht="14.25" x14ac:dyDescent="0.2">
      <c r="A255" s="49"/>
      <c r="B255" s="49"/>
      <c r="C255" s="49" t="s">
        <v>548</v>
      </c>
      <c r="D255" s="34"/>
      <c r="E255" s="24"/>
      <c r="F255" s="35">
        <f>Source!AO119</f>
        <v>41.8</v>
      </c>
      <c r="G255" s="36" t="str">
        <f>Source!DG119</f>
        <v>)*1,15</v>
      </c>
      <c r="H255" s="35">
        <f>ROUND(Source!AF119*Source!I119, 2)</f>
        <v>14.23</v>
      </c>
      <c r="I255" s="36"/>
      <c r="J255" s="36">
        <f>IF(Source!BA119&lt;&gt; 0, Source!BA119, 1)</f>
        <v>45.71</v>
      </c>
      <c r="K255" s="35">
        <f>Source!S119</f>
        <v>650.39</v>
      </c>
      <c r="L255" s="37"/>
      <c r="R255">
        <f>H255</f>
        <v>14.23</v>
      </c>
    </row>
    <row r="256" spans="1:26" ht="14.25" x14ac:dyDescent="0.2">
      <c r="A256" s="49"/>
      <c r="B256" s="49"/>
      <c r="C256" s="49" t="s">
        <v>199</v>
      </c>
      <c r="D256" s="34"/>
      <c r="E256" s="24"/>
      <c r="F256" s="35">
        <f>Source!AM119</f>
        <v>0.66</v>
      </c>
      <c r="G256" s="36" t="str">
        <f>Source!DE119</f>
        <v>)*1,25</v>
      </c>
      <c r="H256" s="35">
        <f>ROUND(((((Source!ET119*1.25))-((Source!EU119*1.25)))+Source!AE119)*Source!I119, 2)</f>
        <v>0.24</v>
      </c>
      <c r="I256" s="36"/>
      <c r="J256" s="36">
        <f>IF(Source!BB119&lt;&gt; 0, Source!BB119, 1)</f>
        <v>13.41</v>
      </c>
      <c r="K256" s="35">
        <f>Source!Q119</f>
        <v>3.27</v>
      </c>
      <c r="L256" s="37"/>
    </row>
    <row r="257" spans="1:26" ht="14.25" x14ac:dyDescent="0.2">
      <c r="A257" s="49"/>
      <c r="B257" s="49"/>
      <c r="C257" s="49" t="s">
        <v>554</v>
      </c>
      <c r="D257" s="34"/>
      <c r="E257" s="24"/>
      <c r="F257" s="35">
        <f>Source!AN119</f>
        <v>0.12</v>
      </c>
      <c r="G257" s="36" t="str">
        <f>Source!DF119</f>
        <v>)*1,25</v>
      </c>
      <c r="H257" s="47">
        <f>ROUND(Source!AE119*Source!I119, 2)</f>
        <v>0.04</v>
      </c>
      <c r="I257" s="36"/>
      <c r="J257" s="36">
        <f>IF(Source!BS119&lt;&gt; 0, Source!BS119, 1)</f>
        <v>45.71</v>
      </c>
      <c r="K257" s="47">
        <f>Source!R119</f>
        <v>2.0299999999999998</v>
      </c>
      <c r="L257" s="37"/>
      <c r="R257">
        <f>H257</f>
        <v>0.04</v>
      </c>
    </row>
    <row r="258" spans="1:26" ht="14.25" x14ac:dyDescent="0.2">
      <c r="A258" s="49"/>
      <c r="B258" s="49"/>
      <c r="C258" s="49" t="s">
        <v>555</v>
      </c>
      <c r="D258" s="34"/>
      <c r="E258" s="24"/>
      <c r="F258" s="35">
        <f>Source!AL119</f>
        <v>269.47000000000003</v>
      </c>
      <c r="G258" s="36" t="str">
        <f>Source!DD119</f>
        <v/>
      </c>
      <c r="H258" s="35">
        <f>ROUND(Source!AC119*Source!I119, 2)</f>
        <v>79.760000000000005</v>
      </c>
      <c r="I258" s="36"/>
      <c r="J258" s="36">
        <f>IF(Source!BC119&lt;&gt; 0, Source!BC119, 1)</f>
        <v>8.3800000000000008</v>
      </c>
      <c r="K258" s="35">
        <f>Source!P119</f>
        <v>668.41</v>
      </c>
      <c r="L258" s="37"/>
    </row>
    <row r="259" spans="1:26" ht="14.25" x14ac:dyDescent="0.2">
      <c r="A259" s="49"/>
      <c r="B259" s="49"/>
      <c r="C259" s="49" t="s">
        <v>549</v>
      </c>
      <c r="D259" s="34" t="s">
        <v>550</v>
      </c>
      <c r="E259" s="24">
        <f>Source!BZ119</f>
        <v>109</v>
      </c>
      <c r="F259" s="51"/>
      <c r="G259" s="36"/>
      <c r="H259" s="35">
        <f>SUM(S254:S262)</f>
        <v>15.55</v>
      </c>
      <c r="I259" s="38"/>
      <c r="J259" s="33">
        <f>Source!AT119</f>
        <v>109</v>
      </c>
      <c r="K259" s="35">
        <f>SUM(T254:T262)</f>
        <v>711.14</v>
      </c>
      <c r="L259" s="37"/>
    </row>
    <row r="260" spans="1:26" ht="14.25" x14ac:dyDescent="0.2">
      <c r="A260" s="49"/>
      <c r="B260" s="49"/>
      <c r="C260" s="49" t="s">
        <v>551</v>
      </c>
      <c r="D260" s="34" t="s">
        <v>550</v>
      </c>
      <c r="E260" s="24">
        <f>Source!CA119</f>
        <v>57</v>
      </c>
      <c r="F260" s="71" t="str">
        <f>CONCATENATE(" )", Source!DM119, Source!FU119, "=", Source!FY119)</f>
        <v xml:space="preserve"> ))*0,85=48,45</v>
      </c>
      <c r="G260" s="72"/>
      <c r="H260" s="35">
        <f>SUM(U254:U262)</f>
        <v>6.91</v>
      </c>
      <c r="I260" s="38"/>
      <c r="J260" s="33">
        <f>Source!AU119</f>
        <v>48.45</v>
      </c>
      <c r="K260" s="35">
        <f>SUM(V254:V262)</f>
        <v>316.10000000000002</v>
      </c>
      <c r="L260" s="37"/>
    </row>
    <row r="261" spans="1:26" ht="14.25" x14ac:dyDescent="0.2">
      <c r="A261" s="49"/>
      <c r="B261" s="49"/>
      <c r="C261" s="49" t="s">
        <v>552</v>
      </c>
      <c r="D261" s="34" t="s">
        <v>553</v>
      </c>
      <c r="E261" s="24">
        <f>Source!AQ119</f>
        <v>4.9000000000000004</v>
      </c>
      <c r="F261" s="35"/>
      <c r="G261" s="36" t="str">
        <f>Source!DI119</f>
        <v>)*1,15</v>
      </c>
      <c r="H261" s="35"/>
      <c r="I261" s="36"/>
      <c r="J261" s="36"/>
      <c r="K261" s="35"/>
      <c r="L261" s="39">
        <f>Source!U119</f>
        <v>1.6679599999999999</v>
      </c>
    </row>
    <row r="262" spans="1:26" ht="28.5" x14ac:dyDescent="0.2">
      <c r="A262" s="50">
        <v>47.1</v>
      </c>
      <c r="B262" s="50" t="str">
        <f>Source!F120</f>
        <v>08.3.05.05-0051</v>
      </c>
      <c r="C262" s="50" t="str">
        <f>Source!G120</f>
        <v>Сталь листовая оцинкованная, толщина 0,5 мм</v>
      </c>
      <c r="D262" s="40" t="str">
        <f>Source!H120</f>
        <v>т</v>
      </c>
      <c r="E262" s="41">
        <f>Source!I120</f>
        <v>-6.8079999999999998E-3</v>
      </c>
      <c r="F262" s="42">
        <f>Source!AL120+Source!AM120+Source!AO120</f>
        <v>11200</v>
      </c>
      <c r="G262" s="43" t="s">
        <v>3</v>
      </c>
      <c r="H262" s="42">
        <f>ROUND(Source!AC120*Source!I120, 2)+ROUND((((Source!ET120)-(Source!EU120))+Source!AE120)*Source!I120, 2)+ROUND(Source!AF120*Source!I120, 2)</f>
        <v>-76.25</v>
      </c>
      <c r="I262" s="44"/>
      <c r="J262" s="44">
        <f>IF(Source!BC120&lt;&gt; 0, Source!BC120, 1)</f>
        <v>8.3800000000000008</v>
      </c>
      <c r="K262" s="42">
        <f>Source!O120</f>
        <v>-638.97</v>
      </c>
      <c r="L262" s="45"/>
      <c r="S262">
        <f>ROUND((Source!FX120/100)*((ROUND(Source!AF120*Source!I120, 2)+ROUND(Source!AE120*Source!I120, 2))), 2)</f>
        <v>0</v>
      </c>
      <c r="T262">
        <f>Source!X120</f>
        <v>0</v>
      </c>
      <c r="U262">
        <f>ROUND((Source!FY120/100)*((ROUND(Source!AF120*Source!I120, 2)+ROUND(Source!AE120*Source!I120, 2))), 2)</f>
        <v>0</v>
      </c>
      <c r="V262">
        <f>Source!Y120</f>
        <v>0</v>
      </c>
      <c r="W262">
        <f>IF(Source!BI120&lt;=1,H262, 0)</f>
        <v>-76.25</v>
      </c>
      <c r="X262">
        <f>IF(Source!BI120=2,H262, 0)</f>
        <v>0</v>
      </c>
      <c r="Y262">
        <f>IF(Source!BI120=3,H262, 0)</f>
        <v>0</v>
      </c>
      <c r="Z262">
        <f>IF(Source!BI120=4,H262, 0)</f>
        <v>0</v>
      </c>
    </row>
    <row r="263" spans="1:26" ht="15" x14ac:dyDescent="0.25">
      <c r="G263" s="70">
        <f>H255+H256+H258+H259+H260+SUM(H262:H262)</f>
        <v>40.44</v>
      </c>
      <c r="H263" s="70"/>
      <c r="J263" s="70">
        <f>K255+K256+K258+K259+K260+SUM(K262:K262)</f>
        <v>1710.34</v>
      </c>
      <c r="K263" s="70"/>
      <c r="L263" s="46">
        <f>Source!U119</f>
        <v>1.6679599999999999</v>
      </c>
      <c r="O263" s="29">
        <f>G263</f>
        <v>40.44</v>
      </c>
      <c r="P263" s="29">
        <f>J263</f>
        <v>1710.34</v>
      </c>
      <c r="Q263" s="29">
        <f>L263</f>
        <v>1.6679599999999999</v>
      </c>
      <c r="W263">
        <f>IF(Source!BI119&lt;=1,H255+H256+H258+H259+H260, 0)</f>
        <v>116.69</v>
      </c>
      <c r="X263">
        <f>IF(Source!BI119=2,H255+H256+H258+H259+H260, 0)</f>
        <v>0</v>
      </c>
      <c r="Y263">
        <f>IF(Source!BI119=3,H255+H256+H258+H259+H260, 0)</f>
        <v>0</v>
      </c>
      <c r="Z263">
        <f>IF(Source!BI119=4,H255+H256+H258+H259+H260, 0)</f>
        <v>0</v>
      </c>
    </row>
    <row r="264" spans="1:26" ht="42.75" x14ac:dyDescent="0.2">
      <c r="A264" s="50">
        <v>48</v>
      </c>
      <c r="B264" s="50" t="str">
        <f>Source!F121</f>
        <v>Цена поставщика</v>
      </c>
      <c r="C264" s="50" t="s">
        <v>566</v>
      </c>
      <c r="D264" s="40" t="str">
        <f>Source!H121</f>
        <v>м2</v>
      </c>
      <c r="E264" s="41">
        <f>Source!I121</f>
        <v>29.6</v>
      </c>
      <c r="F264" s="42">
        <f>Source!AL121</f>
        <v>66.02000000000001</v>
      </c>
      <c r="G264" s="44" t="str">
        <f>Source!DD121</f>
        <v/>
      </c>
      <c r="H264" s="42">
        <f>ROUND(Source!AC121*Source!I121, 2)</f>
        <v>1954.19</v>
      </c>
      <c r="I264" s="44" t="str">
        <f>Source!BO121</f>
        <v/>
      </c>
      <c r="J264" s="44">
        <f>IF(Source!BC121&lt;&gt; 0, Source!BC121, 1)</f>
        <v>8.3800000000000008</v>
      </c>
      <c r="K264" s="42">
        <f>Source!P121</f>
        <v>16376.13</v>
      </c>
      <c r="L264" s="45"/>
      <c r="S264">
        <f>ROUND((Source!FX121/100)*((ROUND(Source!AF121*Source!I121, 2)+ROUND(Source!AE121*Source!I121, 2))), 2)</f>
        <v>0</v>
      </c>
      <c r="T264">
        <f>Source!X121</f>
        <v>0</v>
      </c>
      <c r="U264">
        <f>ROUND((Source!FY121/100)*((ROUND(Source!AF121*Source!I121, 2)+ROUND(Source!AE121*Source!I121, 2))), 2)</f>
        <v>0</v>
      </c>
      <c r="V264">
        <f>Source!Y121</f>
        <v>0</v>
      </c>
    </row>
    <row r="265" spans="1:26" ht="15" x14ac:dyDescent="0.25">
      <c r="G265" s="70">
        <f>H264</f>
        <v>1954.19</v>
      </c>
      <c r="H265" s="70"/>
      <c r="J265" s="70">
        <f>K264</f>
        <v>16376.13</v>
      </c>
      <c r="K265" s="70"/>
      <c r="L265" s="46">
        <f>Source!U121</f>
        <v>0</v>
      </c>
      <c r="O265" s="29">
        <f>G265</f>
        <v>1954.19</v>
      </c>
      <c r="P265" s="29">
        <f>J265</f>
        <v>16376.13</v>
      </c>
      <c r="Q265" s="29">
        <f>L265</f>
        <v>0</v>
      </c>
      <c r="W265">
        <f>IF(Source!BI121&lt;=1,H264, 0)</f>
        <v>1954.19</v>
      </c>
      <c r="X265">
        <f>IF(Source!BI121=2,H264, 0)</f>
        <v>0</v>
      </c>
      <c r="Y265">
        <f>IF(Source!BI121=3,H264, 0)</f>
        <v>0</v>
      </c>
      <c r="Z265">
        <f>IF(Source!BI121=4,H264, 0)</f>
        <v>0</v>
      </c>
    </row>
    <row r="266" spans="1:26" ht="54" x14ac:dyDescent="0.2">
      <c r="A266" s="50">
        <v>49</v>
      </c>
      <c r="B266" s="50" t="str">
        <f>Source!F122</f>
        <v>Цена поставщика</v>
      </c>
      <c r="C266" s="50" t="s">
        <v>556</v>
      </c>
      <c r="D266" s="40" t="str">
        <f>Source!H122</f>
        <v>шт.</v>
      </c>
      <c r="E266" s="41">
        <f>Source!I122</f>
        <v>296</v>
      </c>
      <c r="F266" s="42">
        <f>Source!AL122</f>
        <v>0.51</v>
      </c>
      <c r="G266" s="44" t="str">
        <f>Source!DD122</f>
        <v/>
      </c>
      <c r="H266" s="42">
        <f>ROUND(Source!AC122*Source!I122, 2)</f>
        <v>150.96</v>
      </c>
      <c r="I266" s="44" t="str">
        <f>Source!BO122</f>
        <v/>
      </c>
      <c r="J266" s="44">
        <f>IF(Source!BC122&lt;&gt; 0, Source!BC122, 1)</f>
        <v>8.3800000000000008</v>
      </c>
      <c r="K266" s="42">
        <f>Source!P122</f>
        <v>1265.04</v>
      </c>
      <c r="L266" s="45"/>
      <c r="S266">
        <f>ROUND((Source!FX122/100)*((ROUND(Source!AF122*Source!I122, 2)+ROUND(Source!AE122*Source!I122, 2))), 2)</f>
        <v>0</v>
      </c>
      <c r="T266">
        <f>Source!X122</f>
        <v>0</v>
      </c>
      <c r="U266">
        <f>ROUND((Source!FY122/100)*((ROUND(Source!AF122*Source!I122, 2)+ROUND(Source!AE122*Source!I122, 2))), 2)</f>
        <v>0</v>
      </c>
      <c r="V266">
        <f>Source!Y122</f>
        <v>0</v>
      </c>
    </row>
    <row r="267" spans="1:26" ht="15" x14ac:dyDescent="0.25">
      <c r="G267" s="70">
        <f>H266</f>
        <v>150.96</v>
      </c>
      <c r="H267" s="70"/>
      <c r="J267" s="70">
        <f>K266</f>
        <v>1265.04</v>
      </c>
      <c r="K267" s="70"/>
      <c r="L267" s="46">
        <f>Source!U122</f>
        <v>0</v>
      </c>
      <c r="O267" s="29">
        <f>G267</f>
        <v>150.96</v>
      </c>
      <c r="P267" s="29">
        <f>J267</f>
        <v>1265.04</v>
      </c>
      <c r="Q267" s="29">
        <f>L267</f>
        <v>0</v>
      </c>
      <c r="W267">
        <f>IF(Source!BI122&lt;=1,H266, 0)</f>
        <v>150.96</v>
      </c>
      <c r="X267">
        <f>IF(Source!BI122=2,H266, 0)</f>
        <v>0</v>
      </c>
      <c r="Y267">
        <f>IF(Source!BI122=3,H266, 0)</f>
        <v>0</v>
      </c>
      <c r="Z267">
        <f>IF(Source!BI122=4,H266, 0)</f>
        <v>0</v>
      </c>
    </row>
    <row r="268" spans="1:26" ht="42.75" x14ac:dyDescent="0.2">
      <c r="A268" s="49">
        <v>50</v>
      </c>
      <c r="B268" s="49" t="str">
        <f>Source!F123</f>
        <v>09-04-006-02</v>
      </c>
      <c r="C268" s="49" t="str">
        <f>Source!G123</f>
        <v>Монтаж ограждающих конструкций стен: из профилированного листа при высоте здания до 30 м</v>
      </c>
      <c r="D268" s="34" t="str">
        <f>Source!H123</f>
        <v>100 м2</v>
      </c>
      <c r="E268" s="24">
        <f>Source!I123</f>
        <v>0.11</v>
      </c>
      <c r="F268" s="35">
        <f>Source!AL123+Source!AM123+Source!AO123</f>
        <v>3544.01</v>
      </c>
      <c r="G268" s="36"/>
      <c r="H268" s="35"/>
      <c r="I268" s="36" t="str">
        <f>Source!BO123</f>
        <v/>
      </c>
      <c r="J268" s="36"/>
      <c r="K268" s="35"/>
      <c r="L268" s="37"/>
      <c r="S268">
        <f>ROUND((Source!FX123/100)*((ROUND(Source!AF123*Source!I123, 2)+ROUND(Source!AE123*Source!I123, 2))), 2)</f>
        <v>129.59</v>
      </c>
      <c r="T268">
        <f>Source!X123</f>
        <v>5923.64</v>
      </c>
      <c r="U268">
        <f>ROUND((Source!FY123/100)*((ROUND(Source!AF123*Source!I123, 2)+ROUND(Source!AE123*Source!I123, 2))), 2)</f>
        <v>73.430000000000007</v>
      </c>
      <c r="V268">
        <f>Source!Y123</f>
        <v>3356.73</v>
      </c>
    </row>
    <row r="269" spans="1:26" x14ac:dyDescent="0.2">
      <c r="C269" s="28" t="str">
        <f>"Объем: "&amp;Source!I123&amp;"=11/"&amp;"100"</f>
        <v>Объем: 0,11=11/100</v>
      </c>
    </row>
    <row r="270" spans="1:26" ht="14.25" x14ac:dyDescent="0.2">
      <c r="A270" s="49"/>
      <c r="B270" s="49"/>
      <c r="C270" s="49" t="s">
        <v>548</v>
      </c>
      <c r="D270" s="34"/>
      <c r="E270" s="24"/>
      <c r="F270" s="35">
        <f>Source!AO123</f>
        <v>852.58</v>
      </c>
      <c r="G270" s="36" t="str">
        <f>Source!DG123</f>
        <v>)*1,15</v>
      </c>
      <c r="H270" s="35">
        <f>ROUND(Source!AF123*Source!I123, 2)</f>
        <v>107.85</v>
      </c>
      <c r="I270" s="36"/>
      <c r="J270" s="36">
        <f>IF(Source!BA123&lt;&gt; 0, Source!BA123, 1)</f>
        <v>45.71</v>
      </c>
      <c r="K270" s="35">
        <f>Source!S123</f>
        <v>4929.8999999999996</v>
      </c>
      <c r="L270" s="37"/>
      <c r="R270">
        <f>H270</f>
        <v>107.85</v>
      </c>
    </row>
    <row r="271" spans="1:26" ht="14.25" x14ac:dyDescent="0.2">
      <c r="A271" s="49"/>
      <c r="B271" s="49"/>
      <c r="C271" s="49" t="s">
        <v>199</v>
      </c>
      <c r="D271" s="34"/>
      <c r="E271" s="24"/>
      <c r="F271" s="35">
        <f>Source!AM123</f>
        <v>2390.59</v>
      </c>
      <c r="G271" s="36" t="str">
        <f>Source!DE123</f>
        <v>)*1,25</v>
      </c>
      <c r="H271" s="35">
        <f>ROUND(((((Source!ET123*1.25))-((Source!EU123*1.25)))+Source!AE123)*Source!I123, 2)</f>
        <v>328.71</v>
      </c>
      <c r="I271" s="36"/>
      <c r="J271" s="36">
        <f>IF(Source!BB123&lt;&gt; 0, Source!BB123, 1)</f>
        <v>13.41</v>
      </c>
      <c r="K271" s="35">
        <f>Source!Q123</f>
        <v>4407.9399999999996</v>
      </c>
      <c r="L271" s="37"/>
    </row>
    <row r="272" spans="1:26" ht="14.25" x14ac:dyDescent="0.2">
      <c r="A272" s="49"/>
      <c r="B272" s="49"/>
      <c r="C272" s="49" t="s">
        <v>554</v>
      </c>
      <c r="D272" s="34"/>
      <c r="E272" s="24"/>
      <c r="F272" s="35">
        <f>Source!AN123</f>
        <v>229.05</v>
      </c>
      <c r="G272" s="36" t="str">
        <f>Source!DF123</f>
        <v>)*1,25</v>
      </c>
      <c r="H272" s="47">
        <f>ROUND(Source!AE123*Source!I123, 2)</f>
        <v>31.49</v>
      </c>
      <c r="I272" s="36"/>
      <c r="J272" s="36">
        <f>IF(Source!BS123&lt;&gt; 0, Source!BS123, 1)</f>
        <v>45.71</v>
      </c>
      <c r="K272" s="47">
        <f>Source!R123</f>
        <v>1439.6</v>
      </c>
      <c r="L272" s="37"/>
      <c r="R272">
        <f>H272</f>
        <v>31.49</v>
      </c>
    </row>
    <row r="273" spans="1:26" ht="14.25" x14ac:dyDescent="0.2">
      <c r="A273" s="49"/>
      <c r="B273" s="49"/>
      <c r="C273" s="49" t="s">
        <v>555</v>
      </c>
      <c r="D273" s="34"/>
      <c r="E273" s="24"/>
      <c r="F273" s="35">
        <f>Source!AL123</f>
        <v>300.83999999999997</v>
      </c>
      <c r="G273" s="36" t="str">
        <f>Source!DD123</f>
        <v/>
      </c>
      <c r="H273" s="35">
        <f>ROUND(Source!AC123*Source!I123, 2)</f>
        <v>33.090000000000003</v>
      </c>
      <c r="I273" s="36"/>
      <c r="J273" s="36">
        <f>IF(Source!BC123&lt;&gt; 0, Source!BC123, 1)</f>
        <v>8.3800000000000008</v>
      </c>
      <c r="K273" s="35">
        <f>Source!P123</f>
        <v>277.31</v>
      </c>
      <c r="L273" s="37"/>
    </row>
    <row r="274" spans="1:26" ht="14.25" x14ac:dyDescent="0.2">
      <c r="A274" s="49"/>
      <c r="B274" s="49"/>
      <c r="C274" s="49" t="s">
        <v>549</v>
      </c>
      <c r="D274" s="34" t="s">
        <v>550</v>
      </c>
      <c r="E274" s="24">
        <f>Source!BZ123</f>
        <v>93</v>
      </c>
      <c r="F274" s="51"/>
      <c r="G274" s="36"/>
      <c r="H274" s="35">
        <f>SUM(S268:S276)</f>
        <v>129.59</v>
      </c>
      <c r="I274" s="38"/>
      <c r="J274" s="33">
        <f>Source!AT123</f>
        <v>93</v>
      </c>
      <c r="K274" s="35">
        <f>SUM(T268:T276)</f>
        <v>5923.64</v>
      </c>
      <c r="L274" s="37"/>
    </row>
    <row r="275" spans="1:26" ht="14.25" x14ac:dyDescent="0.2">
      <c r="A275" s="49"/>
      <c r="B275" s="49"/>
      <c r="C275" s="49" t="s">
        <v>551</v>
      </c>
      <c r="D275" s="34" t="s">
        <v>550</v>
      </c>
      <c r="E275" s="24">
        <f>Source!CA123</f>
        <v>62</v>
      </c>
      <c r="F275" s="71" t="str">
        <f>CONCATENATE(" )", Source!DM123, Source!FU123, "=", Source!FY123)</f>
        <v xml:space="preserve"> ))*0,85=52,7</v>
      </c>
      <c r="G275" s="72"/>
      <c r="H275" s="35">
        <f>SUM(U268:U276)</f>
        <v>73.430000000000007</v>
      </c>
      <c r="I275" s="38"/>
      <c r="J275" s="33">
        <f>Source!AU123</f>
        <v>52.7</v>
      </c>
      <c r="K275" s="35">
        <f>SUM(V268:V276)</f>
        <v>3356.73</v>
      </c>
      <c r="L275" s="37"/>
    </row>
    <row r="276" spans="1:26" ht="14.25" x14ac:dyDescent="0.2">
      <c r="A276" s="50"/>
      <c r="B276" s="50"/>
      <c r="C276" s="50" t="s">
        <v>552</v>
      </c>
      <c r="D276" s="40" t="s">
        <v>553</v>
      </c>
      <c r="E276" s="41">
        <f>Source!AQ123</f>
        <v>94</v>
      </c>
      <c r="F276" s="42"/>
      <c r="G276" s="44" t="str">
        <f>Source!DI123</f>
        <v>)*1,15</v>
      </c>
      <c r="H276" s="42"/>
      <c r="I276" s="44"/>
      <c r="J276" s="44"/>
      <c r="K276" s="42"/>
      <c r="L276" s="48">
        <f>Source!U123</f>
        <v>11.891</v>
      </c>
    </row>
    <row r="277" spans="1:26" ht="15" x14ac:dyDescent="0.25">
      <c r="G277" s="70">
        <f>H270+H271+H273+H274+H275</f>
        <v>672.67000000000007</v>
      </c>
      <c r="H277" s="70"/>
      <c r="J277" s="70">
        <f>K270+K271+K273+K274+K275</f>
        <v>18895.52</v>
      </c>
      <c r="K277" s="70"/>
      <c r="L277" s="46">
        <f>Source!U123</f>
        <v>11.891</v>
      </c>
      <c r="O277" s="29">
        <f>G277</f>
        <v>672.67000000000007</v>
      </c>
      <c r="P277" s="29">
        <f>J277</f>
        <v>18895.52</v>
      </c>
      <c r="Q277" s="29">
        <f>L277</f>
        <v>11.891</v>
      </c>
      <c r="W277">
        <f>IF(Source!BI123&lt;=1,H270+H271+H273+H274+H275, 0)</f>
        <v>672.67000000000007</v>
      </c>
      <c r="X277">
        <f>IF(Source!BI123=2,H270+H271+H273+H274+H275, 0)</f>
        <v>0</v>
      </c>
      <c r="Y277">
        <f>IF(Source!BI123=3,H270+H271+H273+H274+H275, 0)</f>
        <v>0</v>
      </c>
      <c r="Z277">
        <f>IF(Source!BI123=4,H270+H271+H273+H274+H275, 0)</f>
        <v>0</v>
      </c>
    </row>
    <row r="278" spans="1:26" ht="28.5" x14ac:dyDescent="0.2">
      <c r="A278" s="49">
        <v>51</v>
      </c>
      <c r="B278" s="54" t="str">
        <f>Source!F124</f>
        <v>Материал Заказчика</v>
      </c>
      <c r="C278" s="54" t="str">
        <f>Source!G124</f>
        <v>Профнастил оцинкованный Н60 0.9 845/902</v>
      </c>
      <c r="D278" s="55" t="str">
        <f>Source!H124</f>
        <v>м2</v>
      </c>
      <c r="E278" s="56">
        <f>Source!I124</f>
        <v>12.1</v>
      </c>
      <c r="F278" s="35">
        <f>Source!AL124+Source!AM124+Source!AO124</f>
        <v>0</v>
      </c>
      <c r="G278" s="36"/>
      <c r="H278" s="35"/>
      <c r="I278" s="36" t="str">
        <f>Source!BO124</f>
        <v/>
      </c>
      <c r="J278" s="36"/>
      <c r="K278" s="35"/>
      <c r="L278" s="37"/>
      <c r="S278">
        <f>ROUND((Source!FX124/100)*((ROUND(Source!AF124*Source!I124, 2)+ROUND(Source!AE124*Source!I124, 2))), 2)</f>
        <v>0</v>
      </c>
      <c r="T278">
        <f>Source!X124</f>
        <v>0</v>
      </c>
      <c r="U278">
        <f>ROUND((Source!FY124/100)*((ROUND(Source!AF124*Source!I124, 2)+ROUND(Source!AE124*Source!I124, 2))), 2)</f>
        <v>0</v>
      </c>
      <c r="V278">
        <f>Source!Y124</f>
        <v>0</v>
      </c>
    </row>
    <row r="279" spans="1:26" x14ac:dyDescent="0.2">
      <c r="A279" s="30"/>
      <c r="B279" s="30"/>
      <c r="C279" s="31" t="str">
        <f>"Объем: "&amp;Source!I124&amp;"="&amp;Source!I123&amp;"*"&amp;"110"</f>
        <v>Объем: 12,1=0,11*110</v>
      </c>
      <c r="D279" s="30"/>
      <c r="E279" s="30"/>
      <c r="F279" s="30"/>
      <c r="G279" s="30"/>
      <c r="H279" s="30"/>
      <c r="I279" s="30"/>
      <c r="J279" s="30"/>
      <c r="K279" s="30"/>
      <c r="L279" s="30"/>
    </row>
    <row r="280" spans="1:26" ht="15" x14ac:dyDescent="0.25">
      <c r="G280" s="70">
        <f>H278</f>
        <v>0</v>
      </c>
      <c r="H280" s="70"/>
      <c r="J280" s="70">
        <f>K278</f>
        <v>0</v>
      </c>
      <c r="K280" s="70"/>
      <c r="L280" s="46">
        <f>Source!U124</f>
        <v>0</v>
      </c>
      <c r="O280" s="29">
        <f>G280</f>
        <v>0</v>
      </c>
      <c r="P280" s="29">
        <f>J280</f>
        <v>0</v>
      </c>
      <c r="Q280" s="29">
        <f>L280</f>
        <v>0</v>
      </c>
      <c r="W280">
        <f>IF(Source!BI124&lt;=1,H278, 0)</f>
        <v>0</v>
      </c>
      <c r="X280">
        <f>IF(Source!BI124=2,H278, 0)</f>
        <v>0</v>
      </c>
      <c r="Y280">
        <f>IF(Source!BI124=3,H278, 0)</f>
        <v>0</v>
      </c>
      <c r="Z280">
        <f>IF(Source!BI124=4,H278, 0)</f>
        <v>0</v>
      </c>
    </row>
    <row r="281" spans="1:26" ht="54" x14ac:dyDescent="0.2">
      <c r="A281" s="50">
        <v>52</v>
      </c>
      <c r="B281" s="50" t="str">
        <f>Source!F125</f>
        <v>Цена поставщика</v>
      </c>
      <c r="C281" s="50" t="s">
        <v>556</v>
      </c>
      <c r="D281" s="40" t="str">
        <f>Source!H125</f>
        <v>шт.</v>
      </c>
      <c r="E281" s="41">
        <f>Source!I125</f>
        <v>110</v>
      </c>
      <c r="F281" s="42">
        <f>Source!AL125</f>
        <v>0.51</v>
      </c>
      <c r="G281" s="44" t="str">
        <f>Source!DD125</f>
        <v/>
      </c>
      <c r="H281" s="42">
        <f>ROUND(Source!AC125*Source!I125, 2)</f>
        <v>56.1</v>
      </c>
      <c r="I281" s="44" t="str">
        <f>Source!BO125</f>
        <v/>
      </c>
      <c r="J281" s="44">
        <f>IF(Source!BC125&lt;&gt; 0, Source!BC125, 1)</f>
        <v>8.3800000000000008</v>
      </c>
      <c r="K281" s="42">
        <f>Source!P125</f>
        <v>470.12</v>
      </c>
      <c r="L281" s="45"/>
      <c r="S281">
        <f>ROUND((Source!FX125/100)*((ROUND(Source!AF125*Source!I125, 2)+ROUND(Source!AE125*Source!I125, 2))), 2)</f>
        <v>0</v>
      </c>
      <c r="T281">
        <f>Source!X125</f>
        <v>0</v>
      </c>
      <c r="U281">
        <f>ROUND((Source!FY125/100)*((ROUND(Source!AF125*Source!I125, 2)+ROUND(Source!AE125*Source!I125, 2))), 2)</f>
        <v>0</v>
      </c>
      <c r="V281">
        <f>Source!Y125</f>
        <v>0</v>
      </c>
    </row>
    <row r="282" spans="1:26" ht="15" x14ac:dyDescent="0.25">
      <c r="G282" s="70">
        <f>H281</f>
        <v>56.1</v>
      </c>
      <c r="H282" s="70"/>
      <c r="J282" s="70">
        <f>K281</f>
        <v>470.12</v>
      </c>
      <c r="K282" s="70"/>
      <c r="L282" s="46">
        <f>Source!U125</f>
        <v>0</v>
      </c>
      <c r="O282" s="29">
        <f>G282</f>
        <v>56.1</v>
      </c>
      <c r="P282" s="29">
        <f>J282</f>
        <v>470.12</v>
      </c>
      <c r="Q282" s="29">
        <f>L282</f>
        <v>0</v>
      </c>
      <c r="W282">
        <f>IF(Source!BI125&lt;=1,H281, 0)</f>
        <v>56.1</v>
      </c>
      <c r="X282">
        <f>IF(Source!BI125=2,H281, 0)</f>
        <v>0</v>
      </c>
      <c r="Y282">
        <f>IF(Source!BI125=3,H281, 0)</f>
        <v>0</v>
      </c>
      <c r="Z282">
        <f>IF(Source!BI125=4,H281, 0)</f>
        <v>0</v>
      </c>
    </row>
    <row r="283" spans="1:26" ht="28.5" x14ac:dyDescent="0.2">
      <c r="A283" s="49">
        <v>53</v>
      </c>
      <c r="B283" s="49" t="str">
        <f>Source!F126</f>
        <v>58-18-2</v>
      </c>
      <c r="C283" s="49" t="str">
        <f>Source!G126</f>
        <v>Смена обрешетки с прозорами: из досок толщиной до 50 мм</v>
      </c>
      <c r="D283" s="34" t="str">
        <f>Source!H126</f>
        <v>100 м2</v>
      </c>
      <c r="E283" s="24">
        <f>Source!I126</f>
        <v>2.31</v>
      </c>
      <c r="F283" s="35">
        <f>Source!AL126+Source!AM126+Source!AO126</f>
        <v>584.02</v>
      </c>
      <c r="G283" s="36"/>
      <c r="H283" s="35"/>
      <c r="I283" s="36" t="str">
        <f>Source!BO126</f>
        <v/>
      </c>
      <c r="J283" s="36"/>
      <c r="K283" s="35"/>
      <c r="L283" s="37"/>
      <c r="S283">
        <f>ROUND((Source!FX126/100)*((ROUND(Source!AF126*Source!I126, 2)+ROUND(Source!AE126*Source!I126, 2))), 2)</f>
        <v>1081.71</v>
      </c>
      <c r="T283">
        <f>Source!X126</f>
        <v>49444.68</v>
      </c>
      <c r="U283">
        <f>ROUND((Source!FY126/100)*((ROUND(Source!AF126*Source!I126, 2)+ROUND(Source!AE126*Source!I126, 2))), 2)</f>
        <v>552.87</v>
      </c>
      <c r="V283">
        <f>Source!Y126</f>
        <v>25271.72</v>
      </c>
    </row>
    <row r="284" spans="1:26" x14ac:dyDescent="0.2">
      <c r="C284" s="28" t="str">
        <f>"Объем: "&amp;Source!I126&amp;"=231/"&amp;"100"</f>
        <v>Объем: 2,31=231/100</v>
      </c>
    </row>
    <row r="285" spans="1:26" ht="14.25" x14ac:dyDescent="0.2">
      <c r="A285" s="49"/>
      <c r="B285" s="49"/>
      <c r="C285" s="49" t="s">
        <v>548</v>
      </c>
      <c r="D285" s="34"/>
      <c r="E285" s="24"/>
      <c r="F285" s="35">
        <f>Source!AO126</f>
        <v>517.04999999999995</v>
      </c>
      <c r="G285" s="36" t="str">
        <f>Source!DG126</f>
        <v/>
      </c>
      <c r="H285" s="35">
        <f>ROUND(Source!AF126*Source!I126, 2)</f>
        <v>1194.3900000000001</v>
      </c>
      <c r="I285" s="36"/>
      <c r="J285" s="36">
        <f>IF(Source!BA126&lt;&gt; 0, Source!BA126, 1)</f>
        <v>45.71</v>
      </c>
      <c r="K285" s="35">
        <f>Source!S126</f>
        <v>54595.360000000001</v>
      </c>
      <c r="L285" s="37"/>
      <c r="R285">
        <f>H285</f>
        <v>1194.3900000000001</v>
      </c>
    </row>
    <row r="286" spans="1:26" ht="14.25" x14ac:dyDescent="0.2">
      <c r="A286" s="49"/>
      <c r="B286" s="49"/>
      <c r="C286" s="49" t="s">
        <v>199</v>
      </c>
      <c r="D286" s="34"/>
      <c r="E286" s="24"/>
      <c r="F286" s="35">
        <f>Source!AM126</f>
        <v>19.059999999999999</v>
      </c>
      <c r="G286" s="36" t="str">
        <f>Source!DE126</f>
        <v/>
      </c>
      <c r="H286" s="35">
        <f>ROUND((((Source!ET126)-(Source!EU126))+Source!AE126)*Source!I126, 2)</f>
        <v>44.03</v>
      </c>
      <c r="I286" s="36"/>
      <c r="J286" s="36">
        <f>IF(Source!BB126&lt;&gt; 0, Source!BB126, 1)</f>
        <v>13.41</v>
      </c>
      <c r="K286" s="35">
        <f>Source!Q126</f>
        <v>590.41999999999996</v>
      </c>
      <c r="L286" s="37"/>
    </row>
    <row r="287" spans="1:26" ht="14.25" x14ac:dyDescent="0.2">
      <c r="A287" s="49"/>
      <c r="B287" s="49"/>
      <c r="C287" s="49" t="s">
        <v>554</v>
      </c>
      <c r="D287" s="34"/>
      <c r="E287" s="24"/>
      <c r="F287" s="35">
        <f>Source!AN126</f>
        <v>3.25</v>
      </c>
      <c r="G287" s="36" t="str">
        <f>Source!DF126</f>
        <v/>
      </c>
      <c r="H287" s="47">
        <f>ROUND(Source!AE126*Source!I126, 2)</f>
        <v>7.51</v>
      </c>
      <c r="I287" s="36"/>
      <c r="J287" s="36">
        <f>IF(Source!BS126&lt;&gt; 0, Source!BS126, 1)</f>
        <v>45.71</v>
      </c>
      <c r="K287" s="47">
        <f>Source!R126</f>
        <v>343.17</v>
      </c>
      <c r="L287" s="37"/>
      <c r="R287">
        <f>H287</f>
        <v>7.51</v>
      </c>
    </row>
    <row r="288" spans="1:26" ht="14.25" x14ac:dyDescent="0.2">
      <c r="A288" s="49"/>
      <c r="B288" s="49"/>
      <c r="C288" s="49" t="s">
        <v>555</v>
      </c>
      <c r="D288" s="34"/>
      <c r="E288" s="24"/>
      <c r="F288" s="35">
        <f>Source!AL126</f>
        <v>47.91</v>
      </c>
      <c r="G288" s="36" t="str">
        <f>Source!DD126</f>
        <v/>
      </c>
      <c r="H288" s="35">
        <f>ROUND(Source!AC126*Source!I126, 2)</f>
        <v>110.67</v>
      </c>
      <c r="I288" s="36"/>
      <c r="J288" s="36">
        <f>IF(Source!BC126&lt;&gt; 0, Source!BC126, 1)</f>
        <v>8.3800000000000008</v>
      </c>
      <c r="K288" s="35">
        <f>Source!P126</f>
        <v>927.43</v>
      </c>
      <c r="L288" s="37"/>
    </row>
    <row r="289" spans="1:26" ht="14.25" x14ac:dyDescent="0.2">
      <c r="A289" s="49"/>
      <c r="B289" s="49"/>
      <c r="C289" s="49" t="s">
        <v>549</v>
      </c>
      <c r="D289" s="34" t="s">
        <v>550</v>
      </c>
      <c r="E289" s="24">
        <f>Source!BZ126</f>
        <v>90</v>
      </c>
      <c r="F289" s="51"/>
      <c r="G289" s="36"/>
      <c r="H289" s="35">
        <f>SUM(S283:S292)</f>
        <v>1081.71</v>
      </c>
      <c r="I289" s="38"/>
      <c r="J289" s="33">
        <f>Source!AT126</f>
        <v>90</v>
      </c>
      <c r="K289" s="35">
        <f>SUM(T283:T292)</f>
        <v>49444.68</v>
      </c>
      <c r="L289" s="37"/>
    </row>
    <row r="290" spans="1:26" ht="14.25" x14ac:dyDescent="0.2">
      <c r="A290" s="49"/>
      <c r="B290" s="49"/>
      <c r="C290" s="49" t="s">
        <v>551</v>
      </c>
      <c r="D290" s="34" t="s">
        <v>550</v>
      </c>
      <c r="E290" s="24">
        <f>Source!CA126</f>
        <v>46</v>
      </c>
      <c r="F290" s="51"/>
      <c r="G290" s="36"/>
      <c r="H290" s="35">
        <f>SUM(U283:U292)</f>
        <v>552.87</v>
      </c>
      <c r="I290" s="38"/>
      <c r="J290" s="33">
        <f>Source!AU126</f>
        <v>46</v>
      </c>
      <c r="K290" s="35">
        <f>SUM(V283:V292)</f>
        <v>25271.72</v>
      </c>
      <c r="L290" s="37"/>
    </row>
    <row r="291" spans="1:26" ht="14.25" x14ac:dyDescent="0.2">
      <c r="A291" s="49"/>
      <c r="B291" s="49"/>
      <c r="C291" s="49" t="s">
        <v>552</v>
      </c>
      <c r="D291" s="34" t="s">
        <v>553</v>
      </c>
      <c r="E291" s="24">
        <f>Source!AQ126</f>
        <v>65.12</v>
      </c>
      <c r="F291" s="35"/>
      <c r="G291" s="36" t="str">
        <f>Source!DI126</f>
        <v/>
      </c>
      <c r="H291" s="35"/>
      <c r="I291" s="36"/>
      <c r="J291" s="36"/>
      <c r="K291" s="35"/>
      <c r="L291" s="39">
        <f>Source!U126</f>
        <v>150.42720000000003</v>
      </c>
    </row>
    <row r="292" spans="1:26" ht="14.25" x14ac:dyDescent="0.2">
      <c r="A292" s="50">
        <v>53.1</v>
      </c>
      <c r="B292" s="50" t="str">
        <f>Source!F127</f>
        <v>999-9900</v>
      </c>
      <c r="C292" s="50" t="str">
        <f>Source!G127</f>
        <v>Строительный мусор</v>
      </c>
      <c r="D292" s="40" t="str">
        <f>Source!H127</f>
        <v>т</v>
      </c>
      <c r="E292" s="41">
        <f>Source!I127</f>
        <v>4.8740999999999994</v>
      </c>
      <c r="F292" s="42">
        <f>Source!AL127+Source!AM127+Source!AO127</f>
        <v>0</v>
      </c>
      <c r="G292" s="43" t="s">
        <v>3</v>
      </c>
      <c r="H292" s="42">
        <f>ROUND(Source!AC127*Source!I127, 2)+ROUND((((Source!ET127)-(Source!EU127))+Source!AE127)*Source!I127, 2)+ROUND(Source!AF127*Source!I127, 2)</f>
        <v>0</v>
      </c>
      <c r="I292" s="44"/>
      <c r="J292" s="44">
        <f>IF(Source!BC127&lt;&gt; 0, Source!BC127, 1)</f>
        <v>8.3800000000000008</v>
      </c>
      <c r="K292" s="42">
        <f>Source!O127</f>
        <v>0</v>
      </c>
      <c r="L292" s="45"/>
      <c r="S292">
        <f>ROUND((Source!FX127/100)*((ROUND(Source!AF127*Source!I127, 2)+ROUND(Source!AE127*Source!I127, 2))), 2)</f>
        <v>0</v>
      </c>
      <c r="T292">
        <f>Source!X127</f>
        <v>0</v>
      </c>
      <c r="U292">
        <f>ROUND((Source!FY127/100)*((ROUND(Source!AF127*Source!I127, 2)+ROUND(Source!AE127*Source!I127, 2))), 2)</f>
        <v>0</v>
      </c>
      <c r="V292">
        <f>Source!Y127</f>
        <v>0</v>
      </c>
      <c r="W292">
        <f>IF(Source!BI127&lt;=1,H292, 0)</f>
        <v>0</v>
      </c>
      <c r="X292">
        <f>IF(Source!BI127=2,H292, 0)</f>
        <v>0</v>
      </c>
      <c r="Y292">
        <f>IF(Source!BI127=3,H292, 0)</f>
        <v>0</v>
      </c>
      <c r="Z292">
        <f>IF(Source!BI127=4,H292, 0)</f>
        <v>0</v>
      </c>
    </row>
    <row r="293" spans="1:26" ht="15" x14ac:dyDescent="0.25">
      <c r="G293" s="70">
        <f>H285+H286+H288+H289+H290+SUM(H292:H292)</f>
        <v>2983.67</v>
      </c>
      <c r="H293" s="70"/>
      <c r="J293" s="70">
        <f>K285+K286+K288+K289+K290+SUM(K292:K292)</f>
        <v>130829.61</v>
      </c>
      <c r="K293" s="70"/>
      <c r="L293" s="46">
        <f>Source!U126</f>
        <v>150.42720000000003</v>
      </c>
      <c r="O293" s="29">
        <f>G293</f>
        <v>2983.67</v>
      </c>
      <c r="P293" s="29">
        <f>J293</f>
        <v>130829.61</v>
      </c>
      <c r="Q293" s="29">
        <f>L293</f>
        <v>150.42720000000003</v>
      </c>
      <c r="W293">
        <f>IF(Source!BI126&lt;=1,H285+H286+H288+H289+H290, 0)</f>
        <v>2983.67</v>
      </c>
      <c r="X293">
        <f>IF(Source!BI126=2,H285+H286+H288+H289+H290, 0)</f>
        <v>0</v>
      </c>
      <c r="Y293">
        <f>IF(Source!BI126=3,H285+H286+H288+H289+H290, 0)</f>
        <v>0</v>
      </c>
      <c r="Z293">
        <f>IF(Source!BI126=4,H285+H286+H288+H289+H290, 0)</f>
        <v>0</v>
      </c>
    </row>
    <row r="294" spans="1:26" ht="54" x14ac:dyDescent="0.2">
      <c r="A294" s="50">
        <v>54</v>
      </c>
      <c r="B294" s="50" t="str">
        <f>Source!F128</f>
        <v>Цена поставщика</v>
      </c>
      <c r="C294" s="50" t="s">
        <v>567</v>
      </c>
      <c r="D294" s="40" t="str">
        <f>Source!H128</f>
        <v>м3</v>
      </c>
      <c r="E294" s="41">
        <f>Source!I128</f>
        <v>3.5</v>
      </c>
      <c r="F294" s="42">
        <f>Source!AL128</f>
        <v>1597.55</v>
      </c>
      <c r="G294" s="44" t="str">
        <f>Source!DD128</f>
        <v/>
      </c>
      <c r="H294" s="42">
        <f>ROUND(Source!AC128*Source!I128, 2)</f>
        <v>5591.43</v>
      </c>
      <c r="I294" s="44" t="str">
        <f>Source!BO128</f>
        <v/>
      </c>
      <c r="J294" s="44">
        <f>IF(Source!BC128&lt;&gt; 0, Source!BC128, 1)</f>
        <v>8.3800000000000008</v>
      </c>
      <c r="K294" s="42">
        <f>Source!P128</f>
        <v>46856.14</v>
      </c>
      <c r="L294" s="45"/>
      <c r="S294">
        <f>ROUND((Source!FX128/100)*((ROUND(Source!AF128*Source!I128, 2)+ROUND(Source!AE128*Source!I128, 2))), 2)</f>
        <v>0</v>
      </c>
      <c r="T294">
        <f>Source!X128</f>
        <v>0</v>
      </c>
      <c r="U294">
        <f>ROUND((Source!FY128/100)*((ROUND(Source!AF128*Source!I128, 2)+ROUND(Source!AE128*Source!I128, 2))), 2)</f>
        <v>0</v>
      </c>
      <c r="V294">
        <f>Source!Y128</f>
        <v>0</v>
      </c>
    </row>
    <row r="295" spans="1:26" ht="15" x14ac:dyDescent="0.25">
      <c r="G295" s="70">
        <f>H294</f>
        <v>5591.43</v>
      </c>
      <c r="H295" s="70"/>
      <c r="J295" s="70">
        <f>K294</f>
        <v>46856.14</v>
      </c>
      <c r="K295" s="70"/>
      <c r="L295" s="46">
        <f>Source!U128</f>
        <v>0</v>
      </c>
      <c r="O295" s="29">
        <f>G295</f>
        <v>5591.43</v>
      </c>
      <c r="P295" s="29">
        <f>J295</f>
        <v>46856.14</v>
      </c>
      <c r="Q295" s="29">
        <f>L295</f>
        <v>0</v>
      </c>
      <c r="W295">
        <f>IF(Source!BI128&lt;=1,H294, 0)</f>
        <v>5591.43</v>
      </c>
      <c r="X295">
        <f>IF(Source!BI128=2,H294, 0)</f>
        <v>0</v>
      </c>
      <c r="Y295">
        <f>IF(Source!BI128=3,H294, 0)</f>
        <v>0</v>
      </c>
      <c r="Z295">
        <f>IF(Source!BI128=4,H294, 0)</f>
        <v>0</v>
      </c>
    </row>
    <row r="296" spans="1:26" ht="42.75" x14ac:dyDescent="0.2">
      <c r="A296" s="49">
        <v>55</v>
      </c>
      <c r="B296" s="49" t="str">
        <f>Source!F129</f>
        <v>58-1-2</v>
      </c>
      <c r="C296" s="49" t="str">
        <f>Source!G129</f>
        <v>Разборка деревянных элементов конструкций крыш: стропил со стойками и подкосами из досок</v>
      </c>
      <c r="D296" s="34" t="str">
        <f>Source!H129</f>
        <v>100 м2</v>
      </c>
      <c r="E296" s="24">
        <f>Source!I129</f>
        <v>0.77</v>
      </c>
      <c r="F296" s="35">
        <f>Source!AL129+Source!AM129+Source!AO129</f>
        <v>208.54</v>
      </c>
      <c r="G296" s="36"/>
      <c r="H296" s="35"/>
      <c r="I296" s="36" t="str">
        <f>Source!BO129</f>
        <v/>
      </c>
      <c r="J296" s="36"/>
      <c r="K296" s="35"/>
      <c r="L296" s="37"/>
      <c r="S296">
        <f>ROUND((Source!FX129/100)*((ROUND(Source!AF129*Source!I129, 2)+ROUND(Source!AE129*Source!I129, 2))), 2)</f>
        <v>129.87</v>
      </c>
      <c r="T296">
        <f>Source!X129</f>
        <v>5936.27</v>
      </c>
      <c r="U296">
        <f>ROUND((Source!FY129/100)*((ROUND(Source!AF129*Source!I129, 2)+ROUND(Source!AE129*Source!I129, 2))), 2)</f>
        <v>66.38</v>
      </c>
      <c r="V296">
        <f>Source!Y129</f>
        <v>3034.1</v>
      </c>
    </row>
    <row r="297" spans="1:26" x14ac:dyDescent="0.2">
      <c r="C297" s="28" t="str">
        <f>"Объем: "&amp;Source!I129&amp;"=77/"&amp;"100"</f>
        <v>Объем: 0,77=77/100</v>
      </c>
    </row>
    <row r="298" spans="1:26" ht="14.25" x14ac:dyDescent="0.2">
      <c r="A298" s="49"/>
      <c r="B298" s="49"/>
      <c r="C298" s="49" t="s">
        <v>548</v>
      </c>
      <c r="D298" s="34"/>
      <c r="E298" s="24"/>
      <c r="F298" s="35">
        <f>Source!AO129</f>
        <v>183.48</v>
      </c>
      <c r="G298" s="36" t="str">
        <f>Source!DG129</f>
        <v/>
      </c>
      <c r="H298" s="35">
        <f>ROUND(Source!AF129*Source!I129, 2)</f>
        <v>141.28</v>
      </c>
      <c r="I298" s="36"/>
      <c r="J298" s="36">
        <f>IF(Source!BA129&lt;&gt; 0, Source!BA129, 1)</f>
        <v>45.71</v>
      </c>
      <c r="K298" s="35">
        <f>Source!S129</f>
        <v>6457.89</v>
      </c>
      <c r="L298" s="37"/>
      <c r="R298">
        <f>H298</f>
        <v>141.28</v>
      </c>
    </row>
    <row r="299" spans="1:26" ht="14.25" x14ac:dyDescent="0.2">
      <c r="A299" s="49"/>
      <c r="B299" s="49"/>
      <c r="C299" s="49" t="s">
        <v>199</v>
      </c>
      <c r="D299" s="34"/>
      <c r="E299" s="24"/>
      <c r="F299" s="35">
        <f>Source!AM129</f>
        <v>25.06</v>
      </c>
      <c r="G299" s="36" t="str">
        <f>Source!DE129</f>
        <v/>
      </c>
      <c r="H299" s="35">
        <f>ROUND((((Source!ET129)-(Source!EU129))+Source!AE129)*Source!I129, 2)</f>
        <v>19.3</v>
      </c>
      <c r="I299" s="36"/>
      <c r="J299" s="36">
        <f>IF(Source!BB129&lt;&gt; 0, Source!BB129, 1)</f>
        <v>13.41</v>
      </c>
      <c r="K299" s="35">
        <f>Source!Q129</f>
        <v>258.76</v>
      </c>
      <c r="L299" s="37"/>
    </row>
    <row r="300" spans="1:26" ht="14.25" x14ac:dyDescent="0.2">
      <c r="A300" s="49"/>
      <c r="B300" s="49"/>
      <c r="C300" s="49" t="s">
        <v>554</v>
      </c>
      <c r="D300" s="34"/>
      <c r="E300" s="24"/>
      <c r="F300" s="35">
        <f>Source!AN129</f>
        <v>3.92</v>
      </c>
      <c r="G300" s="36" t="str">
        <f>Source!DF129</f>
        <v/>
      </c>
      <c r="H300" s="47">
        <f>ROUND(Source!AE129*Source!I129, 2)</f>
        <v>3.02</v>
      </c>
      <c r="I300" s="36"/>
      <c r="J300" s="36">
        <f>IF(Source!BS129&lt;&gt; 0, Source!BS129, 1)</f>
        <v>45.71</v>
      </c>
      <c r="K300" s="47">
        <f>Source!R129</f>
        <v>137.97</v>
      </c>
      <c r="L300" s="37"/>
      <c r="R300">
        <f>H300</f>
        <v>3.02</v>
      </c>
    </row>
    <row r="301" spans="1:26" ht="14.25" x14ac:dyDescent="0.2">
      <c r="A301" s="49"/>
      <c r="B301" s="49"/>
      <c r="C301" s="49" t="s">
        <v>549</v>
      </c>
      <c r="D301" s="34" t="s">
        <v>550</v>
      </c>
      <c r="E301" s="24">
        <f>Source!BZ129</f>
        <v>90</v>
      </c>
      <c r="F301" s="51"/>
      <c r="G301" s="36"/>
      <c r="H301" s="35">
        <f>SUM(S296:S304)</f>
        <v>129.87</v>
      </c>
      <c r="I301" s="38"/>
      <c r="J301" s="33">
        <f>Source!AT129</f>
        <v>90</v>
      </c>
      <c r="K301" s="35">
        <f>SUM(T296:T304)</f>
        <v>5936.27</v>
      </c>
      <c r="L301" s="37"/>
    </row>
    <row r="302" spans="1:26" ht="14.25" x14ac:dyDescent="0.2">
      <c r="A302" s="49"/>
      <c r="B302" s="49"/>
      <c r="C302" s="49" t="s">
        <v>551</v>
      </c>
      <c r="D302" s="34" t="s">
        <v>550</v>
      </c>
      <c r="E302" s="24">
        <f>Source!CA129</f>
        <v>46</v>
      </c>
      <c r="F302" s="51"/>
      <c r="G302" s="36"/>
      <c r="H302" s="35">
        <f>SUM(U296:U304)</f>
        <v>66.38</v>
      </c>
      <c r="I302" s="38"/>
      <c r="J302" s="33">
        <f>Source!AU129</f>
        <v>46</v>
      </c>
      <c r="K302" s="35">
        <f>SUM(V296:V304)</f>
        <v>3034.1</v>
      </c>
      <c r="L302" s="37"/>
    </row>
    <row r="303" spans="1:26" ht="14.25" x14ac:dyDescent="0.2">
      <c r="A303" s="49"/>
      <c r="B303" s="49"/>
      <c r="C303" s="49" t="s">
        <v>552</v>
      </c>
      <c r="D303" s="34" t="s">
        <v>553</v>
      </c>
      <c r="E303" s="24">
        <f>Source!AQ129</f>
        <v>22.68</v>
      </c>
      <c r="F303" s="35"/>
      <c r="G303" s="36" t="str">
        <f>Source!DI129</f>
        <v/>
      </c>
      <c r="H303" s="35"/>
      <c r="I303" s="36"/>
      <c r="J303" s="36"/>
      <c r="K303" s="35"/>
      <c r="L303" s="39">
        <f>Source!U129</f>
        <v>17.4636</v>
      </c>
    </row>
    <row r="304" spans="1:26" ht="14.25" x14ac:dyDescent="0.2">
      <c r="A304" s="50">
        <v>55.1</v>
      </c>
      <c r="B304" s="50" t="str">
        <f>Source!F130</f>
        <v>999-9900</v>
      </c>
      <c r="C304" s="50" t="str">
        <f>Source!G130</f>
        <v>Строительный мусор</v>
      </c>
      <c r="D304" s="40" t="str">
        <f>Source!H130</f>
        <v>т</v>
      </c>
      <c r="E304" s="41">
        <f>Source!I130</f>
        <v>0.69299999999999995</v>
      </c>
      <c r="F304" s="42">
        <f>Source!AL130+Source!AM130+Source!AO130</f>
        <v>0</v>
      </c>
      <c r="G304" s="43" t="s">
        <v>3</v>
      </c>
      <c r="H304" s="42">
        <f>ROUND(Source!AC130*Source!I130, 2)+ROUND((((Source!ET130)-(Source!EU130))+Source!AE130)*Source!I130, 2)+ROUND(Source!AF130*Source!I130, 2)</f>
        <v>0</v>
      </c>
      <c r="I304" s="44"/>
      <c r="J304" s="44">
        <f>IF(Source!BC130&lt;&gt; 0, Source!BC130, 1)</f>
        <v>8.3800000000000008</v>
      </c>
      <c r="K304" s="42">
        <f>Source!O130</f>
        <v>0</v>
      </c>
      <c r="L304" s="45"/>
      <c r="S304">
        <f>ROUND((Source!FX130/100)*((ROUND(Source!AF130*Source!I130, 2)+ROUND(Source!AE130*Source!I130, 2))), 2)</f>
        <v>0</v>
      </c>
      <c r="T304">
        <f>Source!X130</f>
        <v>0</v>
      </c>
      <c r="U304">
        <f>ROUND((Source!FY130/100)*((ROUND(Source!AF130*Source!I130, 2)+ROUND(Source!AE130*Source!I130, 2))), 2)</f>
        <v>0</v>
      </c>
      <c r="V304">
        <f>Source!Y130</f>
        <v>0</v>
      </c>
      <c r="W304">
        <f>IF(Source!BI130&lt;=1,H304, 0)</f>
        <v>0</v>
      </c>
      <c r="X304">
        <f>IF(Source!BI130=2,H304, 0)</f>
        <v>0</v>
      </c>
      <c r="Y304">
        <f>IF(Source!BI130=3,H304, 0)</f>
        <v>0</v>
      </c>
      <c r="Z304">
        <f>IF(Source!BI130=4,H304, 0)</f>
        <v>0</v>
      </c>
    </row>
    <row r="305" spans="1:26" ht="15" x14ac:dyDescent="0.25">
      <c r="G305" s="70">
        <f>H298+H299+H301+H302+SUM(H304:H304)</f>
        <v>356.83000000000004</v>
      </c>
      <c r="H305" s="70"/>
      <c r="J305" s="70">
        <f>K298+K299+K301+K302+SUM(K304:K304)</f>
        <v>15687.020000000002</v>
      </c>
      <c r="K305" s="70"/>
      <c r="L305" s="46">
        <f>Source!U129</f>
        <v>17.4636</v>
      </c>
      <c r="O305" s="29">
        <f>G305</f>
        <v>356.83000000000004</v>
      </c>
      <c r="P305" s="29">
        <f>J305</f>
        <v>15687.020000000002</v>
      </c>
      <c r="Q305" s="29">
        <f>L305</f>
        <v>17.4636</v>
      </c>
      <c r="W305">
        <f>IF(Source!BI129&lt;=1,H298+H299+H301+H302, 0)</f>
        <v>356.83000000000004</v>
      </c>
      <c r="X305">
        <f>IF(Source!BI129=2,H298+H299+H301+H302, 0)</f>
        <v>0</v>
      </c>
      <c r="Y305">
        <f>IF(Source!BI129=3,H298+H299+H301+H302, 0)</f>
        <v>0</v>
      </c>
      <c r="Z305">
        <f>IF(Source!BI129=4,H298+H299+H301+H302, 0)</f>
        <v>0</v>
      </c>
    </row>
    <row r="306" spans="1:26" ht="28.5" x14ac:dyDescent="0.2">
      <c r="A306" s="49">
        <v>56</v>
      </c>
      <c r="B306" s="49" t="str">
        <f>Source!F131</f>
        <v>10-01-002-01</v>
      </c>
      <c r="C306" s="49" t="str">
        <f>Source!G131</f>
        <v>Установка стропил</v>
      </c>
      <c r="D306" s="34" t="str">
        <f>Source!H131</f>
        <v>м3</v>
      </c>
      <c r="E306" s="24">
        <f>Source!I131</f>
        <v>2.5</v>
      </c>
      <c r="F306" s="35">
        <f>Source!AL131+Source!AM131+Source!AO131</f>
        <v>2297.71</v>
      </c>
      <c r="G306" s="36"/>
      <c r="H306" s="35"/>
      <c r="I306" s="36" t="str">
        <f>Source!BO131</f>
        <v/>
      </c>
      <c r="J306" s="36"/>
      <c r="K306" s="35"/>
      <c r="L306" s="37"/>
      <c r="S306">
        <f>ROUND((Source!FX131/100)*((ROUND(Source!AF131*Source!I131, 2)+ROUND(Source!AE131*Source!I131, 2))), 2)</f>
        <v>629.6</v>
      </c>
      <c r="T306">
        <f>Source!X131</f>
        <v>28778.38</v>
      </c>
      <c r="U306">
        <f>ROUND((Source!FY131/100)*((ROUND(Source!AF131*Source!I131, 2)+ROUND(Source!AE131*Source!I131, 2))), 2)</f>
        <v>272.52999999999997</v>
      </c>
      <c r="V306">
        <f>Source!Y131</f>
        <v>12457.31</v>
      </c>
    </row>
    <row r="307" spans="1:26" ht="14.25" x14ac:dyDescent="0.2">
      <c r="A307" s="49"/>
      <c r="B307" s="49"/>
      <c r="C307" s="49" t="s">
        <v>548</v>
      </c>
      <c r="D307" s="34"/>
      <c r="E307" s="24"/>
      <c r="F307" s="35">
        <f>Source!AO131</f>
        <v>197.78</v>
      </c>
      <c r="G307" s="36" t="str">
        <f>Source!DG131</f>
        <v>)*1,15</v>
      </c>
      <c r="H307" s="35">
        <f>ROUND(Source!AF131*Source!I131, 2)</f>
        <v>568.63</v>
      </c>
      <c r="I307" s="36"/>
      <c r="J307" s="36">
        <f>IF(Source!BA131&lt;&gt; 0, Source!BA131, 1)</f>
        <v>45.71</v>
      </c>
      <c r="K307" s="35">
        <f>Source!S131</f>
        <v>25991.85</v>
      </c>
      <c r="L307" s="37"/>
      <c r="R307">
        <f>H307</f>
        <v>568.63</v>
      </c>
    </row>
    <row r="308" spans="1:26" ht="14.25" x14ac:dyDescent="0.2">
      <c r="A308" s="49"/>
      <c r="B308" s="49"/>
      <c r="C308" s="49" t="s">
        <v>199</v>
      </c>
      <c r="D308" s="34"/>
      <c r="E308" s="24"/>
      <c r="F308" s="35">
        <f>Source!AM131</f>
        <v>31.77</v>
      </c>
      <c r="G308" s="36" t="str">
        <f>Source!DE131</f>
        <v>)*1,25</v>
      </c>
      <c r="H308" s="35">
        <f>ROUND(((((Source!ET131*1.25))-((Source!EU131*1.25)))+Source!AE131)*Source!I131, 2)</f>
        <v>99.29</v>
      </c>
      <c r="I308" s="36"/>
      <c r="J308" s="36">
        <f>IF(Source!BB131&lt;&gt; 0, Source!BB131, 1)</f>
        <v>13.41</v>
      </c>
      <c r="K308" s="35">
        <f>Source!Q131</f>
        <v>1331.93</v>
      </c>
      <c r="L308" s="37"/>
    </row>
    <row r="309" spans="1:26" ht="14.25" x14ac:dyDescent="0.2">
      <c r="A309" s="49"/>
      <c r="B309" s="49"/>
      <c r="C309" s="49" t="s">
        <v>554</v>
      </c>
      <c r="D309" s="34"/>
      <c r="E309" s="24"/>
      <c r="F309" s="35">
        <f>Source!AN131</f>
        <v>4.58</v>
      </c>
      <c r="G309" s="36" t="str">
        <f>Source!DF131</f>
        <v>)*1,25</v>
      </c>
      <c r="H309" s="47">
        <f>ROUND(Source!AE131*Source!I131, 2)</f>
        <v>14.33</v>
      </c>
      <c r="I309" s="36"/>
      <c r="J309" s="36">
        <f>IF(Source!BS131&lt;&gt; 0, Source!BS131, 1)</f>
        <v>45.71</v>
      </c>
      <c r="K309" s="47">
        <f>Source!R131</f>
        <v>654.79999999999995</v>
      </c>
      <c r="L309" s="37"/>
      <c r="R309">
        <f>H309</f>
        <v>14.33</v>
      </c>
    </row>
    <row r="310" spans="1:26" ht="14.25" x14ac:dyDescent="0.2">
      <c r="A310" s="49"/>
      <c r="B310" s="49"/>
      <c r="C310" s="49" t="s">
        <v>555</v>
      </c>
      <c r="D310" s="34"/>
      <c r="E310" s="24"/>
      <c r="F310" s="35">
        <f>Source!AL131</f>
        <v>2068.16</v>
      </c>
      <c r="G310" s="36" t="str">
        <f>Source!DD131</f>
        <v/>
      </c>
      <c r="H310" s="35">
        <f>ROUND(Source!AC131*Source!I131, 2)</f>
        <v>5170.3999999999996</v>
      </c>
      <c r="I310" s="36"/>
      <c r="J310" s="36">
        <f>IF(Source!BC131&lt;&gt; 0, Source!BC131, 1)</f>
        <v>8.3800000000000008</v>
      </c>
      <c r="K310" s="35">
        <f>Source!P131</f>
        <v>43327.95</v>
      </c>
      <c r="L310" s="37"/>
    </row>
    <row r="311" spans="1:26" ht="14.25" x14ac:dyDescent="0.2">
      <c r="A311" s="49"/>
      <c r="B311" s="49"/>
      <c r="C311" s="49" t="s">
        <v>549</v>
      </c>
      <c r="D311" s="34" t="s">
        <v>550</v>
      </c>
      <c r="E311" s="24">
        <f>Source!BZ131</f>
        <v>108</v>
      </c>
      <c r="F311" s="51"/>
      <c r="G311" s="36"/>
      <c r="H311" s="35">
        <f>SUM(S306:S314)</f>
        <v>629.6</v>
      </c>
      <c r="I311" s="38"/>
      <c r="J311" s="33">
        <f>Source!AT131</f>
        <v>108</v>
      </c>
      <c r="K311" s="35">
        <f>SUM(T306:T314)</f>
        <v>28778.38</v>
      </c>
      <c r="L311" s="37"/>
    </row>
    <row r="312" spans="1:26" ht="14.25" x14ac:dyDescent="0.2">
      <c r="A312" s="49"/>
      <c r="B312" s="49"/>
      <c r="C312" s="49" t="s">
        <v>551</v>
      </c>
      <c r="D312" s="34" t="s">
        <v>550</v>
      </c>
      <c r="E312" s="24">
        <f>Source!CA131</f>
        <v>55</v>
      </c>
      <c r="F312" s="71" t="str">
        <f>CONCATENATE(" )", Source!DM131, Source!FU131, "=", Source!FY131)</f>
        <v xml:space="preserve"> ))*0,85=46,75</v>
      </c>
      <c r="G312" s="72"/>
      <c r="H312" s="35">
        <f>SUM(U306:U314)</f>
        <v>272.52999999999997</v>
      </c>
      <c r="I312" s="38"/>
      <c r="J312" s="33">
        <f>Source!AU131</f>
        <v>46.75</v>
      </c>
      <c r="K312" s="35">
        <f>SUM(V306:V314)</f>
        <v>12457.31</v>
      </c>
      <c r="L312" s="37"/>
    </row>
    <row r="313" spans="1:26" ht="14.25" x14ac:dyDescent="0.2">
      <c r="A313" s="49"/>
      <c r="B313" s="49"/>
      <c r="C313" s="49" t="s">
        <v>552</v>
      </c>
      <c r="D313" s="34" t="s">
        <v>553</v>
      </c>
      <c r="E313" s="24">
        <f>Source!AQ131</f>
        <v>23.8</v>
      </c>
      <c r="F313" s="35"/>
      <c r="G313" s="36" t="str">
        <f>Source!DI131</f>
        <v>)*1,15</v>
      </c>
      <c r="H313" s="35"/>
      <c r="I313" s="36"/>
      <c r="J313" s="36"/>
      <c r="K313" s="35"/>
      <c r="L313" s="39">
        <f>Source!U131</f>
        <v>68.424999999999997</v>
      </c>
    </row>
    <row r="314" spans="1:26" ht="42.75" x14ac:dyDescent="0.2">
      <c r="A314" s="50">
        <v>56.1</v>
      </c>
      <c r="B314" s="50" t="str">
        <f>Source!F132</f>
        <v>11.1.03.06-0093</v>
      </c>
      <c r="C314" s="50" t="str">
        <f>Source!G132</f>
        <v>Доска обрезная, хвойных пород, ширина 75-150 мм, толщина 44 мм и более, длина 4-6,5 м, сорт I</v>
      </c>
      <c r="D314" s="40" t="str">
        <f>Source!H132</f>
        <v>м3</v>
      </c>
      <c r="E314" s="41">
        <f>Source!I132</f>
        <v>-2.0750000000000002</v>
      </c>
      <c r="F314" s="42">
        <f>Source!AL132+Source!AM132+Source!AO132</f>
        <v>1572</v>
      </c>
      <c r="G314" s="43" t="s">
        <v>3</v>
      </c>
      <c r="H314" s="42">
        <f>ROUND(Source!AC132*Source!I132, 2)+ROUND((((Source!ET132)-(Source!EU132))+Source!AE132)*Source!I132, 2)+ROUND(Source!AF132*Source!I132, 2)</f>
        <v>-3261.9</v>
      </c>
      <c r="I314" s="44"/>
      <c r="J314" s="44">
        <f>IF(Source!BC132&lt;&gt; 0, Source!BC132, 1)</f>
        <v>8.3800000000000008</v>
      </c>
      <c r="K314" s="42">
        <f>Source!O132</f>
        <v>-27334.720000000001</v>
      </c>
      <c r="L314" s="45"/>
      <c r="S314">
        <f>ROUND((Source!FX132/100)*((ROUND(Source!AF132*Source!I132, 2)+ROUND(Source!AE132*Source!I132, 2))), 2)</f>
        <v>0</v>
      </c>
      <c r="T314">
        <f>Source!X132</f>
        <v>0</v>
      </c>
      <c r="U314">
        <f>ROUND((Source!FY132/100)*((ROUND(Source!AF132*Source!I132, 2)+ROUND(Source!AE132*Source!I132, 2))), 2)</f>
        <v>0</v>
      </c>
      <c r="V314">
        <f>Source!Y132</f>
        <v>0</v>
      </c>
      <c r="W314">
        <f>IF(Source!BI132&lt;=1,H314, 0)</f>
        <v>-3261.9</v>
      </c>
      <c r="X314">
        <f>IF(Source!BI132=2,H314, 0)</f>
        <v>0</v>
      </c>
      <c r="Y314">
        <f>IF(Source!BI132=3,H314, 0)</f>
        <v>0</v>
      </c>
      <c r="Z314">
        <f>IF(Source!BI132=4,H314, 0)</f>
        <v>0</v>
      </c>
    </row>
    <row r="315" spans="1:26" ht="15" x14ac:dyDescent="0.25">
      <c r="G315" s="70">
        <f>H307+H308+H310+H311+H312+SUM(H314:H314)</f>
        <v>3478.5499999999997</v>
      </c>
      <c r="H315" s="70"/>
      <c r="J315" s="70">
        <f>K307+K308+K310+K311+K312+SUM(K314:K314)</f>
        <v>84552.7</v>
      </c>
      <c r="K315" s="70"/>
      <c r="L315" s="46">
        <f>Source!U131</f>
        <v>68.424999999999997</v>
      </c>
      <c r="O315" s="29">
        <f>G315</f>
        <v>3478.5499999999997</v>
      </c>
      <c r="P315" s="29">
        <f>J315</f>
        <v>84552.7</v>
      </c>
      <c r="Q315" s="29">
        <f>L315</f>
        <v>68.424999999999997</v>
      </c>
      <c r="W315">
        <f>IF(Source!BI131&lt;=1,H307+H308+H310+H311+H312, 0)</f>
        <v>6740.45</v>
      </c>
      <c r="X315">
        <f>IF(Source!BI131=2,H307+H308+H310+H311+H312, 0)</f>
        <v>0</v>
      </c>
      <c r="Y315">
        <f>IF(Source!BI131=3,H307+H308+H310+H311+H312, 0)</f>
        <v>0</v>
      </c>
      <c r="Z315">
        <f>IF(Source!BI131=4,H307+H308+H310+H311+H312, 0)</f>
        <v>0</v>
      </c>
    </row>
    <row r="316" spans="1:26" ht="54" x14ac:dyDescent="0.2">
      <c r="A316" s="50">
        <v>57</v>
      </c>
      <c r="B316" s="50" t="str">
        <f>Source!F133</f>
        <v>Цена поставщика</v>
      </c>
      <c r="C316" s="50" t="s">
        <v>568</v>
      </c>
      <c r="D316" s="40" t="str">
        <f>Source!H133</f>
        <v>м3</v>
      </c>
      <c r="E316" s="41">
        <f>Source!I133</f>
        <v>2.5</v>
      </c>
      <c r="F316" s="42">
        <f>Source!AL133</f>
        <v>1597.55</v>
      </c>
      <c r="G316" s="44" t="str">
        <f>Source!DD133</f>
        <v/>
      </c>
      <c r="H316" s="42">
        <f>ROUND(Source!AC133*Source!I133, 2)</f>
        <v>3993.88</v>
      </c>
      <c r="I316" s="44" t="str">
        <f>Source!BO133</f>
        <v/>
      </c>
      <c r="J316" s="44">
        <f>IF(Source!BC133&lt;&gt; 0, Source!BC133, 1)</f>
        <v>8.3800000000000008</v>
      </c>
      <c r="K316" s="42">
        <f>Source!P133</f>
        <v>33468.67</v>
      </c>
      <c r="L316" s="45"/>
      <c r="S316">
        <f>ROUND((Source!FX133/100)*((ROUND(Source!AF133*Source!I133, 2)+ROUND(Source!AE133*Source!I133, 2))), 2)</f>
        <v>0</v>
      </c>
      <c r="T316">
        <f>Source!X133</f>
        <v>0</v>
      </c>
      <c r="U316">
        <f>ROUND((Source!FY133/100)*((ROUND(Source!AF133*Source!I133, 2)+ROUND(Source!AE133*Source!I133, 2))), 2)</f>
        <v>0</v>
      </c>
      <c r="V316">
        <f>Source!Y133</f>
        <v>0</v>
      </c>
    </row>
    <row r="317" spans="1:26" ht="15" x14ac:dyDescent="0.25">
      <c r="G317" s="70">
        <f>H316</f>
        <v>3993.88</v>
      </c>
      <c r="H317" s="70"/>
      <c r="J317" s="70">
        <f>K316</f>
        <v>33468.67</v>
      </c>
      <c r="K317" s="70"/>
      <c r="L317" s="46">
        <f>Source!U133</f>
        <v>0</v>
      </c>
      <c r="O317" s="29">
        <f>G317</f>
        <v>3993.88</v>
      </c>
      <c r="P317" s="29">
        <f>J317</f>
        <v>33468.67</v>
      </c>
      <c r="Q317" s="29">
        <f>L317</f>
        <v>0</v>
      </c>
      <c r="W317">
        <f>IF(Source!BI133&lt;=1,H316, 0)</f>
        <v>3993.88</v>
      </c>
      <c r="X317">
        <f>IF(Source!BI133=2,H316, 0)</f>
        <v>0</v>
      </c>
      <c r="Y317">
        <f>IF(Source!BI133=3,H316, 0)</f>
        <v>0</v>
      </c>
      <c r="Z317">
        <f>IF(Source!BI133=4,H316, 0)</f>
        <v>0</v>
      </c>
    </row>
    <row r="318" spans="1:26" ht="57" x14ac:dyDescent="0.2">
      <c r="A318" s="49">
        <v>58</v>
      </c>
      <c r="B318" s="49" t="str">
        <f>Source!F134</f>
        <v>т01-01-01-043</v>
      </c>
      <c r="C318" s="49" t="str">
        <f>Source!G134</f>
        <v>Погрузка при автомобильных перевозках мусора строительного с погрузкой экскаваторами емкостью ковша до 0,5 м3</v>
      </c>
      <c r="D318" s="34" t="str">
        <f>Source!H134</f>
        <v>1 т груза</v>
      </c>
      <c r="E318" s="24">
        <f>Source!I134</f>
        <v>10.6029</v>
      </c>
      <c r="F318" s="35">
        <f>Source!AK134</f>
        <v>3.28</v>
      </c>
      <c r="G318" s="36" t="str">
        <f>Source!DC134</f>
        <v/>
      </c>
      <c r="H318" s="35">
        <f>ROUND(Source!AB134*Source!I134, 2)</f>
        <v>34.78</v>
      </c>
      <c r="I318" s="36" t="str">
        <f>Source!BO134</f>
        <v/>
      </c>
      <c r="J318" s="36">
        <f>Source!AZ134</f>
        <v>14.68</v>
      </c>
      <c r="K318" s="35">
        <f>Source!GM134</f>
        <v>510.53</v>
      </c>
      <c r="L318" s="37"/>
      <c r="S318">
        <f>ROUND((Source!FX134/100)*((ROUND(0*Source!I134, 2)+ROUND(0*Source!I134, 2))), 2)</f>
        <v>0</v>
      </c>
      <c r="T318">
        <f>Source!X134</f>
        <v>0</v>
      </c>
      <c r="U318">
        <f>ROUND((Source!FY134/100)*((ROUND(0*Source!I134, 2)+ROUND(0*Source!I134, 2))), 2)</f>
        <v>0</v>
      </c>
      <c r="V318">
        <f>Source!Y134</f>
        <v>0</v>
      </c>
    </row>
    <row r="319" spans="1:26" x14ac:dyDescent="0.2">
      <c r="A319" s="30"/>
      <c r="B319" s="30"/>
      <c r="C319" s="31" t="str">
        <f>"Объем: "&amp;Source!I134&amp;"="&amp;Source!I99&amp;"+"&amp;""&amp;Source!I127&amp;"+"&amp;""&amp;Source!I130&amp;""</f>
        <v>Объем: 10,6029=5,0358+4,8741+0,693</v>
      </c>
      <c r="D319" s="30"/>
      <c r="E319" s="30"/>
      <c r="F319" s="30"/>
      <c r="G319" s="30"/>
      <c r="H319" s="30"/>
      <c r="I319" s="30"/>
      <c r="J319" s="30"/>
      <c r="K319" s="30"/>
      <c r="L319" s="30"/>
    </row>
    <row r="320" spans="1:26" ht="15" x14ac:dyDescent="0.25">
      <c r="G320" s="70">
        <f>H318</f>
        <v>34.78</v>
      </c>
      <c r="H320" s="70"/>
      <c r="J320" s="70">
        <f>K318</f>
        <v>510.53</v>
      </c>
      <c r="K320" s="70"/>
      <c r="L320" s="46">
        <f>Source!U134</f>
        <v>0</v>
      </c>
      <c r="O320" s="29">
        <f>G320</f>
        <v>34.78</v>
      </c>
      <c r="P320" s="29">
        <f>J320</f>
        <v>510.53</v>
      </c>
      <c r="Q320" s="29">
        <f>L320</f>
        <v>0</v>
      </c>
      <c r="W320">
        <f>IF(Source!BI134&lt;=1,H318, 0)</f>
        <v>34.78</v>
      </c>
      <c r="X320">
        <f>IF(Source!BI134=2,H318, 0)</f>
        <v>0</v>
      </c>
      <c r="Y320">
        <f>IF(Source!BI134=3,H318, 0)</f>
        <v>0</v>
      </c>
      <c r="Z320">
        <f>IF(Source!BI134=4,H318, 0)</f>
        <v>0</v>
      </c>
    </row>
    <row r="321" spans="1:32" ht="57" x14ac:dyDescent="0.2">
      <c r="A321" s="50">
        <v>59</v>
      </c>
      <c r="B321" s="50" t="str">
        <f>Source!F135</f>
        <v>т03-21-01-002</v>
      </c>
      <c r="C321" s="50" t="str">
        <f>Source!G135</f>
        <v>Перевозка грузов I класса автомобилями-самосвалами грузоподъемностью 10 т работающих вне карьера на расстояние до 2 км</v>
      </c>
      <c r="D321" s="40" t="str">
        <f>Source!H135</f>
        <v>1 т груза</v>
      </c>
      <c r="E321" s="41">
        <f>Source!I135</f>
        <v>10.6029</v>
      </c>
      <c r="F321" s="42">
        <f>Source!AK135</f>
        <v>3.86</v>
      </c>
      <c r="G321" s="44" t="str">
        <f>Source!DC135</f>
        <v/>
      </c>
      <c r="H321" s="42">
        <f>ROUND(Source!AB135*Source!I135, 2)</f>
        <v>40.93</v>
      </c>
      <c r="I321" s="44" t="str">
        <f>Source!BO135</f>
        <v/>
      </c>
      <c r="J321" s="44">
        <f>Source!AZ135</f>
        <v>14.68</v>
      </c>
      <c r="K321" s="42">
        <f>Source!GM135</f>
        <v>600.80999999999995</v>
      </c>
      <c r="L321" s="45"/>
      <c r="S321">
        <f>ROUND((Source!FX135/100)*((ROUND(0*Source!I135, 2)+ROUND(0*Source!I135, 2))), 2)</f>
        <v>0</v>
      </c>
      <c r="T321">
        <f>Source!X135</f>
        <v>0</v>
      </c>
      <c r="U321">
        <f>ROUND((Source!FY135/100)*((ROUND(0*Source!I135, 2)+ROUND(0*Source!I135, 2))), 2)</f>
        <v>0</v>
      </c>
      <c r="V321">
        <f>Source!Y135</f>
        <v>0</v>
      </c>
    </row>
    <row r="322" spans="1:32" ht="15" x14ac:dyDescent="0.25">
      <c r="G322" s="70">
        <f>H321</f>
        <v>40.93</v>
      </c>
      <c r="H322" s="70"/>
      <c r="J322" s="70">
        <f>K321</f>
        <v>600.80999999999995</v>
      </c>
      <c r="K322" s="70"/>
      <c r="L322" s="46">
        <f>Source!U135</f>
        <v>0</v>
      </c>
      <c r="O322" s="29">
        <f>G322</f>
        <v>40.93</v>
      </c>
      <c r="P322" s="29">
        <f>J322</f>
        <v>600.80999999999995</v>
      </c>
      <c r="Q322" s="29">
        <f>L322</f>
        <v>0</v>
      </c>
      <c r="W322">
        <f>IF(Source!BI135&lt;=1,H321, 0)</f>
        <v>40.93</v>
      </c>
      <c r="X322">
        <f>IF(Source!BI135=2,H321, 0)</f>
        <v>0</v>
      </c>
      <c r="Y322">
        <f>IF(Source!BI135=3,H321, 0)</f>
        <v>0</v>
      </c>
      <c r="Z322">
        <f>IF(Source!BI135=4,H321, 0)</f>
        <v>0</v>
      </c>
    </row>
    <row r="324" spans="1:32" ht="15" x14ac:dyDescent="0.25">
      <c r="A324" s="76" t="str">
        <f>CONCATENATE("Итого по разделу: ",IF(Source!G137&lt;&gt;"Новый раздел", Source!G137, ""))</f>
        <v>Итого по разделу: Ремонт кровли на отметке +12.600</v>
      </c>
      <c r="B324" s="76"/>
      <c r="C324" s="76"/>
      <c r="D324" s="76"/>
      <c r="E324" s="76"/>
      <c r="F324" s="76"/>
      <c r="G324" s="75">
        <f>SUM(O171:O323)</f>
        <v>39116.069999999985</v>
      </c>
      <c r="H324" s="75"/>
      <c r="I324" s="32"/>
      <c r="J324" s="75">
        <f>SUM(P171:P323)</f>
        <v>649042.64000000013</v>
      </c>
      <c r="K324" s="75"/>
      <c r="L324" s="46">
        <f>SUM(Q171:Q323)</f>
        <v>400.15269000000001</v>
      </c>
      <c r="AF324" s="53" t="str">
        <f>CONCATENATE("Итого по разделу: ",IF(Source!G137&lt;&gt;"Новый раздел", Source!G137, ""))</f>
        <v>Итого по разделу: Ремонт кровли на отметке +12.600</v>
      </c>
    </row>
    <row r="328" spans="1:32" ht="16.5" x14ac:dyDescent="0.25">
      <c r="A328" s="73" t="str">
        <f>CONCATENATE("Раздел: ",IF(Source!G167&lt;&gt;"Новый раздел", Source!G167, ""))</f>
        <v>Раздел: Ремонт кровли на отметке +9.600</v>
      </c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3"/>
    </row>
    <row r="329" spans="1:32" ht="42.75" x14ac:dyDescent="0.2">
      <c r="A329" s="49">
        <v>60</v>
      </c>
      <c r="B329" s="49" t="str">
        <f>Source!F171</f>
        <v>46-04-008-04</v>
      </c>
      <c r="C329" s="49" t="str">
        <f>Source!G171</f>
        <v>Разборка покрытий кровель: из волнистых и полуволнистых хризотилцементных листов</v>
      </c>
      <c r="D329" s="34" t="str">
        <f>Source!H171</f>
        <v>100 м2</v>
      </c>
      <c r="E329" s="24">
        <f>Source!I171</f>
        <v>4.84</v>
      </c>
      <c r="F329" s="35">
        <f>Source!AL171+Source!AM171+Source!AO171</f>
        <v>154.66</v>
      </c>
      <c r="G329" s="36"/>
      <c r="H329" s="35"/>
      <c r="I329" s="36" t="str">
        <f>Source!BO171</f>
        <v/>
      </c>
      <c r="J329" s="36"/>
      <c r="K329" s="35"/>
      <c r="L329" s="37"/>
      <c r="S329">
        <f>ROUND((Source!FX171/100)*((ROUND(Source!AF171*Source!I171, 2)+ROUND(Source!AE171*Source!I171, 2))), 2)</f>
        <v>546.24</v>
      </c>
      <c r="T329">
        <f>Source!X171</f>
        <v>24968.34</v>
      </c>
      <c r="U329">
        <f>ROUND((Source!FY171/100)*((ROUND(Source!AF171*Source!I171, 2)+ROUND(Source!AE171*Source!I171, 2))), 2)</f>
        <v>312.14</v>
      </c>
      <c r="V329">
        <f>Source!Y171</f>
        <v>14267.62</v>
      </c>
    </row>
    <row r="330" spans="1:32" x14ac:dyDescent="0.2">
      <c r="C330" s="28" t="str">
        <f>"Объем: "&amp;Source!I171&amp;"=484/"&amp;"100"</f>
        <v>Объем: 4,84=484/100</v>
      </c>
    </row>
    <row r="331" spans="1:32" ht="14.25" x14ac:dyDescent="0.2">
      <c r="A331" s="49"/>
      <c r="B331" s="49"/>
      <c r="C331" s="49" t="s">
        <v>548</v>
      </c>
      <c r="D331" s="34"/>
      <c r="E331" s="24"/>
      <c r="F331" s="35">
        <f>Source!AO171</f>
        <v>124.02</v>
      </c>
      <c r="G331" s="36" t="str">
        <f>Source!DG171</f>
        <v/>
      </c>
      <c r="H331" s="35">
        <f>ROUND(Source!AF171*Source!I171, 2)</f>
        <v>600.26</v>
      </c>
      <c r="I331" s="36"/>
      <c r="J331" s="36">
        <f>IF(Source!BA171&lt;&gt; 0, Source!BA171, 1)</f>
        <v>45.71</v>
      </c>
      <c r="K331" s="35">
        <f>Source!S171</f>
        <v>27437.74</v>
      </c>
      <c r="L331" s="37"/>
      <c r="R331">
        <f>H331</f>
        <v>600.26</v>
      </c>
    </row>
    <row r="332" spans="1:32" ht="14.25" x14ac:dyDescent="0.2">
      <c r="A332" s="49"/>
      <c r="B332" s="49"/>
      <c r="C332" s="49" t="s">
        <v>199</v>
      </c>
      <c r="D332" s="34"/>
      <c r="E332" s="24"/>
      <c r="F332" s="35">
        <f>Source!AM171</f>
        <v>30.64</v>
      </c>
      <c r="G332" s="36" t="str">
        <f>Source!DE171</f>
        <v/>
      </c>
      <c r="H332" s="35">
        <f>ROUND((((Source!ET171)-(Source!EU171))+Source!AE171)*Source!I171, 2)</f>
        <v>148.30000000000001</v>
      </c>
      <c r="I332" s="36"/>
      <c r="J332" s="36">
        <f>IF(Source!BB171&lt;&gt; 0, Source!BB171, 1)</f>
        <v>13.41</v>
      </c>
      <c r="K332" s="35">
        <f>Source!Q171</f>
        <v>1988.67</v>
      </c>
      <c r="L332" s="37"/>
    </row>
    <row r="333" spans="1:32" ht="14.25" x14ac:dyDescent="0.2">
      <c r="A333" s="49"/>
      <c r="B333" s="49"/>
      <c r="C333" s="49" t="s">
        <v>549</v>
      </c>
      <c r="D333" s="34" t="s">
        <v>550</v>
      </c>
      <c r="E333" s="24">
        <f>Source!BZ171</f>
        <v>91</v>
      </c>
      <c r="F333" s="51"/>
      <c r="G333" s="36"/>
      <c r="H333" s="35">
        <f>SUM(S329:S336)</f>
        <v>546.24</v>
      </c>
      <c r="I333" s="38"/>
      <c r="J333" s="33">
        <f>Source!AT171</f>
        <v>91</v>
      </c>
      <c r="K333" s="35">
        <f>SUM(T329:T336)</f>
        <v>24968.34</v>
      </c>
      <c r="L333" s="37"/>
    </row>
    <row r="334" spans="1:32" ht="14.25" x14ac:dyDescent="0.2">
      <c r="A334" s="49"/>
      <c r="B334" s="49"/>
      <c r="C334" s="49" t="s">
        <v>551</v>
      </c>
      <c r="D334" s="34" t="s">
        <v>550</v>
      </c>
      <c r="E334" s="24">
        <f>Source!CA171</f>
        <v>52</v>
      </c>
      <c r="F334" s="51"/>
      <c r="G334" s="36"/>
      <c r="H334" s="35">
        <f>SUM(U329:U336)</f>
        <v>312.14</v>
      </c>
      <c r="I334" s="38"/>
      <c r="J334" s="33">
        <f>Source!AU171</f>
        <v>52</v>
      </c>
      <c r="K334" s="35">
        <f>SUM(V329:V336)</f>
        <v>14267.62</v>
      </c>
      <c r="L334" s="37"/>
    </row>
    <row r="335" spans="1:32" ht="14.25" x14ac:dyDescent="0.2">
      <c r="A335" s="49"/>
      <c r="B335" s="49"/>
      <c r="C335" s="49" t="s">
        <v>552</v>
      </c>
      <c r="D335" s="34" t="s">
        <v>553</v>
      </c>
      <c r="E335" s="24">
        <f>Source!AQ171</f>
        <v>15.9</v>
      </c>
      <c r="F335" s="35"/>
      <c r="G335" s="36" t="str">
        <f>Source!DI171</f>
        <v/>
      </c>
      <c r="H335" s="35"/>
      <c r="I335" s="36"/>
      <c r="J335" s="36"/>
      <c r="K335" s="35"/>
      <c r="L335" s="39">
        <f>Source!U171</f>
        <v>76.956000000000003</v>
      </c>
    </row>
    <row r="336" spans="1:32" ht="14.25" x14ac:dyDescent="0.2">
      <c r="A336" s="50">
        <v>60.1</v>
      </c>
      <c r="B336" s="50" t="str">
        <f>Source!F172</f>
        <v>999-9900</v>
      </c>
      <c r="C336" s="50" t="str">
        <f>Source!G172</f>
        <v>Строительный мусор</v>
      </c>
      <c r="D336" s="40" t="str">
        <f>Source!H172</f>
        <v>т</v>
      </c>
      <c r="E336" s="41">
        <f>Source!I172</f>
        <v>10.5512</v>
      </c>
      <c r="F336" s="42">
        <f>Source!AL172+Source!AM172+Source!AO172</f>
        <v>0</v>
      </c>
      <c r="G336" s="43" t="s">
        <v>3</v>
      </c>
      <c r="H336" s="42">
        <f>ROUND(Source!AC172*Source!I172, 2)+ROUND((((Source!ET172)-(Source!EU172))+Source!AE172)*Source!I172, 2)+ROUND(Source!AF172*Source!I172, 2)</f>
        <v>0</v>
      </c>
      <c r="I336" s="44"/>
      <c r="J336" s="44">
        <f>IF(Source!BC172&lt;&gt; 0, Source!BC172, 1)</f>
        <v>8.3800000000000008</v>
      </c>
      <c r="K336" s="42">
        <f>Source!O172</f>
        <v>0</v>
      </c>
      <c r="L336" s="45"/>
      <c r="S336">
        <f>ROUND((Source!FX172/100)*((ROUND(Source!AF172*Source!I172, 2)+ROUND(Source!AE172*Source!I172, 2))), 2)</f>
        <v>0</v>
      </c>
      <c r="T336">
        <f>Source!X172</f>
        <v>0</v>
      </c>
      <c r="U336">
        <f>ROUND((Source!FY172/100)*((ROUND(Source!AF172*Source!I172, 2)+ROUND(Source!AE172*Source!I172, 2))), 2)</f>
        <v>0</v>
      </c>
      <c r="V336">
        <f>Source!Y172</f>
        <v>0</v>
      </c>
      <c r="W336">
        <f>IF(Source!BI172&lt;=1,H336, 0)</f>
        <v>0</v>
      </c>
      <c r="X336">
        <f>IF(Source!BI172=2,H336, 0)</f>
        <v>0</v>
      </c>
      <c r="Y336">
        <f>IF(Source!BI172=3,H336, 0)</f>
        <v>0</v>
      </c>
      <c r="Z336">
        <f>IF(Source!BI172=4,H336, 0)</f>
        <v>0</v>
      </c>
    </row>
    <row r="337" spans="1:26" ht="15" x14ac:dyDescent="0.25">
      <c r="G337" s="70">
        <f>H331+H332+H333+H334+SUM(H336:H336)</f>
        <v>1606.94</v>
      </c>
      <c r="H337" s="70"/>
      <c r="J337" s="70">
        <f>K331+K332+K333+K334+SUM(K336:K336)</f>
        <v>68662.37</v>
      </c>
      <c r="K337" s="70"/>
      <c r="L337" s="46">
        <f>Source!U171</f>
        <v>76.956000000000003</v>
      </c>
      <c r="O337" s="29">
        <f>G337</f>
        <v>1606.94</v>
      </c>
      <c r="P337" s="29">
        <f>J337</f>
        <v>68662.37</v>
      </c>
      <c r="Q337" s="29">
        <f>L337</f>
        <v>76.956000000000003</v>
      </c>
      <c r="W337">
        <f>IF(Source!BI171&lt;=1,H331+H332+H333+H334, 0)</f>
        <v>1606.94</v>
      </c>
      <c r="X337">
        <f>IF(Source!BI171=2,H331+H332+H333+H334, 0)</f>
        <v>0</v>
      </c>
      <c r="Y337">
        <f>IF(Source!BI171=3,H331+H332+H333+H334, 0)</f>
        <v>0</v>
      </c>
      <c r="Z337">
        <f>IF(Source!BI171=4,H331+H332+H333+H334, 0)</f>
        <v>0</v>
      </c>
    </row>
    <row r="338" spans="1:26" ht="42.75" x14ac:dyDescent="0.2">
      <c r="A338" s="49">
        <v>61</v>
      </c>
      <c r="B338" s="49" t="str">
        <f>Source!F173</f>
        <v>09-04-002-01</v>
      </c>
      <c r="C338" s="49" t="str">
        <f>Source!G173</f>
        <v>Монтаж кровельного покрытия: из профилированного листа при высоте здания до 25 м</v>
      </c>
      <c r="D338" s="34" t="str">
        <f>Source!H173</f>
        <v>100 м2</v>
      </c>
      <c r="E338" s="24">
        <f>Source!I173</f>
        <v>4.84</v>
      </c>
      <c r="F338" s="35">
        <f>Source!AL173+Source!AM173+Source!AO173</f>
        <v>900.19</v>
      </c>
      <c r="G338" s="36"/>
      <c r="H338" s="35"/>
      <c r="I338" s="36" t="str">
        <f>Source!BO173</f>
        <v/>
      </c>
      <c r="J338" s="36"/>
      <c r="K338" s="35"/>
      <c r="L338" s="37"/>
      <c r="S338">
        <f>ROUND((Source!FX173/100)*((ROUND(Source!AF173*Source!I173, 2)+ROUND(Source!AE173*Source!I173, 2))), 2)</f>
        <v>1665.71</v>
      </c>
      <c r="T338">
        <f>Source!X173</f>
        <v>76139.789999999994</v>
      </c>
      <c r="U338">
        <f>ROUND((Source!FY173/100)*((ROUND(Source!AF173*Source!I173, 2)+ROUND(Source!AE173*Source!I173, 2))), 2)</f>
        <v>943.9</v>
      </c>
      <c r="V338">
        <f>Source!Y173</f>
        <v>43145.88</v>
      </c>
    </row>
    <row r="339" spans="1:26" x14ac:dyDescent="0.2">
      <c r="C339" s="28" t="str">
        <f>"Объем: "&amp;Source!I173&amp;"=484/"&amp;"100"</f>
        <v>Объем: 4,84=484/100</v>
      </c>
    </row>
    <row r="340" spans="1:26" ht="14.25" x14ac:dyDescent="0.2">
      <c r="A340" s="49"/>
      <c r="B340" s="49"/>
      <c r="C340" s="49" t="s">
        <v>548</v>
      </c>
      <c r="D340" s="34"/>
      <c r="E340" s="24"/>
      <c r="F340" s="35">
        <f>Source!AO173</f>
        <v>277.06</v>
      </c>
      <c r="G340" s="36" t="str">
        <f>Source!DG173</f>
        <v>)*1,15</v>
      </c>
      <c r="H340" s="35">
        <f>ROUND(Source!AF173*Source!I173, 2)</f>
        <v>1542.12</v>
      </c>
      <c r="I340" s="36"/>
      <c r="J340" s="36">
        <f>IF(Source!BA173&lt;&gt; 0, Source!BA173, 1)</f>
        <v>45.71</v>
      </c>
      <c r="K340" s="35">
        <f>Source!S173</f>
        <v>70490.34</v>
      </c>
      <c r="L340" s="37"/>
      <c r="R340">
        <f>H340</f>
        <v>1542.12</v>
      </c>
    </row>
    <row r="341" spans="1:26" ht="14.25" x14ac:dyDescent="0.2">
      <c r="A341" s="49"/>
      <c r="B341" s="49"/>
      <c r="C341" s="49" t="s">
        <v>199</v>
      </c>
      <c r="D341" s="34"/>
      <c r="E341" s="24"/>
      <c r="F341" s="35">
        <f>Source!AM173</f>
        <v>469.17</v>
      </c>
      <c r="G341" s="36" t="str">
        <f>Source!DE173</f>
        <v>)*1,25</v>
      </c>
      <c r="H341" s="35">
        <f>ROUND(((((Source!ET173*1.25))-((Source!EU173*1.25)))+Source!AE173)*Source!I173, 2)</f>
        <v>2838.49</v>
      </c>
      <c r="I341" s="36"/>
      <c r="J341" s="36">
        <f>IF(Source!BB173&lt;&gt; 0, Source!BB173, 1)</f>
        <v>13.41</v>
      </c>
      <c r="K341" s="35">
        <f>Source!Q173</f>
        <v>38064.550000000003</v>
      </c>
      <c r="L341" s="37"/>
    </row>
    <row r="342" spans="1:26" ht="14.25" x14ac:dyDescent="0.2">
      <c r="A342" s="49"/>
      <c r="B342" s="49"/>
      <c r="C342" s="49" t="s">
        <v>554</v>
      </c>
      <c r="D342" s="34"/>
      <c r="E342" s="24"/>
      <c r="F342" s="35">
        <f>Source!AN173</f>
        <v>41.15</v>
      </c>
      <c r="G342" s="36" t="str">
        <f>Source!DF173</f>
        <v>)*1,25</v>
      </c>
      <c r="H342" s="47">
        <f>ROUND(Source!AE173*Source!I173, 2)</f>
        <v>248.97</v>
      </c>
      <c r="I342" s="36"/>
      <c r="J342" s="36">
        <f>IF(Source!BS173&lt;&gt; 0, Source!BS173, 1)</f>
        <v>45.71</v>
      </c>
      <c r="K342" s="47">
        <f>Source!R173</f>
        <v>11380.4</v>
      </c>
      <c r="L342" s="37"/>
      <c r="R342">
        <f>H342</f>
        <v>248.97</v>
      </c>
    </row>
    <row r="343" spans="1:26" ht="14.25" x14ac:dyDescent="0.2">
      <c r="A343" s="49"/>
      <c r="B343" s="49"/>
      <c r="C343" s="49" t="s">
        <v>555</v>
      </c>
      <c r="D343" s="34"/>
      <c r="E343" s="24"/>
      <c r="F343" s="35">
        <f>Source!AL173</f>
        <v>153.96</v>
      </c>
      <c r="G343" s="36" t="str">
        <f>Source!DD173</f>
        <v/>
      </c>
      <c r="H343" s="35">
        <f>ROUND(Source!AC173*Source!I173, 2)</f>
        <v>745.17</v>
      </c>
      <c r="I343" s="36"/>
      <c r="J343" s="36">
        <f>IF(Source!BC173&lt;&gt; 0, Source!BC173, 1)</f>
        <v>8.3800000000000008</v>
      </c>
      <c r="K343" s="35">
        <f>Source!P173</f>
        <v>6244.49</v>
      </c>
      <c r="L343" s="37"/>
    </row>
    <row r="344" spans="1:26" ht="14.25" x14ac:dyDescent="0.2">
      <c r="A344" s="49"/>
      <c r="B344" s="49"/>
      <c r="C344" s="49" t="s">
        <v>549</v>
      </c>
      <c r="D344" s="34" t="s">
        <v>550</v>
      </c>
      <c r="E344" s="24">
        <f>Source!BZ173</f>
        <v>93</v>
      </c>
      <c r="F344" s="51"/>
      <c r="G344" s="36"/>
      <c r="H344" s="35">
        <f>SUM(S338:S347)</f>
        <v>1665.71</v>
      </c>
      <c r="I344" s="38"/>
      <c r="J344" s="33">
        <f>Source!AT173</f>
        <v>93</v>
      </c>
      <c r="K344" s="35">
        <f>SUM(T338:T347)</f>
        <v>76139.789999999994</v>
      </c>
      <c r="L344" s="37"/>
    </row>
    <row r="345" spans="1:26" ht="14.25" x14ac:dyDescent="0.2">
      <c r="A345" s="49"/>
      <c r="B345" s="49"/>
      <c r="C345" s="49" t="s">
        <v>551</v>
      </c>
      <c r="D345" s="34" t="s">
        <v>550</v>
      </c>
      <c r="E345" s="24">
        <f>Source!CA173</f>
        <v>62</v>
      </c>
      <c r="F345" s="71" t="str">
        <f>CONCATENATE(" )", Source!DM173, Source!FU173, "=", Source!FY173)</f>
        <v xml:space="preserve"> ))*0,85=52,7</v>
      </c>
      <c r="G345" s="72"/>
      <c r="H345" s="35">
        <f>SUM(U338:U347)</f>
        <v>943.9</v>
      </c>
      <c r="I345" s="38"/>
      <c r="J345" s="33">
        <f>Source!AU173</f>
        <v>52.7</v>
      </c>
      <c r="K345" s="35">
        <f>SUM(V338:V347)</f>
        <v>43145.88</v>
      </c>
      <c r="L345" s="37"/>
    </row>
    <row r="346" spans="1:26" ht="14.25" x14ac:dyDescent="0.2">
      <c r="A346" s="49"/>
      <c r="B346" s="49"/>
      <c r="C346" s="49" t="s">
        <v>552</v>
      </c>
      <c r="D346" s="34" t="s">
        <v>553</v>
      </c>
      <c r="E346" s="24">
        <f>Source!AQ173</f>
        <v>31.7</v>
      </c>
      <c r="F346" s="35"/>
      <c r="G346" s="36" t="str">
        <f>Source!DI173</f>
        <v>)*1,15</v>
      </c>
      <c r="H346" s="35"/>
      <c r="I346" s="36"/>
      <c r="J346" s="36"/>
      <c r="K346" s="35"/>
      <c r="L346" s="39">
        <f>Source!U173</f>
        <v>176.44219999999999</v>
      </c>
    </row>
    <row r="347" spans="1:26" ht="28.5" x14ac:dyDescent="0.2">
      <c r="A347" s="50">
        <v>61.1</v>
      </c>
      <c r="B347" s="50" t="str">
        <f>Source!F174</f>
        <v>01.7.15.03-0042</v>
      </c>
      <c r="C347" s="50" t="str">
        <f>Source!G174</f>
        <v>Болты с гайками и шайбами строительные</v>
      </c>
      <c r="D347" s="40" t="str">
        <f>Source!H174</f>
        <v>кг</v>
      </c>
      <c r="E347" s="41">
        <f>Source!I174</f>
        <v>-10.648</v>
      </c>
      <c r="F347" s="42">
        <f>Source!AL174+Source!AM174+Source!AO174</f>
        <v>9.0399999999999991</v>
      </c>
      <c r="G347" s="43" t="s">
        <v>3</v>
      </c>
      <c r="H347" s="42">
        <f>ROUND(Source!AC174*Source!I174, 2)+ROUND((((Source!ET174)-(Source!EU174))+Source!AE174)*Source!I174, 2)+ROUND(Source!AF174*Source!I174, 2)</f>
        <v>-96.26</v>
      </c>
      <c r="I347" s="44"/>
      <c r="J347" s="44">
        <f>IF(Source!BC174&lt;&gt; 0, Source!BC174, 1)</f>
        <v>8.3800000000000008</v>
      </c>
      <c r="K347" s="42">
        <f>Source!O174</f>
        <v>-806.64</v>
      </c>
      <c r="L347" s="45"/>
      <c r="S347">
        <f>ROUND((Source!FX174/100)*((ROUND(Source!AF174*Source!I174, 2)+ROUND(Source!AE174*Source!I174, 2))), 2)</f>
        <v>0</v>
      </c>
      <c r="T347">
        <f>Source!X174</f>
        <v>0</v>
      </c>
      <c r="U347">
        <f>ROUND((Source!FY174/100)*((ROUND(Source!AF174*Source!I174, 2)+ROUND(Source!AE174*Source!I174, 2))), 2)</f>
        <v>0</v>
      </c>
      <c r="V347">
        <f>Source!Y174</f>
        <v>0</v>
      </c>
      <c r="W347">
        <f>IF(Source!BI174&lt;=1,H347, 0)</f>
        <v>-96.26</v>
      </c>
      <c r="X347">
        <f>IF(Source!BI174=2,H347, 0)</f>
        <v>0</v>
      </c>
      <c r="Y347">
        <f>IF(Source!BI174=3,H347, 0)</f>
        <v>0</v>
      </c>
      <c r="Z347">
        <f>IF(Source!BI174=4,H347, 0)</f>
        <v>0</v>
      </c>
    </row>
    <row r="348" spans="1:26" ht="15" x14ac:dyDescent="0.25">
      <c r="G348" s="70">
        <f>H340+H341+H343+H344+H345+SUM(H347:H347)</f>
        <v>7639.1299999999992</v>
      </c>
      <c r="H348" s="70"/>
      <c r="J348" s="70">
        <f>K340+K341+K343+K344+K345+SUM(K347:K347)</f>
        <v>233278.40999999997</v>
      </c>
      <c r="K348" s="70"/>
      <c r="L348" s="46">
        <f>Source!U173</f>
        <v>176.44219999999999</v>
      </c>
      <c r="O348" s="29">
        <f>G348</f>
        <v>7639.1299999999992</v>
      </c>
      <c r="P348" s="29">
        <f>J348</f>
        <v>233278.40999999997</v>
      </c>
      <c r="Q348" s="29">
        <f>L348</f>
        <v>176.44219999999999</v>
      </c>
      <c r="W348">
        <f>IF(Source!BI173&lt;=1,H340+H341+H343+H344+H345, 0)</f>
        <v>7735.3899999999994</v>
      </c>
      <c r="X348">
        <f>IF(Source!BI173=2,H340+H341+H343+H344+H345, 0)</f>
        <v>0</v>
      </c>
      <c r="Y348">
        <f>IF(Source!BI173=3,H340+H341+H343+H344+H345, 0)</f>
        <v>0</v>
      </c>
      <c r="Z348">
        <f>IF(Source!BI173=4,H340+H341+H343+H344+H345, 0)</f>
        <v>0</v>
      </c>
    </row>
    <row r="349" spans="1:26" ht="28.5" x14ac:dyDescent="0.2">
      <c r="A349" s="49">
        <v>62</v>
      </c>
      <c r="B349" s="54" t="str">
        <f>Source!F175</f>
        <v>Материал Заказчика</v>
      </c>
      <c r="C349" s="54" t="str">
        <f>Source!G175</f>
        <v>Профнастил оцинкованный Н60 0.9 845/902</v>
      </c>
      <c r="D349" s="55" t="str">
        <f>Source!H175</f>
        <v>м2</v>
      </c>
      <c r="E349" s="56">
        <f>Source!I175</f>
        <v>532.4</v>
      </c>
      <c r="F349" s="35">
        <f>Source!AL175+Source!AM175+Source!AO175</f>
        <v>0</v>
      </c>
      <c r="G349" s="36"/>
      <c r="H349" s="35"/>
      <c r="I349" s="36" t="str">
        <f>Source!BO175</f>
        <v/>
      </c>
      <c r="J349" s="36"/>
      <c r="K349" s="35"/>
      <c r="L349" s="37"/>
      <c r="S349">
        <f>ROUND((Source!FX175/100)*((ROUND(Source!AF175*Source!I175, 2)+ROUND(Source!AE175*Source!I175, 2))), 2)</f>
        <v>0</v>
      </c>
      <c r="T349">
        <f>Source!X175</f>
        <v>0</v>
      </c>
      <c r="U349">
        <f>ROUND((Source!FY175/100)*((ROUND(Source!AF175*Source!I175, 2)+ROUND(Source!AE175*Source!I175, 2))), 2)</f>
        <v>0</v>
      </c>
      <c r="V349">
        <f>Source!Y175</f>
        <v>0</v>
      </c>
    </row>
    <row r="350" spans="1:26" x14ac:dyDescent="0.2">
      <c r="A350" s="30"/>
      <c r="B350" s="30"/>
      <c r="C350" s="31" t="str">
        <f>"Объем: "&amp;Source!I175&amp;"="&amp;Source!I173&amp;"*"&amp;"110"</f>
        <v>Объем: 532,4=4,84*110</v>
      </c>
      <c r="D350" s="30"/>
      <c r="E350" s="30"/>
      <c r="F350" s="30"/>
      <c r="G350" s="30"/>
      <c r="H350" s="30"/>
      <c r="I350" s="30"/>
      <c r="J350" s="30"/>
      <c r="K350" s="30"/>
      <c r="L350" s="30"/>
    </row>
    <row r="351" spans="1:26" ht="15" x14ac:dyDescent="0.25">
      <c r="G351" s="70">
        <f>H349</f>
        <v>0</v>
      </c>
      <c r="H351" s="70"/>
      <c r="J351" s="70">
        <f>K349</f>
        <v>0</v>
      </c>
      <c r="K351" s="70"/>
      <c r="L351" s="46">
        <f>Source!U175</f>
        <v>0</v>
      </c>
      <c r="O351" s="29">
        <f>G351</f>
        <v>0</v>
      </c>
      <c r="P351" s="29">
        <f>J351</f>
        <v>0</v>
      </c>
      <c r="Q351" s="29">
        <f>L351</f>
        <v>0</v>
      </c>
      <c r="W351">
        <f>IF(Source!BI175&lt;=1,H349, 0)</f>
        <v>0</v>
      </c>
      <c r="X351">
        <f>IF(Source!BI175=2,H349, 0)</f>
        <v>0</v>
      </c>
      <c r="Y351">
        <f>IF(Source!BI175=3,H349, 0)</f>
        <v>0</v>
      </c>
      <c r="Z351">
        <f>IF(Source!BI175=4,H349, 0)</f>
        <v>0</v>
      </c>
    </row>
    <row r="352" spans="1:26" ht="54" x14ac:dyDescent="0.2">
      <c r="A352" s="50">
        <v>63</v>
      </c>
      <c r="B352" s="50" t="str">
        <f>Source!F176</f>
        <v>Цена поставщика</v>
      </c>
      <c r="C352" s="50" t="s">
        <v>556</v>
      </c>
      <c r="D352" s="40" t="str">
        <f>Source!H176</f>
        <v>шт.</v>
      </c>
      <c r="E352" s="41">
        <f>Source!I176</f>
        <v>4840</v>
      </c>
      <c r="F352" s="42">
        <f>Source!AL176</f>
        <v>0.51</v>
      </c>
      <c r="G352" s="44" t="str">
        <f>Source!DD176</f>
        <v/>
      </c>
      <c r="H352" s="42">
        <f>ROUND(Source!AC176*Source!I176, 2)</f>
        <v>2468.4</v>
      </c>
      <c r="I352" s="44" t="str">
        <f>Source!BO176</f>
        <v/>
      </c>
      <c r="J352" s="44">
        <f>IF(Source!BC176&lt;&gt; 0, Source!BC176, 1)</f>
        <v>8.3800000000000008</v>
      </c>
      <c r="K352" s="42">
        <f>Source!P176</f>
        <v>20685.189999999999</v>
      </c>
      <c r="L352" s="45"/>
      <c r="S352">
        <f>ROUND((Source!FX176/100)*((ROUND(Source!AF176*Source!I176, 2)+ROUND(Source!AE176*Source!I176, 2))), 2)</f>
        <v>0</v>
      </c>
      <c r="T352">
        <f>Source!X176</f>
        <v>0</v>
      </c>
      <c r="U352">
        <f>ROUND((Source!FY176/100)*((ROUND(Source!AF176*Source!I176, 2)+ROUND(Source!AE176*Source!I176, 2))), 2)</f>
        <v>0</v>
      </c>
      <c r="V352">
        <f>Source!Y176</f>
        <v>0</v>
      </c>
    </row>
    <row r="353" spans="1:26" ht="15" x14ac:dyDescent="0.25">
      <c r="G353" s="70">
        <f>H352</f>
        <v>2468.4</v>
      </c>
      <c r="H353" s="70"/>
      <c r="J353" s="70">
        <f>K352</f>
        <v>20685.189999999999</v>
      </c>
      <c r="K353" s="70"/>
      <c r="L353" s="46">
        <f>Source!U176</f>
        <v>0</v>
      </c>
      <c r="O353" s="29">
        <f>G353</f>
        <v>2468.4</v>
      </c>
      <c r="P353" s="29">
        <f>J353</f>
        <v>20685.189999999999</v>
      </c>
      <c r="Q353" s="29">
        <f>L353</f>
        <v>0</v>
      </c>
      <c r="W353">
        <f>IF(Source!BI176&lt;=1,H352, 0)</f>
        <v>2468.4</v>
      </c>
      <c r="X353">
        <f>IF(Source!BI176=2,H352, 0)</f>
        <v>0</v>
      </c>
      <c r="Y353">
        <f>IF(Source!BI176=3,H352, 0)</f>
        <v>0</v>
      </c>
      <c r="Z353">
        <f>IF(Source!BI176=4,H352, 0)</f>
        <v>0</v>
      </c>
    </row>
    <row r="354" spans="1:26" ht="57" x14ac:dyDescent="0.2">
      <c r="A354" s="49">
        <v>64</v>
      </c>
      <c r="B354" s="49" t="str">
        <f>Source!F177</f>
        <v>12-01-010-01</v>
      </c>
      <c r="C354" s="49" t="str">
        <f>Source!G177</f>
        <v>Устройство мелких покрытий (брандмауэры, парапеты, свесы и т.п.) из листовой оцинкованной стали//прим. конек</v>
      </c>
      <c r="D354" s="34" t="str">
        <f>Source!H177</f>
        <v>100 м2</v>
      </c>
      <c r="E354" s="24">
        <f>Source!I177</f>
        <v>7.5999999999999998E-2</v>
      </c>
      <c r="F354" s="35">
        <f>Source!AL177+Source!AM177+Source!AO177</f>
        <v>7367.18</v>
      </c>
      <c r="G354" s="36"/>
      <c r="H354" s="35"/>
      <c r="I354" s="36" t="str">
        <f>Source!BO177</f>
        <v/>
      </c>
      <c r="J354" s="36"/>
      <c r="K354" s="35"/>
      <c r="L354" s="37"/>
      <c r="S354">
        <f>ROUND((Source!FX177/100)*((ROUND(Source!AF177*Source!I177, 2)+ROUND(Source!AE177*Source!I177, 2))), 2)</f>
        <v>79.349999999999994</v>
      </c>
      <c r="T354">
        <f>Source!X177</f>
        <v>3627.13</v>
      </c>
      <c r="U354">
        <f>ROUND((Source!FY177/100)*((ROUND(Source!AF177*Source!I177, 2)+ROUND(Source!AE177*Source!I177, 2))), 2)</f>
        <v>35.270000000000003</v>
      </c>
      <c r="V354">
        <f>Source!Y177</f>
        <v>1612.24</v>
      </c>
    </row>
    <row r="355" spans="1:26" ht="14.25" x14ac:dyDescent="0.2">
      <c r="A355" s="49"/>
      <c r="B355" s="49"/>
      <c r="C355" s="49" t="s">
        <v>548</v>
      </c>
      <c r="D355" s="34"/>
      <c r="E355" s="24"/>
      <c r="F355" s="35">
        <f>Source!AO177</f>
        <v>829.12</v>
      </c>
      <c r="G355" s="36" t="str">
        <f>Source!DG177</f>
        <v>)*1,15</v>
      </c>
      <c r="H355" s="35">
        <f>ROUND(Source!AF177*Source!I177, 2)</f>
        <v>72.47</v>
      </c>
      <c r="I355" s="36"/>
      <c r="J355" s="36">
        <f>IF(Source!BA177&lt;&gt; 0, Source!BA177, 1)</f>
        <v>45.71</v>
      </c>
      <c r="K355" s="35">
        <f>Source!S177</f>
        <v>3312.39</v>
      </c>
      <c r="L355" s="37"/>
      <c r="R355">
        <f>H355</f>
        <v>72.47</v>
      </c>
    </row>
    <row r="356" spans="1:26" ht="14.25" x14ac:dyDescent="0.2">
      <c r="A356" s="49"/>
      <c r="B356" s="49"/>
      <c r="C356" s="49" t="s">
        <v>199</v>
      </c>
      <c r="D356" s="34"/>
      <c r="E356" s="24"/>
      <c r="F356" s="35">
        <f>Source!AM177</f>
        <v>21.88</v>
      </c>
      <c r="G356" s="36" t="str">
        <f>Source!DE177</f>
        <v>)*1,25</v>
      </c>
      <c r="H356" s="35">
        <f>ROUND(((((Source!ET177*1.25))-((Source!EU177*1.25)))+Source!AE177)*Source!I177, 2)</f>
        <v>2.08</v>
      </c>
      <c r="I356" s="36"/>
      <c r="J356" s="36">
        <f>IF(Source!BB177&lt;&gt; 0, Source!BB177, 1)</f>
        <v>13.41</v>
      </c>
      <c r="K356" s="35">
        <f>Source!Q177</f>
        <v>27.88</v>
      </c>
      <c r="L356" s="37"/>
    </row>
    <row r="357" spans="1:26" ht="14.25" x14ac:dyDescent="0.2">
      <c r="A357" s="49"/>
      <c r="B357" s="49"/>
      <c r="C357" s="49" t="s">
        <v>554</v>
      </c>
      <c r="D357" s="34"/>
      <c r="E357" s="24"/>
      <c r="F357" s="35">
        <f>Source!AN177</f>
        <v>3.51</v>
      </c>
      <c r="G357" s="36" t="str">
        <f>Source!DF177</f>
        <v>)*1,25</v>
      </c>
      <c r="H357" s="47">
        <f>ROUND(Source!AE177*Source!I177, 2)</f>
        <v>0.33</v>
      </c>
      <c r="I357" s="36"/>
      <c r="J357" s="36">
        <f>IF(Source!BS177&lt;&gt; 0, Source!BS177, 1)</f>
        <v>45.71</v>
      </c>
      <c r="K357" s="47">
        <f>Source!R177</f>
        <v>15.25</v>
      </c>
      <c r="L357" s="37"/>
      <c r="R357">
        <f>H357</f>
        <v>0.33</v>
      </c>
    </row>
    <row r="358" spans="1:26" ht="14.25" x14ac:dyDescent="0.2">
      <c r="A358" s="49"/>
      <c r="B358" s="49"/>
      <c r="C358" s="49" t="s">
        <v>555</v>
      </c>
      <c r="D358" s="34"/>
      <c r="E358" s="24"/>
      <c r="F358" s="35">
        <f>Source!AL177</f>
        <v>6516.18</v>
      </c>
      <c r="G358" s="36" t="str">
        <f>Source!DD177</f>
        <v/>
      </c>
      <c r="H358" s="35">
        <f>ROUND(Source!AC177*Source!I177, 2)</f>
        <v>495.23</v>
      </c>
      <c r="I358" s="36"/>
      <c r="J358" s="36">
        <f>IF(Source!BC177&lt;&gt; 0, Source!BC177, 1)</f>
        <v>8.3800000000000008</v>
      </c>
      <c r="K358" s="35">
        <f>Source!P177</f>
        <v>4150.0200000000004</v>
      </c>
      <c r="L358" s="37"/>
    </row>
    <row r="359" spans="1:26" ht="14.25" x14ac:dyDescent="0.2">
      <c r="A359" s="49"/>
      <c r="B359" s="49"/>
      <c r="C359" s="49" t="s">
        <v>549</v>
      </c>
      <c r="D359" s="34" t="s">
        <v>550</v>
      </c>
      <c r="E359" s="24">
        <f>Source!BZ177</f>
        <v>109</v>
      </c>
      <c r="F359" s="51"/>
      <c r="G359" s="36"/>
      <c r="H359" s="35">
        <f>SUM(S354:S361)</f>
        <v>79.349999999999994</v>
      </c>
      <c r="I359" s="38"/>
      <c r="J359" s="33">
        <f>Source!AT177</f>
        <v>109</v>
      </c>
      <c r="K359" s="35">
        <f>SUM(T354:T361)</f>
        <v>3627.13</v>
      </c>
      <c r="L359" s="37"/>
    </row>
    <row r="360" spans="1:26" ht="14.25" x14ac:dyDescent="0.2">
      <c r="A360" s="49"/>
      <c r="B360" s="49"/>
      <c r="C360" s="49" t="s">
        <v>551</v>
      </c>
      <c r="D360" s="34" t="s">
        <v>550</v>
      </c>
      <c r="E360" s="24">
        <f>Source!CA177</f>
        <v>57</v>
      </c>
      <c r="F360" s="71" t="str">
        <f>CONCATENATE(" )", Source!DM177, Source!FU177, "=", Source!FY177)</f>
        <v xml:space="preserve"> ))*0,85=48,45</v>
      </c>
      <c r="G360" s="72"/>
      <c r="H360" s="35">
        <f>SUM(U354:U361)</f>
        <v>35.270000000000003</v>
      </c>
      <c r="I360" s="38"/>
      <c r="J360" s="33">
        <f>Source!AU177</f>
        <v>48.45</v>
      </c>
      <c r="K360" s="35">
        <f>SUM(V354:V361)</f>
        <v>1612.24</v>
      </c>
      <c r="L360" s="37"/>
    </row>
    <row r="361" spans="1:26" ht="14.25" x14ac:dyDescent="0.2">
      <c r="A361" s="50"/>
      <c r="B361" s="50"/>
      <c r="C361" s="50" t="s">
        <v>552</v>
      </c>
      <c r="D361" s="40" t="s">
        <v>553</v>
      </c>
      <c r="E361" s="41">
        <f>Source!AQ177</f>
        <v>97.2</v>
      </c>
      <c r="F361" s="42"/>
      <c r="G361" s="44" t="str">
        <f>Source!DI177</f>
        <v>)*1,15</v>
      </c>
      <c r="H361" s="42"/>
      <c r="I361" s="44"/>
      <c r="J361" s="44"/>
      <c r="K361" s="42"/>
      <c r="L361" s="48">
        <f>Source!U177</f>
        <v>8.4952799999999993</v>
      </c>
    </row>
    <row r="362" spans="1:26" ht="15" x14ac:dyDescent="0.25">
      <c r="G362" s="70">
        <f>H355+H356+H358+H359+H360</f>
        <v>684.4</v>
      </c>
      <c r="H362" s="70"/>
      <c r="J362" s="70">
        <f>K355+K356+K358+K359+K360</f>
        <v>12729.660000000002</v>
      </c>
      <c r="K362" s="70"/>
      <c r="L362" s="46">
        <f>Source!U177</f>
        <v>8.4952799999999993</v>
      </c>
      <c r="O362" s="29">
        <f>G362</f>
        <v>684.4</v>
      </c>
      <c r="P362" s="29">
        <f>J362</f>
        <v>12729.660000000002</v>
      </c>
      <c r="Q362" s="29">
        <f>L362</f>
        <v>8.4952799999999993</v>
      </c>
      <c r="W362">
        <f>IF(Source!BI177&lt;=1,H355+H356+H358+H359+H360, 0)</f>
        <v>684.4</v>
      </c>
      <c r="X362">
        <f>IF(Source!BI177=2,H355+H356+H358+H359+H360, 0)</f>
        <v>0</v>
      </c>
      <c r="Y362">
        <f>IF(Source!BI177=3,H355+H356+H358+H359+H360, 0)</f>
        <v>0</v>
      </c>
      <c r="Z362">
        <f>IF(Source!BI177=4,H355+H356+H358+H359+H360, 0)</f>
        <v>0</v>
      </c>
    </row>
    <row r="363" spans="1:26" ht="42.75" x14ac:dyDescent="0.2">
      <c r="A363" s="50">
        <v>65</v>
      </c>
      <c r="B363" s="50" t="str">
        <f>Source!F178</f>
        <v>Цена поставщика</v>
      </c>
      <c r="C363" s="50" t="s">
        <v>557</v>
      </c>
      <c r="D363" s="40" t="str">
        <f>Source!H178</f>
        <v>м</v>
      </c>
      <c r="E363" s="41">
        <f>Source!I178</f>
        <v>38</v>
      </c>
      <c r="F363" s="42">
        <f>Source!AL178</f>
        <v>18.53</v>
      </c>
      <c r="G363" s="44" t="str">
        <f>Source!DD178</f>
        <v/>
      </c>
      <c r="H363" s="42">
        <f>ROUND(Source!AC178*Source!I178, 2)</f>
        <v>704.14</v>
      </c>
      <c r="I363" s="44" t="str">
        <f>Source!BO178</f>
        <v/>
      </c>
      <c r="J363" s="44">
        <f>IF(Source!BC178&lt;&gt; 0, Source!BC178, 1)</f>
        <v>8.3800000000000008</v>
      </c>
      <c r="K363" s="42">
        <f>Source!P178</f>
        <v>5900.69</v>
      </c>
      <c r="L363" s="45"/>
      <c r="S363">
        <f>ROUND((Source!FX178/100)*((ROUND(Source!AF178*Source!I178, 2)+ROUND(Source!AE178*Source!I178, 2))), 2)</f>
        <v>0</v>
      </c>
      <c r="T363">
        <f>Source!X178</f>
        <v>0</v>
      </c>
      <c r="U363">
        <f>ROUND((Source!FY178/100)*((ROUND(Source!AF178*Source!I178, 2)+ROUND(Source!AE178*Source!I178, 2))), 2)</f>
        <v>0</v>
      </c>
      <c r="V363">
        <f>Source!Y178</f>
        <v>0</v>
      </c>
    </row>
    <row r="364" spans="1:26" ht="15" x14ac:dyDescent="0.25">
      <c r="G364" s="70">
        <f>H363</f>
        <v>704.14</v>
      </c>
      <c r="H364" s="70"/>
      <c r="J364" s="70">
        <f>K363</f>
        <v>5900.69</v>
      </c>
      <c r="K364" s="70"/>
      <c r="L364" s="46">
        <f>Source!U178</f>
        <v>0</v>
      </c>
      <c r="O364" s="29">
        <f>G364</f>
        <v>704.14</v>
      </c>
      <c r="P364" s="29">
        <f>J364</f>
        <v>5900.69</v>
      </c>
      <c r="Q364" s="29">
        <f>L364</f>
        <v>0</v>
      </c>
      <c r="W364">
        <f>IF(Source!BI178&lt;=1,H363, 0)</f>
        <v>704.14</v>
      </c>
      <c r="X364">
        <f>IF(Source!BI178=2,H363, 0)</f>
        <v>0</v>
      </c>
      <c r="Y364">
        <f>IF(Source!BI178=3,H363, 0)</f>
        <v>0</v>
      </c>
      <c r="Z364">
        <f>IF(Source!BI178=4,H363, 0)</f>
        <v>0</v>
      </c>
    </row>
    <row r="365" spans="1:26" ht="28.5" x14ac:dyDescent="0.2">
      <c r="A365" s="49">
        <v>66</v>
      </c>
      <c r="B365" s="49" t="str">
        <f>Source!F179</f>
        <v>12-01-009-02</v>
      </c>
      <c r="C365" s="49" t="str">
        <f>Source!G179</f>
        <v>Устройство желобов: подвесных</v>
      </c>
      <c r="D365" s="34" t="str">
        <f>Source!H179</f>
        <v>100 м</v>
      </c>
      <c r="E365" s="24">
        <f>Source!I179</f>
        <v>0.38</v>
      </c>
      <c r="F365" s="35">
        <f>Source!AL179+Source!AM179+Source!AO179</f>
        <v>5347.9400000000005</v>
      </c>
      <c r="G365" s="36"/>
      <c r="H365" s="35"/>
      <c r="I365" s="36" t="str">
        <f>Source!BO179</f>
        <v/>
      </c>
      <c r="J365" s="36"/>
      <c r="K365" s="35"/>
      <c r="L365" s="37"/>
      <c r="S365">
        <f>ROUND((Source!FX179/100)*((ROUND(Source!AF179*Source!I179, 2)+ROUND(Source!AE179*Source!I179, 2))), 2)</f>
        <v>114.61</v>
      </c>
      <c r="T365">
        <f>Source!X179</f>
        <v>5238.97</v>
      </c>
      <c r="U365">
        <f>ROUND((Source!FY179/100)*((ROUND(Source!AF179*Source!I179, 2)+ROUND(Source!AE179*Source!I179, 2))), 2)</f>
        <v>50.95</v>
      </c>
      <c r="V365">
        <f>Source!Y179</f>
        <v>2328.6999999999998</v>
      </c>
    </row>
    <row r="366" spans="1:26" x14ac:dyDescent="0.2">
      <c r="C366" s="28" t="str">
        <f>"Объем: "&amp;Source!I179&amp;"=38/"&amp;"100"</f>
        <v>Объем: 0,38=38/100</v>
      </c>
    </row>
    <row r="367" spans="1:26" ht="14.25" x14ac:dyDescent="0.2">
      <c r="A367" s="49"/>
      <c r="B367" s="49"/>
      <c r="C367" s="49" t="s">
        <v>548</v>
      </c>
      <c r="D367" s="34"/>
      <c r="E367" s="24"/>
      <c r="F367" s="35">
        <f>Source!AO179</f>
        <v>237.13</v>
      </c>
      <c r="G367" s="36" t="str">
        <f>Source!DG179</f>
        <v>)*1,15</v>
      </c>
      <c r="H367" s="35">
        <f>ROUND(Source!AF179*Source!I179, 2)</f>
        <v>103.63</v>
      </c>
      <c r="I367" s="36"/>
      <c r="J367" s="36">
        <f>IF(Source!BA179&lt;&gt; 0, Source!BA179, 1)</f>
        <v>45.71</v>
      </c>
      <c r="K367" s="35">
        <f>Source!S179</f>
        <v>4736.74</v>
      </c>
      <c r="L367" s="37"/>
      <c r="R367">
        <f>H367</f>
        <v>103.63</v>
      </c>
    </row>
    <row r="368" spans="1:26" ht="14.25" x14ac:dyDescent="0.2">
      <c r="A368" s="49"/>
      <c r="B368" s="49"/>
      <c r="C368" s="49" t="s">
        <v>199</v>
      </c>
      <c r="D368" s="34"/>
      <c r="E368" s="24"/>
      <c r="F368" s="35">
        <f>Source!AM179</f>
        <v>21.18</v>
      </c>
      <c r="G368" s="36" t="str">
        <f>Source!DE179</f>
        <v>)*1,25</v>
      </c>
      <c r="H368" s="35">
        <f>ROUND(((((Source!ET179*1.25))-((Source!EU179*1.25)))+Source!AE179)*Source!I179, 2)</f>
        <v>10.06</v>
      </c>
      <c r="I368" s="36"/>
      <c r="J368" s="36">
        <f>IF(Source!BB179&lt;&gt; 0, Source!BB179, 1)</f>
        <v>13.41</v>
      </c>
      <c r="K368" s="35">
        <f>Source!Q179</f>
        <v>134.87</v>
      </c>
      <c r="L368" s="37"/>
    </row>
    <row r="369" spans="1:26" ht="14.25" x14ac:dyDescent="0.2">
      <c r="A369" s="49"/>
      <c r="B369" s="49"/>
      <c r="C369" s="49" t="s">
        <v>554</v>
      </c>
      <c r="D369" s="34"/>
      <c r="E369" s="24"/>
      <c r="F369" s="35">
        <f>Source!AN179</f>
        <v>3.21</v>
      </c>
      <c r="G369" s="36" t="str">
        <f>Source!DF179</f>
        <v>)*1,25</v>
      </c>
      <c r="H369" s="47">
        <f>ROUND(Source!AE179*Source!I179, 2)</f>
        <v>1.52</v>
      </c>
      <c r="I369" s="36"/>
      <c r="J369" s="36">
        <f>IF(Source!BS179&lt;&gt; 0, Source!BS179, 1)</f>
        <v>45.71</v>
      </c>
      <c r="K369" s="47">
        <f>Source!R179</f>
        <v>69.650000000000006</v>
      </c>
      <c r="L369" s="37"/>
      <c r="R369">
        <f>H369</f>
        <v>1.52</v>
      </c>
    </row>
    <row r="370" spans="1:26" ht="14.25" x14ac:dyDescent="0.2">
      <c r="A370" s="49"/>
      <c r="B370" s="49"/>
      <c r="C370" s="49" t="s">
        <v>555</v>
      </c>
      <c r="D370" s="34"/>
      <c r="E370" s="24"/>
      <c r="F370" s="35">
        <f>Source!AL179</f>
        <v>5089.63</v>
      </c>
      <c r="G370" s="36" t="str">
        <f>Source!DD179</f>
        <v/>
      </c>
      <c r="H370" s="35">
        <f>ROUND(Source!AC179*Source!I179, 2)</f>
        <v>1934.06</v>
      </c>
      <c r="I370" s="36"/>
      <c r="J370" s="36">
        <f>IF(Source!BC179&lt;&gt; 0, Source!BC179, 1)</f>
        <v>8.3800000000000008</v>
      </c>
      <c r="K370" s="35">
        <f>Source!P179</f>
        <v>16207.42</v>
      </c>
      <c r="L370" s="37"/>
    </row>
    <row r="371" spans="1:26" ht="14.25" x14ac:dyDescent="0.2">
      <c r="A371" s="49"/>
      <c r="B371" s="49"/>
      <c r="C371" s="49" t="s">
        <v>549</v>
      </c>
      <c r="D371" s="34" t="s">
        <v>550</v>
      </c>
      <c r="E371" s="24">
        <f>Source!BZ179</f>
        <v>109</v>
      </c>
      <c r="F371" s="51"/>
      <c r="G371" s="36"/>
      <c r="H371" s="35">
        <f>SUM(S365:S374)</f>
        <v>114.61</v>
      </c>
      <c r="I371" s="38"/>
      <c r="J371" s="33">
        <f>Source!AT179</f>
        <v>109</v>
      </c>
      <c r="K371" s="35">
        <f>SUM(T365:T374)</f>
        <v>5238.97</v>
      </c>
      <c r="L371" s="37"/>
    </row>
    <row r="372" spans="1:26" ht="14.25" x14ac:dyDescent="0.2">
      <c r="A372" s="49"/>
      <c r="B372" s="49"/>
      <c r="C372" s="49" t="s">
        <v>551</v>
      </c>
      <c r="D372" s="34" t="s">
        <v>550</v>
      </c>
      <c r="E372" s="24">
        <f>Source!CA179</f>
        <v>57</v>
      </c>
      <c r="F372" s="71" t="str">
        <f>CONCATENATE(" )", Source!DM179, Source!FU179, "=", Source!FY179)</f>
        <v xml:space="preserve"> ))*0,85=48,45</v>
      </c>
      <c r="G372" s="72"/>
      <c r="H372" s="35">
        <f>SUM(U365:U374)</f>
        <v>50.95</v>
      </c>
      <c r="I372" s="38"/>
      <c r="J372" s="33">
        <f>Source!AU179</f>
        <v>48.45</v>
      </c>
      <c r="K372" s="35">
        <f>SUM(V365:V374)</f>
        <v>2328.6999999999998</v>
      </c>
      <c r="L372" s="37"/>
    </row>
    <row r="373" spans="1:26" ht="14.25" x14ac:dyDescent="0.2">
      <c r="A373" s="49"/>
      <c r="B373" s="49"/>
      <c r="C373" s="49" t="s">
        <v>552</v>
      </c>
      <c r="D373" s="34" t="s">
        <v>553</v>
      </c>
      <c r="E373" s="24">
        <f>Source!AQ179</f>
        <v>27.8</v>
      </c>
      <c r="F373" s="35"/>
      <c r="G373" s="36" t="str">
        <f>Source!DI179</f>
        <v>)*1,15</v>
      </c>
      <c r="H373" s="35"/>
      <c r="I373" s="36"/>
      <c r="J373" s="36"/>
      <c r="K373" s="35"/>
      <c r="L373" s="39">
        <f>Source!U179</f>
        <v>12.1486</v>
      </c>
    </row>
    <row r="374" spans="1:26" ht="28.5" x14ac:dyDescent="0.2">
      <c r="A374" s="50">
        <v>66.099999999999994</v>
      </c>
      <c r="B374" s="50" t="str">
        <f>Source!F180</f>
        <v>08.3.05.05-0051</v>
      </c>
      <c r="C374" s="50" t="str">
        <f>Source!G180</f>
        <v>Сталь листовая оцинкованная, толщина 0,5 мм</v>
      </c>
      <c r="D374" s="40" t="str">
        <f>Source!H180</f>
        <v>т</v>
      </c>
      <c r="E374" s="41">
        <f>Source!I180</f>
        <v>-0.12540000000000001</v>
      </c>
      <c r="F374" s="42">
        <f>Source!AL180+Source!AM180+Source!AO180</f>
        <v>11200</v>
      </c>
      <c r="G374" s="43" t="s">
        <v>3</v>
      </c>
      <c r="H374" s="42">
        <f>ROUND(Source!AC180*Source!I180, 2)+ROUND((((Source!ET180)-(Source!EU180))+Source!AE180)*Source!I180, 2)+ROUND(Source!AF180*Source!I180, 2)</f>
        <v>-1404.48</v>
      </c>
      <c r="I374" s="44"/>
      <c r="J374" s="44">
        <f>IF(Source!BC180&lt;&gt; 0, Source!BC180, 1)</f>
        <v>8.3800000000000008</v>
      </c>
      <c r="K374" s="42">
        <f>Source!O180</f>
        <v>-11769.54</v>
      </c>
      <c r="L374" s="45"/>
      <c r="S374">
        <f>ROUND((Source!FX180/100)*((ROUND(Source!AF180*Source!I180, 2)+ROUND(Source!AE180*Source!I180, 2))), 2)</f>
        <v>0</v>
      </c>
      <c r="T374">
        <f>Source!X180</f>
        <v>0</v>
      </c>
      <c r="U374">
        <f>ROUND((Source!FY180/100)*((ROUND(Source!AF180*Source!I180, 2)+ROUND(Source!AE180*Source!I180, 2))), 2)</f>
        <v>0</v>
      </c>
      <c r="V374">
        <f>Source!Y180</f>
        <v>0</v>
      </c>
      <c r="W374">
        <f>IF(Source!BI180&lt;=1,H374, 0)</f>
        <v>-1404.48</v>
      </c>
      <c r="X374">
        <f>IF(Source!BI180=2,H374, 0)</f>
        <v>0</v>
      </c>
      <c r="Y374">
        <f>IF(Source!BI180=3,H374, 0)</f>
        <v>0</v>
      </c>
      <c r="Z374">
        <f>IF(Source!BI180=4,H374, 0)</f>
        <v>0</v>
      </c>
    </row>
    <row r="375" spans="1:26" ht="15" x14ac:dyDescent="0.25">
      <c r="G375" s="70">
        <f>H367+H368+H370+H371+H372+SUM(H374:H374)</f>
        <v>808.82999999999993</v>
      </c>
      <c r="H375" s="70"/>
      <c r="J375" s="70">
        <f>K367+K368+K370+K371+K372+SUM(K374:K374)</f>
        <v>16877.16</v>
      </c>
      <c r="K375" s="70"/>
      <c r="L375" s="46">
        <f>Source!U179</f>
        <v>12.1486</v>
      </c>
      <c r="O375" s="29">
        <f>G375</f>
        <v>808.82999999999993</v>
      </c>
      <c r="P375" s="29">
        <f>J375</f>
        <v>16877.16</v>
      </c>
      <c r="Q375" s="29">
        <f>L375</f>
        <v>12.1486</v>
      </c>
      <c r="W375">
        <f>IF(Source!BI179&lt;=1,H367+H368+H370+H371+H372, 0)</f>
        <v>2213.31</v>
      </c>
      <c r="X375">
        <f>IF(Source!BI179=2,H367+H368+H370+H371+H372, 0)</f>
        <v>0</v>
      </c>
      <c r="Y375">
        <f>IF(Source!BI179=3,H367+H368+H370+H371+H372, 0)</f>
        <v>0</v>
      </c>
      <c r="Z375">
        <f>IF(Source!BI179=4,H367+H368+H370+H371+H372, 0)</f>
        <v>0</v>
      </c>
    </row>
    <row r="376" spans="1:26" ht="54" x14ac:dyDescent="0.2">
      <c r="A376" s="50">
        <v>67</v>
      </c>
      <c r="B376" s="50" t="str">
        <f>Source!F181</f>
        <v>Цена поставщика</v>
      </c>
      <c r="C376" s="50" t="s">
        <v>558</v>
      </c>
      <c r="D376" s="40" t="str">
        <f>Source!H181</f>
        <v>т</v>
      </c>
      <c r="E376" s="41">
        <f>Source!I181</f>
        <v>0.1221</v>
      </c>
      <c r="F376" s="42">
        <f>Source!AL181</f>
        <v>12371.33</v>
      </c>
      <c r="G376" s="44" t="str">
        <f>Source!DD181</f>
        <v/>
      </c>
      <c r="H376" s="42">
        <f>ROUND(Source!AC181*Source!I181, 2)</f>
        <v>1510.54</v>
      </c>
      <c r="I376" s="44" t="str">
        <f>Source!BO181</f>
        <v/>
      </c>
      <c r="J376" s="44">
        <f>IF(Source!BC181&lt;&gt; 0, Source!BC181, 1)</f>
        <v>8.3800000000000008</v>
      </c>
      <c r="K376" s="42">
        <f>Source!P181</f>
        <v>12658.32</v>
      </c>
      <c r="L376" s="45"/>
      <c r="S376">
        <f>ROUND((Source!FX181/100)*((ROUND(Source!AF181*Source!I181, 2)+ROUND(Source!AE181*Source!I181, 2))), 2)</f>
        <v>0</v>
      </c>
      <c r="T376">
        <f>Source!X181</f>
        <v>0</v>
      </c>
      <c r="U376">
        <f>ROUND((Source!FY181/100)*((ROUND(Source!AF181*Source!I181, 2)+ROUND(Source!AE181*Source!I181, 2))), 2)</f>
        <v>0</v>
      </c>
      <c r="V376">
        <f>Source!Y181</f>
        <v>0</v>
      </c>
    </row>
    <row r="377" spans="1:26" ht="15" x14ac:dyDescent="0.25">
      <c r="G377" s="70">
        <f>H376</f>
        <v>1510.54</v>
      </c>
      <c r="H377" s="70"/>
      <c r="J377" s="70">
        <f>K376</f>
        <v>12658.32</v>
      </c>
      <c r="K377" s="70"/>
      <c r="L377" s="46">
        <f>Source!U181</f>
        <v>0</v>
      </c>
      <c r="O377" s="29">
        <f>G377</f>
        <v>1510.54</v>
      </c>
      <c r="P377" s="29">
        <f>J377</f>
        <v>12658.32</v>
      </c>
      <c r="Q377" s="29">
        <f>L377</f>
        <v>0</v>
      </c>
      <c r="W377">
        <f>IF(Source!BI181&lt;=1,H376, 0)</f>
        <v>1510.54</v>
      </c>
      <c r="X377">
        <f>IF(Source!BI181=2,H376, 0)</f>
        <v>0</v>
      </c>
      <c r="Y377">
        <f>IF(Source!BI181=3,H376, 0)</f>
        <v>0</v>
      </c>
      <c r="Z377">
        <f>IF(Source!BI181=4,H376, 0)</f>
        <v>0</v>
      </c>
    </row>
    <row r="378" spans="1:26" ht="42.75" x14ac:dyDescent="0.2">
      <c r="A378" s="50">
        <v>68</v>
      </c>
      <c r="B378" s="50" t="str">
        <f>Source!F182</f>
        <v>Цена поставщика</v>
      </c>
      <c r="C378" s="50" t="s">
        <v>559</v>
      </c>
      <c r="D378" s="40" t="str">
        <f>Source!H182</f>
        <v>шт.</v>
      </c>
      <c r="E378" s="41">
        <f>Source!I182</f>
        <v>2</v>
      </c>
      <c r="F378" s="42">
        <f>Source!AL182</f>
        <v>18.53</v>
      </c>
      <c r="G378" s="44" t="str">
        <f>Source!DD182</f>
        <v/>
      </c>
      <c r="H378" s="42">
        <f>ROUND(Source!AC182*Source!I182, 2)</f>
        <v>37.06</v>
      </c>
      <c r="I378" s="44" t="str">
        <f>Source!BO182</f>
        <v/>
      </c>
      <c r="J378" s="44">
        <f>IF(Source!BC182&lt;&gt; 0, Source!BC182, 1)</f>
        <v>8.3800000000000008</v>
      </c>
      <c r="K378" s="42">
        <f>Source!P182</f>
        <v>310.56</v>
      </c>
      <c r="L378" s="45"/>
      <c r="S378">
        <f>ROUND((Source!FX182/100)*((ROUND(Source!AF182*Source!I182, 2)+ROUND(Source!AE182*Source!I182, 2))), 2)</f>
        <v>0</v>
      </c>
      <c r="T378">
        <f>Source!X182</f>
        <v>0</v>
      </c>
      <c r="U378">
        <f>ROUND((Source!FY182/100)*((ROUND(Source!AF182*Source!I182, 2)+ROUND(Source!AE182*Source!I182, 2))), 2)</f>
        <v>0</v>
      </c>
      <c r="V378">
        <f>Source!Y182</f>
        <v>0</v>
      </c>
    </row>
    <row r="379" spans="1:26" ht="15" x14ac:dyDescent="0.25">
      <c r="G379" s="70">
        <f>H378</f>
        <v>37.06</v>
      </c>
      <c r="H379" s="70"/>
      <c r="J379" s="70">
        <f>K378</f>
        <v>310.56</v>
      </c>
      <c r="K379" s="70"/>
      <c r="L379" s="46">
        <f>Source!U182</f>
        <v>0</v>
      </c>
      <c r="O379" s="29">
        <f>G379</f>
        <v>37.06</v>
      </c>
      <c r="P379" s="29">
        <f>J379</f>
        <v>310.56</v>
      </c>
      <c r="Q379" s="29">
        <f>L379</f>
        <v>0</v>
      </c>
      <c r="W379">
        <f>IF(Source!BI182&lt;=1,H378, 0)</f>
        <v>37.06</v>
      </c>
      <c r="X379">
        <f>IF(Source!BI182=2,H378, 0)</f>
        <v>0</v>
      </c>
      <c r="Y379">
        <f>IF(Source!BI182=3,H378, 0)</f>
        <v>0</v>
      </c>
      <c r="Z379">
        <f>IF(Source!BI182=4,H378, 0)</f>
        <v>0</v>
      </c>
    </row>
    <row r="380" spans="1:26" ht="54" x14ac:dyDescent="0.2">
      <c r="A380" s="50">
        <v>69</v>
      </c>
      <c r="B380" s="50" t="str">
        <f>Source!F183</f>
        <v>Цена поставщика</v>
      </c>
      <c r="C380" s="50" t="s">
        <v>560</v>
      </c>
      <c r="D380" s="40" t="str">
        <f>Source!H183</f>
        <v>шт.</v>
      </c>
      <c r="E380" s="41">
        <f>Source!I183</f>
        <v>62</v>
      </c>
      <c r="F380" s="42">
        <f>Source!AL183</f>
        <v>34.290000000000006</v>
      </c>
      <c r="G380" s="44" t="str">
        <f>Source!DD183</f>
        <v/>
      </c>
      <c r="H380" s="42">
        <f>ROUND(Source!AC183*Source!I183, 2)</f>
        <v>2125.98</v>
      </c>
      <c r="I380" s="44" t="str">
        <f>Source!BO183</f>
        <v/>
      </c>
      <c r="J380" s="44">
        <f>IF(Source!BC183&lt;&gt; 0, Source!BC183, 1)</f>
        <v>8.3800000000000008</v>
      </c>
      <c r="K380" s="42">
        <f>Source!P183</f>
        <v>17815.71</v>
      </c>
      <c r="L380" s="45"/>
      <c r="S380">
        <f>ROUND((Source!FX183/100)*((ROUND(Source!AF183*Source!I183, 2)+ROUND(Source!AE183*Source!I183, 2))), 2)</f>
        <v>0</v>
      </c>
      <c r="T380">
        <f>Source!X183</f>
        <v>0</v>
      </c>
      <c r="U380">
        <f>ROUND((Source!FY183/100)*((ROUND(Source!AF183*Source!I183, 2)+ROUND(Source!AE183*Source!I183, 2))), 2)</f>
        <v>0</v>
      </c>
      <c r="V380">
        <f>Source!Y183</f>
        <v>0</v>
      </c>
    </row>
    <row r="381" spans="1:26" ht="15" x14ac:dyDescent="0.25">
      <c r="G381" s="70">
        <f>H380</f>
        <v>2125.98</v>
      </c>
      <c r="H381" s="70"/>
      <c r="J381" s="70">
        <f>K380</f>
        <v>17815.71</v>
      </c>
      <c r="K381" s="70"/>
      <c r="L381" s="46">
        <f>Source!U183</f>
        <v>0</v>
      </c>
      <c r="O381" s="29">
        <f>G381</f>
        <v>2125.98</v>
      </c>
      <c r="P381" s="29">
        <f>J381</f>
        <v>17815.71</v>
      </c>
      <c r="Q381" s="29">
        <f>L381</f>
        <v>0</v>
      </c>
      <c r="W381">
        <f>IF(Source!BI183&lt;=1,H380, 0)</f>
        <v>2125.98</v>
      </c>
      <c r="X381">
        <f>IF(Source!BI183=2,H380, 0)</f>
        <v>0</v>
      </c>
      <c r="Y381">
        <f>IF(Source!BI183=3,H380, 0)</f>
        <v>0</v>
      </c>
      <c r="Z381">
        <f>IF(Source!BI183=4,H380, 0)</f>
        <v>0</v>
      </c>
    </row>
    <row r="382" spans="1:26" ht="28.5" x14ac:dyDescent="0.2">
      <c r="A382" s="49">
        <v>70</v>
      </c>
      <c r="B382" s="49" t="str">
        <f>Source!F184</f>
        <v>12-01-035-02</v>
      </c>
      <c r="C382" s="49" t="str">
        <f>Source!G184</f>
        <v>Устройство металлической водосточной системы: воронок</v>
      </c>
      <c r="D382" s="34" t="str">
        <f>Source!H184</f>
        <v>ШТ</v>
      </c>
      <c r="E382" s="24">
        <f>Source!I184</f>
        <v>4</v>
      </c>
      <c r="F382" s="35">
        <f>Source!AL184+Source!AM184+Source!AO184</f>
        <v>1.73</v>
      </c>
      <c r="G382" s="36"/>
      <c r="H382" s="35"/>
      <c r="I382" s="36" t="str">
        <f>Source!BO184</f>
        <v/>
      </c>
      <c r="J382" s="36"/>
      <c r="K382" s="35"/>
      <c r="L382" s="37"/>
      <c r="S382">
        <f>ROUND((Source!FX184/100)*((ROUND(Source!AF184*Source!I184, 2)+ROUND(Source!AE184*Source!I184, 2))), 2)</f>
        <v>8.68</v>
      </c>
      <c r="T382">
        <f>Source!X184</f>
        <v>396.6</v>
      </c>
      <c r="U382">
        <f>ROUND((Source!FY184/100)*((ROUND(Source!AF184*Source!I184, 2)+ROUND(Source!AE184*Source!I184, 2))), 2)</f>
        <v>3.86</v>
      </c>
      <c r="V382">
        <f>Source!Y184</f>
        <v>176.29</v>
      </c>
    </row>
    <row r="383" spans="1:26" ht="14.25" x14ac:dyDescent="0.2">
      <c r="A383" s="49"/>
      <c r="B383" s="49"/>
      <c r="C383" s="49" t="s">
        <v>548</v>
      </c>
      <c r="D383" s="34"/>
      <c r="E383" s="24"/>
      <c r="F383" s="35">
        <f>Source!AO184</f>
        <v>1.73</v>
      </c>
      <c r="G383" s="36" t="str">
        <f>Source!DG184</f>
        <v>)*1,15</v>
      </c>
      <c r="H383" s="35">
        <f>ROUND(Source!AF184*Source!I184, 2)</f>
        <v>7.96</v>
      </c>
      <c r="I383" s="36"/>
      <c r="J383" s="36">
        <f>IF(Source!BA184&lt;&gt; 0, Source!BA184, 1)</f>
        <v>45.71</v>
      </c>
      <c r="K383" s="35">
        <f>Source!S184</f>
        <v>363.85</v>
      </c>
      <c r="L383" s="37"/>
      <c r="R383">
        <f>H383</f>
        <v>7.96</v>
      </c>
    </row>
    <row r="384" spans="1:26" ht="14.25" x14ac:dyDescent="0.2">
      <c r="A384" s="49"/>
      <c r="B384" s="49"/>
      <c r="C384" s="49" t="s">
        <v>549</v>
      </c>
      <c r="D384" s="34" t="s">
        <v>550</v>
      </c>
      <c r="E384" s="24">
        <f>Source!BZ184</f>
        <v>109</v>
      </c>
      <c r="F384" s="51"/>
      <c r="G384" s="36"/>
      <c r="H384" s="35">
        <f>SUM(S382:S386)</f>
        <v>8.68</v>
      </c>
      <c r="I384" s="38"/>
      <c r="J384" s="33">
        <f>Source!AT184</f>
        <v>109</v>
      </c>
      <c r="K384" s="35">
        <f>SUM(T382:T386)</f>
        <v>396.6</v>
      </c>
      <c r="L384" s="37"/>
    </row>
    <row r="385" spans="1:26" ht="14.25" x14ac:dyDescent="0.2">
      <c r="A385" s="49"/>
      <c r="B385" s="49"/>
      <c r="C385" s="49" t="s">
        <v>551</v>
      </c>
      <c r="D385" s="34" t="s">
        <v>550</v>
      </c>
      <c r="E385" s="24">
        <f>Source!CA184</f>
        <v>57</v>
      </c>
      <c r="F385" s="71" t="str">
        <f>CONCATENATE(" )", Source!DM184, Source!FU184, "=", Source!FY184)</f>
        <v xml:space="preserve"> ))*0,85=48,45</v>
      </c>
      <c r="G385" s="72"/>
      <c r="H385" s="35">
        <f>SUM(U382:U386)</f>
        <v>3.86</v>
      </c>
      <c r="I385" s="38"/>
      <c r="J385" s="33">
        <f>Source!AU184</f>
        <v>48.45</v>
      </c>
      <c r="K385" s="35">
        <f>SUM(V382:V386)</f>
        <v>176.29</v>
      </c>
      <c r="L385" s="37"/>
    </row>
    <row r="386" spans="1:26" ht="14.25" x14ac:dyDescent="0.2">
      <c r="A386" s="50"/>
      <c r="B386" s="50"/>
      <c r="C386" s="50" t="s">
        <v>552</v>
      </c>
      <c r="D386" s="40" t="s">
        <v>553</v>
      </c>
      <c r="E386" s="41">
        <f>Source!AQ184</f>
        <v>0.18</v>
      </c>
      <c r="F386" s="42"/>
      <c r="G386" s="44" t="str">
        <f>Source!DI184</f>
        <v>)*1,15</v>
      </c>
      <c r="H386" s="42"/>
      <c r="I386" s="44"/>
      <c r="J386" s="44"/>
      <c r="K386" s="42"/>
      <c r="L386" s="48">
        <f>Source!U184</f>
        <v>0.82799999999999996</v>
      </c>
    </row>
    <row r="387" spans="1:26" ht="15" x14ac:dyDescent="0.25">
      <c r="G387" s="70">
        <f>H383+H384+H385</f>
        <v>20.5</v>
      </c>
      <c r="H387" s="70"/>
      <c r="J387" s="70">
        <f>K383+K384+K385</f>
        <v>936.74</v>
      </c>
      <c r="K387" s="70"/>
      <c r="L387" s="46">
        <f>Source!U184</f>
        <v>0.82799999999999996</v>
      </c>
      <c r="O387" s="29">
        <f>G387</f>
        <v>20.5</v>
      </c>
      <c r="P387" s="29">
        <f>J387</f>
        <v>936.74</v>
      </c>
      <c r="Q387" s="29">
        <f>L387</f>
        <v>0.82799999999999996</v>
      </c>
      <c r="W387">
        <f>IF(Source!BI184&lt;=1,H383+H384+H385, 0)</f>
        <v>20.5</v>
      </c>
      <c r="X387">
        <f>IF(Source!BI184=2,H383+H384+H385, 0)</f>
        <v>0</v>
      </c>
      <c r="Y387">
        <f>IF(Source!BI184=3,H383+H384+H385, 0)</f>
        <v>0</v>
      </c>
      <c r="Z387">
        <f>IF(Source!BI184=4,H383+H384+H385, 0)</f>
        <v>0</v>
      </c>
    </row>
    <row r="388" spans="1:26" ht="54" x14ac:dyDescent="0.2">
      <c r="A388" s="50">
        <v>71</v>
      </c>
      <c r="B388" s="50" t="str">
        <f>Source!F185</f>
        <v>Цена поставщика</v>
      </c>
      <c r="C388" s="50" t="s">
        <v>561</v>
      </c>
      <c r="D388" s="40" t="str">
        <f>Source!H185</f>
        <v>шт.</v>
      </c>
      <c r="E388" s="41">
        <f>Source!I185</f>
        <v>4</v>
      </c>
      <c r="F388" s="42">
        <f>Source!AL185</f>
        <v>153.47999999999999</v>
      </c>
      <c r="G388" s="44" t="str">
        <f>Source!DD185</f>
        <v/>
      </c>
      <c r="H388" s="42">
        <f>ROUND(Source!AC185*Source!I185, 2)</f>
        <v>613.91999999999996</v>
      </c>
      <c r="I388" s="44" t="str">
        <f>Source!BO185</f>
        <v/>
      </c>
      <c r="J388" s="44">
        <f>IF(Source!BC185&lt;&gt; 0, Source!BC185, 1)</f>
        <v>8.3800000000000008</v>
      </c>
      <c r="K388" s="42">
        <f>Source!P185</f>
        <v>5144.6499999999996</v>
      </c>
      <c r="L388" s="45"/>
      <c r="S388">
        <f>ROUND((Source!FX185/100)*((ROUND(Source!AF185*Source!I185, 2)+ROUND(Source!AE185*Source!I185, 2))), 2)</f>
        <v>0</v>
      </c>
      <c r="T388">
        <f>Source!X185</f>
        <v>0</v>
      </c>
      <c r="U388">
        <f>ROUND((Source!FY185/100)*((ROUND(Source!AF185*Source!I185, 2)+ROUND(Source!AE185*Source!I185, 2))), 2)</f>
        <v>0</v>
      </c>
      <c r="V388">
        <f>Source!Y185</f>
        <v>0</v>
      </c>
    </row>
    <row r="389" spans="1:26" ht="15" x14ac:dyDescent="0.25">
      <c r="G389" s="70">
        <f>H388</f>
        <v>613.91999999999996</v>
      </c>
      <c r="H389" s="70"/>
      <c r="J389" s="70">
        <f>K388</f>
        <v>5144.6499999999996</v>
      </c>
      <c r="K389" s="70"/>
      <c r="L389" s="46">
        <f>Source!U185</f>
        <v>0</v>
      </c>
      <c r="O389" s="29">
        <f>G389</f>
        <v>613.91999999999996</v>
      </c>
      <c r="P389" s="29">
        <f>J389</f>
        <v>5144.6499999999996</v>
      </c>
      <c r="Q389" s="29">
        <f>L389</f>
        <v>0</v>
      </c>
      <c r="W389">
        <f>IF(Source!BI185&lt;=1,H388, 0)</f>
        <v>613.91999999999996</v>
      </c>
      <c r="X389">
        <f>IF(Source!BI185=2,H388, 0)</f>
        <v>0</v>
      </c>
      <c r="Y389">
        <f>IF(Source!BI185=3,H388, 0)</f>
        <v>0</v>
      </c>
      <c r="Z389">
        <f>IF(Source!BI185=4,H388, 0)</f>
        <v>0</v>
      </c>
    </row>
    <row r="390" spans="1:26" ht="42.75" x14ac:dyDescent="0.2">
      <c r="A390" s="49">
        <v>72</v>
      </c>
      <c r="B390" s="49" t="str">
        <f>Source!F186</f>
        <v>12-01-035-03</v>
      </c>
      <c r="C390" s="49" t="str">
        <f>Source!G186</f>
        <v>Устройство металлической водосточной системы: прямых звеньев труб</v>
      </c>
      <c r="D390" s="34" t="str">
        <f>Source!H186</f>
        <v>м</v>
      </c>
      <c r="E390" s="24">
        <f>Source!I186</f>
        <v>40</v>
      </c>
      <c r="F390" s="35">
        <f>Source!AL186+Source!AM186+Source!AO186</f>
        <v>8.9499999999999993</v>
      </c>
      <c r="G390" s="36"/>
      <c r="H390" s="35"/>
      <c r="I390" s="36" t="str">
        <f>Source!BO186</f>
        <v/>
      </c>
      <c r="J390" s="36"/>
      <c r="K390" s="35"/>
      <c r="L390" s="37"/>
      <c r="S390">
        <f>ROUND((Source!FX186/100)*((ROUND(Source!AF186*Source!I186, 2)+ROUND(Source!AE186*Source!I186, 2))), 2)</f>
        <v>57.55</v>
      </c>
      <c r="T390">
        <f>Source!X186</f>
        <v>2630.7</v>
      </c>
      <c r="U390">
        <f>ROUND((Source!FY186/100)*((ROUND(Source!AF186*Source!I186, 2)+ROUND(Source!AE186*Source!I186, 2))), 2)</f>
        <v>25.58</v>
      </c>
      <c r="V390">
        <f>Source!Y186</f>
        <v>1169.3399999999999</v>
      </c>
    </row>
    <row r="391" spans="1:26" ht="14.25" x14ac:dyDescent="0.2">
      <c r="A391" s="49"/>
      <c r="B391" s="49"/>
      <c r="C391" s="49" t="s">
        <v>548</v>
      </c>
      <c r="D391" s="34"/>
      <c r="E391" s="24"/>
      <c r="F391" s="35">
        <f>Source!AO186</f>
        <v>1.1499999999999999</v>
      </c>
      <c r="G391" s="36" t="str">
        <f>Source!DG186</f>
        <v>)*1,15</v>
      </c>
      <c r="H391" s="35">
        <f>ROUND(Source!AF186*Source!I186, 2)</f>
        <v>52.8</v>
      </c>
      <c r="I391" s="36"/>
      <c r="J391" s="36">
        <f>IF(Source!BA186&lt;&gt; 0, Source!BA186, 1)</f>
        <v>45.71</v>
      </c>
      <c r="K391" s="35">
        <f>Source!S186</f>
        <v>2413.4899999999998</v>
      </c>
      <c r="L391" s="37"/>
      <c r="R391">
        <f>H391</f>
        <v>52.8</v>
      </c>
    </row>
    <row r="392" spans="1:26" ht="14.25" x14ac:dyDescent="0.2">
      <c r="A392" s="49"/>
      <c r="B392" s="49"/>
      <c r="C392" s="49" t="s">
        <v>555</v>
      </c>
      <c r="D392" s="34"/>
      <c r="E392" s="24"/>
      <c r="F392" s="35">
        <f>Source!AL186</f>
        <v>7.8</v>
      </c>
      <c r="G392" s="36" t="str">
        <f>Source!DD186</f>
        <v/>
      </c>
      <c r="H392" s="35">
        <f>ROUND(Source!AC186*Source!I186, 2)</f>
        <v>312</v>
      </c>
      <c r="I392" s="36"/>
      <c r="J392" s="36">
        <f>IF(Source!BC186&lt;&gt; 0, Source!BC186, 1)</f>
        <v>8.3800000000000008</v>
      </c>
      <c r="K392" s="35">
        <f>Source!P186</f>
        <v>2614.56</v>
      </c>
      <c r="L392" s="37"/>
    </row>
    <row r="393" spans="1:26" ht="14.25" x14ac:dyDescent="0.2">
      <c r="A393" s="49"/>
      <c r="B393" s="49"/>
      <c r="C393" s="49" t="s">
        <v>549</v>
      </c>
      <c r="D393" s="34" t="s">
        <v>550</v>
      </c>
      <c r="E393" s="24">
        <f>Source!BZ186</f>
        <v>109</v>
      </c>
      <c r="F393" s="51"/>
      <c r="G393" s="36"/>
      <c r="H393" s="35">
        <f>SUM(S390:S395)</f>
        <v>57.55</v>
      </c>
      <c r="I393" s="38"/>
      <c r="J393" s="33">
        <f>Source!AT186</f>
        <v>109</v>
      </c>
      <c r="K393" s="35">
        <f>SUM(T390:T395)</f>
        <v>2630.7</v>
      </c>
      <c r="L393" s="37"/>
    </row>
    <row r="394" spans="1:26" ht="14.25" x14ac:dyDescent="0.2">
      <c r="A394" s="49"/>
      <c r="B394" s="49"/>
      <c r="C394" s="49" t="s">
        <v>551</v>
      </c>
      <c r="D394" s="34" t="s">
        <v>550</v>
      </c>
      <c r="E394" s="24">
        <f>Source!CA186</f>
        <v>57</v>
      </c>
      <c r="F394" s="71" t="str">
        <f>CONCATENATE(" )", Source!DM186, Source!FU186, "=", Source!FY186)</f>
        <v xml:space="preserve"> ))*0,85=48,45</v>
      </c>
      <c r="G394" s="72"/>
      <c r="H394" s="35">
        <f>SUM(U390:U395)</f>
        <v>25.58</v>
      </c>
      <c r="I394" s="38"/>
      <c r="J394" s="33">
        <f>Source!AU186</f>
        <v>48.45</v>
      </c>
      <c r="K394" s="35">
        <f>SUM(V390:V395)</f>
        <v>1169.3399999999999</v>
      </c>
      <c r="L394" s="37"/>
    </row>
    <row r="395" spans="1:26" ht="14.25" x14ac:dyDescent="0.2">
      <c r="A395" s="50"/>
      <c r="B395" s="50"/>
      <c r="C395" s="50" t="s">
        <v>552</v>
      </c>
      <c r="D395" s="40" t="s">
        <v>553</v>
      </c>
      <c r="E395" s="41">
        <f>Source!AQ186</f>
        <v>0.12</v>
      </c>
      <c r="F395" s="42"/>
      <c r="G395" s="44" t="str">
        <f>Source!DI186</f>
        <v>)*1,15</v>
      </c>
      <c r="H395" s="42"/>
      <c r="I395" s="44"/>
      <c r="J395" s="44"/>
      <c r="K395" s="42"/>
      <c r="L395" s="48">
        <f>Source!U186</f>
        <v>5.52</v>
      </c>
    </row>
    <row r="396" spans="1:26" ht="15" x14ac:dyDescent="0.25">
      <c r="G396" s="70">
        <f>H391+H392+H393+H394</f>
        <v>447.93</v>
      </c>
      <c r="H396" s="70"/>
      <c r="J396" s="70">
        <f>K391+K392+K393+K394</f>
        <v>8828.0899999999983</v>
      </c>
      <c r="K396" s="70"/>
      <c r="L396" s="46">
        <f>Source!U186</f>
        <v>5.52</v>
      </c>
      <c r="O396" s="29">
        <f>G396</f>
        <v>447.93</v>
      </c>
      <c r="P396" s="29">
        <f>J396</f>
        <v>8828.0899999999983</v>
      </c>
      <c r="Q396" s="29">
        <f>L396</f>
        <v>5.52</v>
      </c>
      <c r="W396">
        <f>IF(Source!BI186&lt;=1,H391+H392+H393+H394, 0)</f>
        <v>447.93</v>
      </c>
      <c r="X396">
        <f>IF(Source!BI186=2,H391+H392+H393+H394, 0)</f>
        <v>0</v>
      </c>
      <c r="Y396">
        <f>IF(Source!BI186=3,H391+H392+H393+H394, 0)</f>
        <v>0</v>
      </c>
      <c r="Z396">
        <f>IF(Source!BI186=4,H391+H392+H393+H394, 0)</f>
        <v>0</v>
      </c>
    </row>
    <row r="397" spans="1:26" ht="54" x14ac:dyDescent="0.2">
      <c r="A397" s="50">
        <v>73</v>
      </c>
      <c r="B397" s="50" t="str">
        <f>Source!F187</f>
        <v>Цена поставщика</v>
      </c>
      <c r="C397" s="50" t="s">
        <v>562</v>
      </c>
      <c r="D397" s="40" t="str">
        <f>Source!H187</f>
        <v>шт.</v>
      </c>
      <c r="E397" s="41">
        <f>Source!I187</f>
        <v>32</v>
      </c>
      <c r="F397" s="42">
        <f>Source!AL187</f>
        <v>120.88000000000001</v>
      </c>
      <c r="G397" s="44" t="str">
        <f>Source!DD187</f>
        <v/>
      </c>
      <c r="H397" s="42">
        <f>ROUND(Source!AC187*Source!I187, 2)</f>
        <v>3868.16</v>
      </c>
      <c r="I397" s="44" t="str">
        <f>Source!BO187</f>
        <v/>
      </c>
      <c r="J397" s="44">
        <f>IF(Source!BC187&lt;&gt; 0, Source!BC187, 1)</f>
        <v>8.3800000000000008</v>
      </c>
      <c r="K397" s="42">
        <f>Source!P187</f>
        <v>32415.18</v>
      </c>
      <c r="L397" s="45"/>
      <c r="S397">
        <f>ROUND((Source!FX187/100)*((ROUND(Source!AF187*Source!I187, 2)+ROUND(Source!AE187*Source!I187, 2))), 2)</f>
        <v>0</v>
      </c>
      <c r="T397">
        <f>Source!X187</f>
        <v>0</v>
      </c>
      <c r="U397">
        <f>ROUND((Source!FY187/100)*((ROUND(Source!AF187*Source!I187, 2)+ROUND(Source!AE187*Source!I187, 2))), 2)</f>
        <v>0</v>
      </c>
      <c r="V397">
        <f>Source!Y187</f>
        <v>0</v>
      </c>
    </row>
    <row r="398" spans="1:26" ht="15" x14ac:dyDescent="0.25">
      <c r="G398" s="70">
        <f>H397</f>
        <v>3868.16</v>
      </c>
      <c r="H398" s="70"/>
      <c r="J398" s="70">
        <f>K397</f>
        <v>32415.18</v>
      </c>
      <c r="K398" s="70"/>
      <c r="L398" s="46">
        <f>Source!U187</f>
        <v>0</v>
      </c>
      <c r="O398" s="29">
        <f>G398</f>
        <v>3868.16</v>
      </c>
      <c r="P398" s="29">
        <f>J398</f>
        <v>32415.18</v>
      </c>
      <c r="Q398" s="29">
        <f>L398</f>
        <v>0</v>
      </c>
      <c r="W398">
        <f>IF(Source!BI187&lt;=1,H397, 0)</f>
        <v>3868.16</v>
      </c>
      <c r="X398">
        <f>IF(Source!BI187=2,H397, 0)</f>
        <v>0</v>
      </c>
      <c r="Y398">
        <f>IF(Source!BI187=3,H397, 0)</f>
        <v>0</v>
      </c>
      <c r="Z398">
        <f>IF(Source!BI187=4,H397, 0)</f>
        <v>0</v>
      </c>
    </row>
    <row r="399" spans="1:26" ht="54" x14ac:dyDescent="0.2">
      <c r="A399" s="50">
        <v>74</v>
      </c>
      <c r="B399" s="50" t="str">
        <f>Source!F188</f>
        <v>Цена поставщика</v>
      </c>
      <c r="C399" s="50" t="s">
        <v>563</v>
      </c>
      <c r="D399" s="40" t="str">
        <f>Source!H188</f>
        <v>шт.</v>
      </c>
      <c r="E399" s="41">
        <f>Source!I188</f>
        <v>4</v>
      </c>
      <c r="F399" s="42">
        <f>Source!AL188</f>
        <v>82.44</v>
      </c>
      <c r="G399" s="44" t="str">
        <f>Source!DD188</f>
        <v/>
      </c>
      <c r="H399" s="42">
        <f>ROUND(Source!AC188*Source!I188, 2)</f>
        <v>329.76</v>
      </c>
      <c r="I399" s="44" t="str">
        <f>Source!BO188</f>
        <v/>
      </c>
      <c r="J399" s="44">
        <f>IF(Source!BC188&lt;&gt; 0, Source!BC188, 1)</f>
        <v>8.3800000000000008</v>
      </c>
      <c r="K399" s="42">
        <f>Source!P188</f>
        <v>2763.39</v>
      </c>
      <c r="L399" s="45"/>
      <c r="S399">
        <f>ROUND((Source!FX188/100)*((ROUND(Source!AF188*Source!I188, 2)+ROUND(Source!AE188*Source!I188, 2))), 2)</f>
        <v>0</v>
      </c>
      <c r="T399">
        <f>Source!X188</f>
        <v>0</v>
      </c>
      <c r="U399">
        <f>ROUND((Source!FY188/100)*((ROUND(Source!AF188*Source!I188, 2)+ROUND(Source!AE188*Source!I188, 2))), 2)</f>
        <v>0</v>
      </c>
      <c r="V399">
        <f>Source!Y188</f>
        <v>0</v>
      </c>
    </row>
    <row r="400" spans="1:26" ht="15" x14ac:dyDescent="0.25">
      <c r="G400" s="70">
        <f>H399</f>
        <v>329.76</v>
      </c>
      <c r="H400" s="70"/>
      <c r="J400" s="70">
        <f>K399</f>
        <v>2763.39</v>
      </c>
      <c r="K400" s="70"/>
      <c r="L400" s="46">
        <f>Source!U188</f>
        <v>0</v>
      </c>
      <c r="O400" s="29">
        <f>G400</f>
        <v>329.76</v>
      </c>
      <c r="P400" s="29">
        <f>J400</f>
        <v>2763.39</v>
      </c>
      <c r="Q400" s="29">
        <f>L400</f>
        <v>0</v>
      </c>
      <c r="W400">
        <f>IF(Source!BI188&lt;=1,H399, 0)</f>
        <v>329.76</v>
      </c>
      <c r="X400">
        <f>IF(Source!BI188=2,H399, 0)</f>
        <v>0</v>
      </c>
      <c r="Y400">
        <f>IF(Source!BI188=3,H399, 0)</f>
        <v>0</v>
      </c>
      <c r="Z400">
        <f>IF(Source!BI188=4,H399, 0)</f>
        <v>0</v>
      </c>
    </row>
    <row r="401" spans="1:26" ht="54" x14ac:dyDescent="0.2">
      <c r="A401" s="50">
        <v>75</v>
      </c>
      <c r="B401" s="50" t="str">
        <f>Source!F189</f>
        <v>Цена поставщика</v>
      </c>
      <c r="C401" s="50" t="s">
        <v>564</v>
      </c>
      <c r="D401" s="40" t="str">
        <f>Source!H189</f>
        <v>шт.</v>
      </c>
      <c r="E401" s="41">
        <f>Source!I189</f>
        <v>32</v>
      </c>
      <c r="F401" s="42">
        <f>Source!AL189</f>
        <v>28.87</v>
      </c>
      <c r="G401" s="44" t="str">
        <f>Source!DD189</f>
        <v/>
      </c>
      <c r="H401" s="42">
        <f>ROUND(Source!AC189*Source!I189, 2)</f>
        <v>923.84</v>
      </c>
      <c r="I401" s="44" t="str">
        <f>Source!BO189</f>
        <v/>
      </c>
      <c r="J401" s="44">
        <f>IF(Source!BC189&lt;&gt; 0, Source!BC189, 1)</f>
        <v>8.3800000000000008</v>
      </c>
      <c r="K401" s="42">
        <f>Source!P189</f>
        <v>7741.78</v>
      </c>
      <c r="L401" s="45"/>
      <c r="S401">
        <f>ROUND((Source!FX189/100)*((ROUND(Source!AF189*Source!I189, 2)+ROUND(Source!AE189*Source!I189, 2))), 2)</f>
        <v>0</v>
      </c>
      <c r="T401">
        <f>Source!X189</f>
        <v>0</v>
      </c>
      <c r="U401">
        <f>ROUND((Source!FY189/100)*((ROUND(Source!AF189*Source!I189, 2)+ROUND(Source!AE189*Source!I189, 2))), 2)</f>
        <v>0</v>
      </c>
      <c r="V401">
        <f>Source!Y189</f>
        <v>0</v>
      </c>
    </row>
    <row r="402" spans="1:26" ht="15" x14ac:dyDescent="0.25">
      <c r="G402" s="70">
        <f>H401</f>
        <v>923.84</v>
      </c>
      <c r="H402" s="70"/>
      <c r="J402" s="70">
        <f>K401</f>
        <v>7741.78</v>
      </c>
      <c r="K402" s="70"/>
      <c r="L402" s="46">
        <f>Source!U189</f>
        <v>0</v>
      </c>
      <c r="O402" s="29">
        <f>G402</f>
        <v>923.84</v>
      </c>
      <c r="P402" s="29">
        <f>J402</f>
        <v>7741.78</v>
      </c>
      <c r="Q402" s="29">
        <f>L402</f>
        <v>0</v>
      </c>
      <c r="W402">
        <f>IF(Source!BI189&lt;=1,H401, 0)</f>
        <v>923.84</v>
      </c>
      <c r="X402">
        <f>IF(Source!BI189=2,H401, 0)</f>
        <v>0</v>
      </c>
      <c r="Y402">
        <f>IF(Source!BI189=3,H401, 0)</f>
        <v>0</v>
      </c>
      <c r="Z402">
        <f>IF(Source!BI189=4,H401, 0)</f>
        <v>0</v>
      </c>
    </row>
    <row r="403" spans="1:26" ht="28.5" x14ac:dyDescent="0.2">
      <c r="A403" s="49">
        <v>76</v>
      </c>
      <c r="B403" s="49" t="str">
        <f>Source!F190</f>
        <v>12-01-035-01</v>
      </c>
      <c r="C403" s="49" t="str">
        <f>Source!G190</f>
        <v>Устройство металлической водосточной системы: колен</v>
      </c>
      <c r="D403" s="34" t="str">
        <f>Source!H190</f>
        <v>ШТ</v>
      </c>
      <c r="E403" s="24">
        <f>Source!I190</f>
        <v>8</v>
      </c>
      <c r="F403" s="35">
        <f>Source!AL190+Source!AM190+Source!AO190</f>
        <v>1.1499999999999999</v>
      </c>
      <c r="G403" s="36"/>
      <c r="H403" s="35"/>
      <c r="I403" s="36" t="str">
        <f>Source!BO190</f>
        <v/>
      </c>
      <c r="J403" s="36"/>
      <c r="K403" s="35"/>
      <c r="L403" s="37"/>
      <c r="S403">
        <f>ROUND((Source!FX190/100)*((ROUND(Source!AF190*Source!I190, 2)+ROUND(Source!AE190*Source!I190, 2))), 2)</f>
        <v>11.51</v>
      </c>
      <c r="T403">
        <f>Source!X190</f>
        <v>526.14</v>
      </c>
      <c r="U403">
        <f>ROUND((Source!FY190/100)*((ROUND(Source!AF190*Source!I190, 2)+ROUND(Source!AE190*Source!I190, 2))), 2)</f>
        <v>5.12</v>
      </c>
      <c r="V403">
        <f>Source!Y190</f>
        <v>233.87</v>
      </c>
    </row>
    <row r="404" spans="1:26" ht="14.25" x14ac:dyDescent="0.2">
      <c r="A404" s="49"/>
      <c r="B404" s="49"/>
      <c r="C404" s="49" t="s">
        <v>548</v>
      </c>
      <c r="D404" s="34"/>
      <c r="E404" s="24"/>
      <c r="F404" s="35">
        <f>Source!AO190</f>
        <v>1.1499999999999999</v>
      </c>
      <c r="G404" s="36" t="str">
        <f>Source!DG190</f>
        <v>)*1,15</v>
      </c>
      <c r="H404" s="35">
        <f>ROUND(Source!AF190*Source!I190, 2)</f>
        <v>10.56</v>
      </c>
      <c r="I404" s="36"/>
      <c r="J404" s="36">
        <f>IF(Source!BA190&lt;&gt; 0, Source!BA190, 1)</f>
        <v>45.71</v>
      </c>
      <c r="K404" s="35">
        <f>Source!S190</f>
        <v>482.7</v>
      </c>
      <c r="L404" s="37"/>
      <c r="R404">
        <f>H404</f>
        <v>10.56</v>
      </c>
    </row>
    <row r="405" spans="1:26" ht="14.25" x14ac:dyDescent="0.2">
      <c r="A405" s="49"/>
      <c r="B405" s="49"/>
      <c r="C405" s="49" t="s">
        <v>549</v>
      </c>
      <c r="D405" s="34" t="s">
        <v>550</v>
      </c>
      <c r="E405" s="24">
        <f>Source!BZ190</f>
        <v>109</v>
      </c>
      <c r="F405" s="51"/>
      <c r="G405" s="36"/>
      <c r="H405" s="35">
        <f>SUM(S403:S407)</f>
        <v>11.51</v>
      </c>
      <c r="I405" s="38"/>
      <c r="J405" s="33">
        <f>Source!AT190</f>
        <v>109</v>
      </c>
      <c r="K405" s="35">
        <f>SUM(T403:T407)</f>
        <v>526.14</v>
      </c>
      <c r="L405" s="37"/>
    </row>
    <row r="406" spans="1:26" ht="14.25" x14ac:dyDescent="0.2">
      <c r="A406" s="49"/>
      <c r="B406" s="49"/>
      <c r="C406" s="49" t="s">
        <v>551</v>
      </c>
      <c r="D406" s="34" t="s">
        <v>550</v>
      </c>
      <c r="E406" s="24">
        <f>Source!CA190</f>
        <v>57</v>
      </c>
      <c r="F406" s="71" t="str">
        <f>CONCATENATE(" )", Source!DM190, Source!FU190, "=", Source!FY190)</f>
        <v xml:space="preserve"> ))*0,85=48,45</v>
      </c>
      <c r="G406" s="72"/>
      <c r="H406" s="35">
        <f>SUM(U403:U407)</f>
        <v>5.12</v>
      </c>
      <c r="I406" s="38"/>
      <c r="J406" s="33">
        <f>Source!AU190</f>
        <v>48.45</v>
      </c>
      <c r="K406" s="35">
        <f>SUM(V403:V407)</f>
        <v>233.87</v>
      </c>
      <c r="L406" s="37"/>
    </row>
    <row r="407" spans="1:26" ht="14.25" x14ac:dyDescent="0.2">
      <c r="A407" s="50"/>
      <c r="B407" s="50"/>
      <c r="C407" s="50" t="s">
        <v>552</v>
      </c>
      <c r="D407" s="40" t="s">
        <v>553</v>
      </c>
      <c r="E407" s="41">
        <f>Source!AQ190</f>
        <v>0.12</v>
      </c>
      <c r="F407" s="42"/>
      <c r="G407" s="44" t="str">
        <f>Source!DI190</f>
        <v>)*1,15</v>
      </c>
      <c r="H407" s="42"/>
      <c r="I407" s="44"/>
      <c r="J407" s="44"/>
      <c r="K407" s="42"/>
      <c r="L407" s="48">
        <f>Source!U190</f>
        <v>1.1039999999999999</v>
      </c>
    </row>
    <row r="408" spans="1:26" ht="15" x14ac:dyDescent="0.25">
      <c r="G408" s="70">
        <f>H404+H405+H406</f>
        <v>27.19</v>
      </c>
      <c r="H408" s="70"/>
      <c r="J408" s="70">
        <f>K404+K405+K406</f>
        <v>1242.71</v>
      </c>
      <c r="K408" s="70"/>
      <c r="L408" s="46">
        <f>Source!U190</f>
        <v>1.1039999999999999</v>
      </c>
      <c r="O408" s="29">
        <f>G408</f>
        <v>27.19</v>
      </c>
      <c r="P408" s="29">
        <f>J408</f>
        <v>1242.71</v>
      </c>
      <c r="Q408" s="29">
        <f>L408</f>
        <v>1.1039999999999999</v>
      </c>
      <c r="W408">
        <f>IF(Source!BI190&lt;=1,H404+H405+H406, 0)</f>
        <v>27.19</v>
      </c>
      <c r="X408">
        <f>IF(Source!BI190=2,H404+H405+H406, 0)</f>
        <v>0</v>
      </c>
      <c r="Y408">
        <f>IF(Source!BI190=3,H404+H405+H406, 0)</f>
        <v>0</v>
      </c>
      <c r="Z408">
        <f>IF(Source!BI190=4,H404+H405+H406, 0)</f>
        <v>0</v>
      </c>
    </row>
    <row r="409" spans="1:26" ht="54" x14ac:dyDescent="0.2">
      <c r="A409" s="50">
        <v>77</v>
      </c>
      <c r="B409" s="50" t="str">
        <f>Source!F191</f>
        <v>Цена поставщика</v>
      </c>
      <c r="C409" s="50" t="s">
        <v>565</v>
      </c>
      <c r="D409" s="40" t="str">
        <f>Source!H191</f>
        <v>шт.</v>
      </c>
      <c r="E409" s="41">
        <f>Source!I191</f>
        <v>8</v>
      </c>
      <c r="F409" s="42">
        <f>Source!AL191</f>
        <v>82.44</v>
      </c>
      <c r="G409" s="44" t="str">
        <f>Source!DD191</f>
        <v/>
      </c>
      <c r="H409" s="42">
        <f>ROUND(Source!AC191*Source!I191, 2)</f>
        <v>659.52</v>
      </c>
      <c r="I409" s="44" t="str">
        <f>Source!BO191</f>
        <v/>
      </c>
      <c r="J409" s="44">
        <f>IF(Source!BC191&lt;&gt; 0, Source!BC191, 1)</f>
        <v>8.3800000000000008</v>
      </c>
      <c r="K409" s="42">
        <f>Source!P191</f>
        <v>5526.78</v>
      </c>
      <c r="L409" s="45"/>
      <c r="S409">
        <f>ROUND((Source!FX191/100)*((ROUND(Source!AF191*Source!I191, 2)+ROUND(Source!AE191*Source!I191, 2))), 2)</f>
        <v>0</v>
      </c>
      <c r="T409">
        <f>Source!X191</f>
        <v>0</v>
      </c>
      <c r="U409">
        <f>ROUND((Source!FY191/100)*((ROUND(Source!AF191*Source!I191, 2)+ROUND(Source!AE191*Source!I191, 2))), 2)</f>
        <v>0</v>
      </c>
      <c r="V409">
        <f>Source!Y191</f>
        <v>0</v>
      </c>
    </row>
    <row r="410" spans="1:26" ht="15" x14ac:dyDescent="0.25">
      <c r="G410" s="70">
        <f>H409</f>
        <v>659.52</v>
      </c>
      <c r="H410" s="70"/>
      <c r="J410" s="70">
        <f>K409</f>
        <v>5526.78</v>
      </c>
      <c r="K410" s="70"/>
      <c r="L410" s="46">
        <f>Source!U191</f>
        <v>0</v>
      </c>
      <c r="O410" s="29">
        <f>G410</f>
        <v>659.52</v>
      </c>
      <c r="P410" s="29">
        <f>J410</f>
        <v>5526.78</v>
      </c>
      <c r="Q410" s="29">
        <f>L410</f>
        <v>0</v>
      </c>
      <c r="W410">
        <f>IF(Source!BI191&lt;=1,H409, 0)</f>
        <v>659.52</v>
      </c>
      <c r="X410">
        <f>IF(Source!BI191=2,H409, 0)</f>
        <v>0</v>
      </c>
      <c r="Y410">
        <f>IF(Source!BI191=3,H409, 0)</f>
        <v>0</v>
      </c>
      <c r="Z410">
        <f>IF(Source!BI191=4,H409, 0)</f>
        <v>0</v>
      </c>
    </row>
    <row r="411" spans="1:26" ht="71.25" x14ac:dyDescent="0.2">
      <c r="A411" s="49">
        <v>78</v>
      </c>
      <c r="B411" s="49" t="str">
        <f>Source!F192</f>
        <v>12-01-008-02</v>
      </c>
      <c r="C411" s="49" t="str">
        <f>Source!G192</f>
        <v>Устройство обделок на фасадах (наружные подоконники, пояски, балконы и др.): без водосточных труб//прим. примыканий скатной кровли к стеновому ограждению</v>
      </c>
      <c r="D411" s="34" t="str">
        <f>Source!H192</f>
        <v>100 м2</v>
      </c>
      <c r="E411" s="24">
        <f>Source!I192</f>
        <v>0.29599999999999999</v>
      </c>
      <c r="F411" s="35">
        <f>Source!AL192+Source!AM192+Source!AO192</f>
        <v>311.93000000000006</v>
      </c>
      <c r="G411" s="36"/>
      <c r="H411" s="35"/>
      <c r="I411" s="36" t="str">
        <f>Source!BO192</f>
        <v/>
      </c>
      <c r="J411" s="36"/>
      <c r="K411" s="35"/>
      <c r="L411" s="37"/>
      <c r="S411">
        <f>ROUND((Source!FX192/100)*((ROUND(Source!AF192*Source!I192, 2)+ROUND(Source!AE192*Source!I192, 2))), 2)</f>
        <v>15.55</v>
      </c>
      <c r="T411">
        <f>Source!X192</f>
        <v>711.14</v>
      </c>
      <c r="U411">
        <f>ROUND((Source!FY192/100)*((ROUND(Source!AF192*Source!I192, 2)+ROUND(Source!AE192*Source!I192, 2))), 2)</f>
        <v>6.91</v>
      </c>
      <c r="V411">
        <f>Source!Y192</f>
        <v>316.10000000000002</v>
      </c>
    </row>
    <row r="412" spans="1:26" ht="14.25" x14ac:dyDescent="0.2">
      <c r="A412" s="49"/>
      <c r="B412" s="49"/>
      <c r="C412" s="49" t="s">
        <v>548</v>
      </c>
      <c r="D412" s="34"/>
      <c r="E412" s="24"/>
      <c r="F412" s="35">
        <f>Source!AO192</f>
        <v>41.8</v>
      </c>
      <c r="G412" s="36" t="str">
        <f>Source!DG192</f>
        <v>)*1,15</v>
      </c>
      <c r="H412" s="35">
        <f>ROUND(Source!AF192*Source!I192, 2)</f>
        <v>14.23</v>
      </c>
      <c r="I412" s="36"/>
      <c r="J412" s="36">
        <f>IF(Source!BA192&lt;&gt; 0, Source!BA192, 1)</f>
        <v>45.71</v>
      </c>
      <c r="K412" s="35">
        <f>Source!S192</f>
        <v>650.39</v>
      </c>
      <c r="L412" s="37"/>
      <c r="R412">
        <f>H412</f>
        <v>14.23</v>
      </c>
    </row>
    <row r="413" spans="1:26" ht="14.25" x14ac:dyDescent="0.2">
      <c r="A413" s="49"/>
      <c r="B413" s="49"/>
      <c r="C413" s="49" t="s">
        <v>199</v>
      </c>
      <c r="D413" s="34"/>
      <c r="E413" s="24"/>
      <c r="F413" s="35">
        <f>Source!AM192</f>
        <v>0.66</v>
      </c>
      <c r="G413" s="36" t="str">
        <f>Source!DE192</f>
        <v>)*1,25</v>
      </c>
      <c r="H413" s="35">
        <f>ROUND(((((Source!ET192*1.25))-((Source!EU192*1.25)))+Source!AE192)*Source!I192, 2)</f>
        <v>0.24</v>
      </c>
      <c r="I413" s="36"/>
      <c r="J413" s="36">
        <f>IF(Source!BB192&lt;&gt; 0, Source!BB192, 1)</f>
        <v>13.41</v>
      </c>
      <c r="K413" s="35">
        <f>Source!Q192</f>
        <v>3.27</v>
      </c>
      <c r="L413" s="37"/>
    </row>
    <row r="414" spans="1:26" ht="14.25" x14ac:dyDescent="0.2">
      <c r="A414" s="49"/>
      <c r="B414" s="49"/>
      <c r="C414" s="49" t="s">
        <v>554</v>
      </c>
      <c r="D414" s="34"/>
      <c r="E414" s="24"/>
      <c r="F414" s="35">
        <f>Source!AN192</f>
        <v>0.12</v>
      </c>
      <c r="G414" s="36" t="str">
        <f>Source!DF192</f>
        <v>)*1,25</v>
      </c>
      <c r="H414" s="47">
        <f>ROUND(Source!AE192*Source!I192, 2)</f>
        <v>0.04</v>
      </c>
      <c r="I414" s="36"/>
      <c r="J414" s="36">
        <f>IF(Source!BS192&lt;&gt; 0, Source!BS192, 1)</f>
        <v>45.71</v>
      </c>
      <c r="K414" s="47">
        <f>Source!R192</f>
        <v>2.0299999999999998</v>
      </c>
      <c r="L414" s="37"/>
      <c r="R414">
        <f>H414</f>
        <v>0.04</v>
      </c>
    </row>
    <row r="415" spans="1:26" ht="14.25" x14ac:dyDescent="0.2">
      <c r="A415" s="49"/>
      <c r="B415" s="49"/>
      <c r="C415" s="49" t="s">
        <v>555</v>
      </c>
      <c r="D415" s="34"/>
      <c r="E415" s="24"/>
      <c r="F415" s="35">
        <f>Source!AL192</f>
        <v>269.47000000000003</v>
      </c>
      <c r="G415" s="36" t="str">
        <f>Source!DD192</f>
        <v/>
      </c>
      <c r="H415" s="35">
        <f>ROUND(Source!AC192*Source!I192, 2)</f>
        <v>79.760000000000005</v>
      </c>
      <c r="I415" s="36"/>
      <c r="J415" s="36">
        <f>IF(Source!BC192&lt;&gt; 0, Source!BC192, 1)</f>
        <v>8.3800000000000008</v>
      </c>
      <c r="K415" s="35">
        <f>Source!P192</f>
        <v>668.41</v>
      </c>
      <c r="L415" s="37"/>
    </row>
    <row r="416" spans="1:26" ht="14.25" x14ac:dyDescent="0.2">
      <c r="A416" s="49"/>
      <c r="B416" s="49"/>
      <c r="C416" s="49" t="s">
        <v>549</v>
      </c>
      <c r="D416" s="34" t="s">
        <v>550</v>
      </c>
      <c r="E416" s="24">
        <f>Source!BZ192</f>
        <v>109</v>
      </c>
      <c r="F416" s="51"/>
      <c r="G416" s="36"/>
      <c r="H416" s="35">
        <f>SUM(S411:S419)</f>
        <v>15.55</v>
      </c>
      <c r="I416" s="38"/>
      <c r="J416" s="33">
        <f>Source!AT192</f>
        <v>109</v>
      </c>
      <c r="K416" s="35">
        <f>SUM(T411:T419)</f>
        <v>711.14</v>
      </c>
      <c r="L416" s="37"/>
    </row>
    <row r="417" spans="1:26" ht="14.25" x14ac:dyDescent="0.2">
      <c r="A417" s="49"/>
      <c r="B417" s="49"/>
      <c r="C417" s="49" t="s">
        <v>551</v>
      </c>
      <c r="D417" s="34" t="s">
        <v>550</v>
      </c>
      <c r="E417" s="24">
        <f>Source!CA192</f>
        <v>57</v>
      </c>
      <c r="F417" s="71" t="str">
        <f>CONCATENATE(" )", Source!DM192, Source!FU192, "=", Source!FY192)</f>
        <v xml:space="preserve"> ))*0,85=48,45</v>
      </c>
      <c r="G417" s="72"/>
      <c r="H417" s="35">
        <f>SUM(U411:U419)</f>
        <v>6.91</v>
      </c>
      <c r="I417" s="38"/>
      <c r="J417" s="33">
        <f>Source!AU192</f>
        <v>48.45</v>
      </c>
      <c r="K417" s="35">
        <f>SUM(V411:V419)</f>
        <v>316.10000000000002</v>
      </c>
      <c r="L417" s="37"/>
    </row>
    <row r="418" spans="1:26" ht="14.25" x14ac:dyDescent="0.2">
      <c r="A418" s="49"/>
      <c r="B418" s="49"/>
      <c r="C418" s="49" t="s">
        <v>552</v>
      </c>
      <c r="D418" s="34" t="s">
        <v>553</v>
      </c>
      <c r="E418" s="24">
        <f>Source!AQ192</f>
        <v>4.9000000000000004</v>
      </c>
      <c r="F418" s="35"/>
      <c r="G418" s="36" t="str">
        <f>Source!DI192</f>
        <v>)*1,15</v>
      </c>
      <c r="H418" s="35"/>
      <c r="I418" s="36"/>
      <c r="J418" s="36"/>
      <c r="K418" s="35"/>
      <c r="L418" s="39">
        <f>Source!U192</f>
        <v>1.6679599999999999</v>
      </c>
    </row>
    <row r="419" spans="1:26" ht="28.5" x14ac:dyDescent="0.2">
      <c r="A419" s="50">
        <v>78.099999999999994</v>
      </c>
      <c r="B419" s="50" t="str">
        <f>Source!F193</f>
        <v>08.3.05.05-0051</v>
      </c>
      <c r="C419" s="50" t="str">
        <f>Source!G193</f>
        <v>Сталь листовая оцинкованная, толщина 0,5 мм</v>
      </c>
      <c r="D419" s="40" t="str">
        <f>Source!H193</f>
        <v>т</v>
      </c>
      <c r="E419" s="41">
        <f>Source!I193</f>
        <v>-6.8079999999999998E-3</v>
      </c>
      <c r="F419" s="42">
        <f>Source!AL193+Source!AM193+Source!AO193</f>
        <v>11200</v>
      </c>
      <c r="G419" s="43" t="s">
        <v>3</v>
      </c>
      <c r="H419" s="42">
        <f>ROUND(Source!AC193*Source!I193, 2)+ROUND((((Source!ET193)-(Source!EU193))+Source!AE193)*Source!I193, 2)+ROUND(Source!AF193*Source!I193, 2)</f>
        <v>-76.25</v>
      </c>
      <c r="I419" s="44"/>
      <c r="J419" s="44">
        <f>IF(Source!BC193&lt;&gt; 0, Source!BC193, 1)</f>
        <v>8.3800000000000008</v>
      </c>
      <c r="K419" s="42">
        <f>Source!O193</f>
        <v>-638.97</v>
      </c>
      <c r="L419" s="45"/>
      <c r="S419">
        <f>ROUND((Source!FX193/100)*((ROUND(Source!AF193*Source!I193, 2)+ROUND(Source!AE193*Source!I193, 2))), 2)</f>
        <v>0</v>
      </c>
      <c r="T419">
        <f>Source!X193</f>
        <v>0</v>
      </c>
      <c r="U419">
        <f>ROUND((Source!FY193/100)*((ROUND(Source!AF193*Source!I193, 2)+ROUND(Source!AE193*Source!I193, 2))), 2)</f>
        <v>0</v>
      </c>
      <c r="V419">
        <f>Source!Y193</f>
        <v>0</v>
      </c>
      <c r="W419">
        <f>IF(Source!BI193&lt;=1,H419, 0)</f>
        <v>-76.25</v>
      </c>
      <c r="X419">
        <f>IF(Source!BI193=2,H419, 0)</f>
        <v>0</v>
      </c>
      <c r="Y419">
        <f>IF(Source!BI193=3,H419, 0)</f>
        <v>0</v>
      </c>
      <c r="Z419">
        <f>IF(Source!BI193=4,H419, 0)</f>
        <v>0</v>
      </c>
    </row>
    <row r="420" spans="1:26" ht="15" x14ac:dyDescent="0.25">
      <c r="G420" s="70">
        <f>H412+H413+H415+H416+H417+SUM(H419:H419)</f>
        <v>40.44</v>
      </c>
      <c r="H420" s="70"/>
      <c r="J420" s="70">
        <f>K412+K413+K415+K416+K417+SUM(K419:K419)</f>
        <v>1710.34</v>
      </c>
      <c r="K420" s="70"/>
      <c r="L420" s="46">
        <f>Source!U192</f>
        <v>1.6679599999999999</v>
      </c>
      <c r="O420" s="29">
        <f>G420</f>
        <v>40.44</v>
      </c>
      <c r="P420" s="29">
        <f>J420</f>
        <v>1710.34</v>
      </c>
      <c r="Q420" s="29">
        <f>L420</f>
        <v>1.6679599999999999</v>
      </c>
      <c r="W420">
        <f>IF(Source!BI192&lt;=1,H412+H413+H415+H416+H417, 0)</f>
        <v>116.69</v>
      </c>
      <c r="X420">
        <f>IF(Source!BI192=2,H412+H413+H415+H416+H417, 0)</f>
        <v>0</v>
      </c>
      <c r="Y420">
        <f>IF(Source!BI192=3,H412+H413+H415+H416+H417, 0)</f>
        <v>0</v>
      </c>
      <c r="Z420">
        <f>IF(Source!BI192=4,H412+H413+H415+H416+H417, 0)</f>
        <v>0</v>
      </c>
    </row>
    <row r="421" spans="1:26" ht="42.75" x14ac:dyDescent="0.2">
      <c r="A421" s="50">
        <v>79</v>
      </c>
      <c r="B421" s="50" t="str">
        <f>Source!F194</f>
        <v>Цена поставщика</v>
      </c>
      <c r="C421" s="50" t="s">
        <v>566</v>
      </c>
      <c r="D421" s="40" t="str">
        <f>Source!H194</f>
        <v>м2</v>
      </c>
      <c r="E421" s="41">
        <f>Source!I194</f>
        <v>29.6</v>
      </c>
      <c r="F421" s="42">
        <f>Source!AL194</f>
        <v>66.02000000000001</v>
      </c>
      <c r="G421" s="44" t="str">
        <f>Source!DD194</f>
        <v/>
      </c>
      <c r="H421" s="42">
        <f>ROUND(Source!AC194*Source!I194, 2)</f>
        <v>1954.19</v>
      </c>
      <c r="I421" s="44" t="str">
        <f>Source!BO194</f>
        <v/>
      </c>
      <c r="J421" s="44">
        <f>IF(Source!BC194&lt;&gt; 0, Source!BC194, 1)</f>
        <v>8.3800000000000008</v>
      </c>
      <c r="K421" s="42">
        <f>Source!P194</f>
        <v>16376.13</v>
      </c>
      <c r="L421" s="45"/>
      <c r="S421">
        <f>ROUND((Source!FX194/100)*((ROUND(Source!AF194*Source!I194, 2)+ROUND(Source!AE194*Source!I194, 2))), 2)</f>
        <v>0</v>
      </c>
      <c r="T421">
        <f>Source!X194</f>
        <v>0</v>
      </c>
      <c r="U421">
        <f>ROUND((Source!FY194/100)*((ROUND(Source!AF194*Source!I194, 2)+ROUND(Source!AE194*Source!I194, 2))), 2)</f>
        <v>0</v>
      </c>
      <c r="V421">
        <f>Source!Y194</f>
        <v>0</v>
      </c>
    </row>
    <row r="422" spans="1:26" ht="15" x14ac:dyDescent="0.25">
      <c r="G422" s="70">
        <f>H421</f>
        <v>1954.19</v>
      </c>
      <c r="H422" s="70"/>
      <c r="J422" s="70">
        <f>K421</f>
        <v>16376.13</v>
      </c>
      <c r="K422" s="70"/>
      <c r="L422" s="46">
        <f>Source!U194</f>
        <v>0</v>
      </c>
      <c r="O422" s="29">
        <f>G422</f>
        <v>1954.19</v>
      </c>
      <c r="P422" s="29">
        <f>J422</f>
        <v>16376.13</v>
      </c>
      <c r="Q422" s="29">
        <f>L422</f>
        <v>0</v>
      </c>
      <c r="W422">
        <f>IF(Source!BI194&lt;=1,H421, 0)</f>
        <v>1954.19</v>
      </c>
      <c r="X422">
        <f>IF(Source!BI194=2,H421, 0)</f>
        <v>0</v>
      </c>
      <c r="Y422">
        <f>IF(Source!BI194=3,H421, 0)</f>
        <v>0</v>
      </c>
      <c r="Z422">
        <f>IF(Source!BI194=4,H421, 0)</f>
        <v>0</v>
      </c>
    </row>
    <row r="423" spans="1:26" ht="54" x14ac:dyDescent="0.2">
      <c r="A423" s="50">
        <v>80</v>
      </c>
      <c r="B423" s="50" t="str">
        <f>Source!F195</f>
        <v>Цена поставщика</v>
      </c>
      <c r="C423" s="50" t="s">
        <v>556</v>
      </c>
      <c r="D423" s="40" t="str">
        <f>Source!H195</f>
        <v>шт.</v>
      </c>
      <c r="E423" s="41">
        <f>Source!I195</f>
        <v>296</v>
      </c>
      <c r="F423" s="42">
        <f>Source!AL195</f>
        <v>0.51</v>
      </c>
      <c r="G423" s="44" t="str">
        <f>Source!DD195</f>
        <v/>
      </c>
      <c r="H423" s="42">
        <f>ROUND(Source!AC195*Source!I195, 2)</f>
        <v>150.96</v>
      </c>
      <c r="I423" s="44" t="str">
        <f>Source!BO195</f>
        <v/>
      </c>
      <c r="J423" s="44">
        <f>IF(Source!BC195&lt;&gt; 0, Source!BC195, 1)</f>
        <v>8.3800000000000008</v>
      </c>
      <c r="K423" s="42">
        <f>Source!P195</f>
        <v>1265.04</v>
      </c>
      <c r="L423" s="45"/>
      <c r="S423">
        <f>ROUND((Source!FX195/100)*((ROUND(Source!AF195*Source!I195, 2)+ROUND(Source!AE195*Source!I195, 2))), 2)</f>
        <v>0</v>
      </c>
      <c r="T423">
        <f>Source!X195</f>
        <v>0</v>
      </c>
      <c r="U423">
        <f>ROUND((Source!FY195/100)*((ROUND(Source!AF195*Source!I195, 2)+ROUND(Source!AE195*Source!I195, 2))), 2)</f>
        <v>0</v>
      </c>
      <c r="V423">
        <f>Source!Y195</f>
        <v>0</v>
      </c>
    </row>
    <row r="424" spans="1:26" ht="15" x14ac:dyDescent="0.25">
      <c r="G424" s="70">
        <f>H423</f>
        <v>150.96</v>
      </c>
      <c r="H424" s="70"/>
      <c r="J424" s="70">
        <f>K423</f>
        <v>1265.04</v>
      </c>
      <c r="K424" s="70"/>
      <c r="L424" s="46">
        <f>Source!U195</f>
        <v>0</v>
      </c>
      <c r="O424" s="29">
        <f>G424</f>
        <v>150.96</v>
      </c>
      <c r="P424" s="29">
        <f>J424</f>
        <v>1265.04</v>
      </c>
      <c r="Q424" s="29">
        <f>L424</f>
        <v>0</v>
      </c>
      <c r="W424">
        <f>IF(Source!BI195&lt;=1,H423, 0)</f>
        <v>150.96</v>
      </c>
      <c r="X424">
        <f>IF(Source!BI195=2,H423, 0)</f>
        <v>0</v>
      </c>
      <c r="Y424">
        <f>IF(Source!BI195=3,H423, 0)</f>
        <v>0</v>
      </c>
      <c r="Z424">
        <f>IF(Source!BI195=4,H423, 0)</f>
        <v>0</v>
      </c>
    </row>
    <row r="425" spans="1:26" ht="28.5" x14ac:dyDescent="0.2">
      <c r="A425" s="49">
        <v>81</v>
      </c>
      <c r="B425" s="49" t="str">
        <f>Source!F196</f>
        <v>58-18-2</v>
      </c>
      <c r="C425" s="49" t="str">
        <f>Source!G196</f>
        <v>Смена обрешетки с прозорами: из досок толщиной до 50 мм</v>
      </c>
      <c r="D425" s="34" t="str">
        <f>Source!H196</f>
        <v>100 м2</v>
      </c>
      <c r="E425" s="24">
        <f>Source!I196</f>
        <v>4.84</v>
      </c>
      <c r="F425" s="35">
        <f>Source!AL196+Source!AM196+Source!AO196</f>
        <v>584.02</v>
      </c>
      <c r="G425" s="36"/>
      <c r="H425" s="35"/>
      <c r="I425" s="36" t="str">
        <f>Source!BO196</f>
        <v/>
      </c>
      <c r="J425" s="36"/>
      <c r="K425" s="35"/>
      <c r="L425" s="37"/>
      <c r="S425">
        <f>ROUND((Source!FX196/100)*((ROUND(Source!AF196*Source!I196, 2)+ROUND(Source!AE196*Source!I196, 2))), 2)</f>
        <v>2266.4299999999998</v>
      </c>
      <c r="T425">
        <f>Source!X196</f>
        <v>103598.37</v>
      </c>
      <c r="U425">
        <f>ROUND((Source!FY196/100)*((ROUND(Source!AF196*Source!I196, 2)+ROUND(Source!AE196*Source!I196, 2))), 2)</f>
        <v>1158.4000000000001</v>
      </c>
      <c r="V425">
        <f>Source!Y196</f>
        <v>52950.28</v>
      </c>
    </row>
    <row r="426" spans="1:26" x14ac:dyDescent="0.2">
      <c r="C426" s="28" t="str">
        <f>"Объем: "&amp;Source!I196&amp;"=484/"&amp;"100"</f>
        <v>Объем: 4,84=484/100</v>
      </c>
    </row>
    <row r="427" spans="1:26" ht="14.25" x14ac:dyDescent="0.2">
      <c r="A427" s="49"/>
      <c r="B427" s="49"/>
      <c r="C427" s="49" t="s">
        <v>548</v>
      </c>
      <c r="D427" s="34"/>
      <c r="E427" s="24"/>
      <c r="F427" s="35">
        <f>Source!AO196</f>
        <v>517.04999999999995</v>
      </c>
      <c r="G427" s="36" t="str">
        <f>Source!DG196</f>
        <v/>
      </c>
      <c r="H427" s="35">
        <f>ROUND(Source!AF196*Source!I196, 2)</f>
        <v>2502.52</v>
      </c>
      <c r="I427" s="36"/>
      <c r="J427" s="36">
        <f>IF(Source!BA196&lt;&gt; 0, Source!BA196, 1)</f>
        <v>45.71</v>
      </c>
      <c r="K427" s="35">
        <f>Source!S196</f>
        <v>114390.28</v>
      </c>
      <c r="L427" s="37"/>
      <c r="R427">
        <f>H427</f>
        <v>2502.52</v>
      </c>
    </row>
    <row r="428" spans="1:26" ht="14.25" x14ac:dyDescent="0.2">
      <c r="A428" s="49"/>
      <c r="B428" s="49"/>
      <c r="C428" s="49" t="s">
        <v>199</v>
      </c>
      <c r="D428" s="34"/>
      <c r="E428" s="24"/>
      <c r="F428" s="35">
        <f>Source!AM196</f>
        <v>19.059999999999999</v>
      </c>
      <c r="G428" s="36" t="str">
        <f>Source!DE196</f>
        <v/>
      </c>
      <c r="H428" s="35">
        <f>ROUND((((Source!ET196)-(Source!EU196))+Source!AE196)*Source!I196, 2)</f>
        <v>92.25</v>
      </c>
      <c r="I428" s="36"/>
      <c r="J428" s="36">
        <f>IF(Source!BB196&lt;&gt; 0, Source!BB196, 1)</f>
        <v>13.41</v>
      </c>
      <c r="K428" s="35">
        <f>Source!Q196</f>
        <v>1237.08</v>
      </c>
      <c r="L428" s="37"/>
    </row>
    <row r="429" spans="1:26" ht="14.25" x14ac:dyDescent="0.2">
      <c r="A429" s="49"/>
      <c r="B429" s="49"/>
      <c r="C429" s="49" t="s">
        <v>554</v>
      </c>
      <c r="D429" s="34"/>
      <c r="E429" s="24"/>
      <c r="F429" s="35">
        <f>Source!AN196</f>
        <v>3.25</v>
      </c>
      <c r="G429" s="36" t="str">
        <f>Source!DF196</f>
        <v/>
      </c>
      <c r="H429" s="47">
        <f>ROUND(Source!AE196*Source!I196, 2)</f>
        <v>15.73</v>
      </c>
      <c r="I429" s="36"/>
      <c r="J429" s="36">
        <f>IF(Source!BS196&lt;&gt; 0, Source!BS196, 1)</f>
        <v>45.71</v>
      </c>
      <c r="K429" s="47">
        <f>Source!R196</f>
        <v>719.02</v>
      </c>
      <c r="L429" s="37"/>
      <c r="R429">
        <f>H429</f>
        <v>15.73</v>
      </c>
    </row>
    <row r="430" spans="1:26" ht="14.25" x14ac:dyDescent="0.2">
      <c r="A430" s="49"/>
      <c r="B430" s="49"/>
      <c r="C430" s="49" t="s">
        <v>555</v>
      </c>
      <c r="D430" s="34"/>
      <c r="E430" s="24"/>
      <c r="F430" s="35">
        <f>Source!AL196</f>
        <v>47.91</v>
      </c>
      <c r="G430" s="36" t="str">
        <f>Source!DD196</f>
        <v/>
      </c>
      <c r="H430" s="35">
        <f>ROUND(Source!AC196*Source!I196, 2)</f>
        <v>231.88</v>
      </c>
      <c r="I430" s="36"/>
      <c r="J430" s="36">
        <f>IF(Source!BC196&lt;&gt; 0, Source!BC196, 1)</f>
        <v>8.3800000000000008</v>
      </c>
      <c r="K430" s="35">
        <f>Source!P196</f>
        <v>1943.19</v>
      </c>
      <c r="L430" s="37"/>
    </row>
    <row r="431" spans="1:26" ht="14.25" x14ac:dyDescent="0.2">
      <c r="A431" s="49"/>
      <c r="B431" s="49"/>
      <c r="C431" s="49" t="s">
        <v>549</v>
      </c>
      <c r="D431" s="34" t="s">
        <v>550</v>
      </c>
      <c r="E431" s="24">
        <f>Source!BZ196</f>
        <v>90</v>
      </c>
      <c r="F431" s="51"/>
      <c r="G431" s="36"/>
      <c r="H431" s="35">
        <f>SUM(S425:S434)</f>
        <v>2266.4299999999998</v>
      </c>
      <c r="I431" s="38"/>
      <c r="J431" s="33">
        <f>Source!AT196</f>
        <v>90</v>
      </c>
      <c r="K431" s="35">
        <f>SUM(T425:T434)</f>
        <v>103598.37</v>
      </c>
      <c r="L431" s="37"/>
    </row>
    <row r="432" spans="1:26" ht="14.25" x14ac:dyDescent="0.2">
      <c r="A432" s="49"/>
      <c r="B432" s="49"/>
      <c r="C432" s="49" t="s">
        <v>551</v>
      </c>
      <c r="D432" s="34" t="s">
        <v>550</v>
      </c>
      <c r="E432" s="24">
        <f>Source!CA196</f>
        <v>46</v>
      </c>
      <c r="F432" s="51"/>
      <c r="G432" s="36"/>
      <c r="H432" s="35">
        <f>SUM(U425:U434)</f>
        <v>1158.4000000000001</v>
      </c>
      <c r="I432" s="38"/>
      <c r="J432" s="33">
        <f>Source!AU196</f>
        <v>46</v>
      </c>
      <c r="K432" s="35">
        <f>SUM(V425:V434)</f>
        <v>52950.28</v>
      </c>
      <c r="L432" s="37"/>
    </row>
    <row r="433" spans="1:26" ht="14.25" x14ac:dyDescent="0.2">
      <c r="A433" s="49"/>
      <c r="B433" s="49"/>
      <c r="C433" s="49" t="s">
        <v>552</v>
      </c>
      <c r="D433" s="34" t="s">
        <v>553</v>
      </c>
      <c r="E433" s="24">
        <f>Source!AQ196</f>
        <v>65.12</v>
      </c>
      <c r="F433" s="35"/>
      <c r="G433" s="36" t="str">
        <f>Source!DI196</f>
        <v/>
      </c>
      <c r="H433" s="35"/>
      <c r="I433" s="36"/>
      <c r="J433" s="36"/>
      <c r="K433" s="35"/>
      <c r="L433" s="39">
        <f>Source!U196</f>
        <v>315.18080000000003</v>
      </c>
    </row>
    <row r="434" spans="1:26" ht="14.25" x14ac:dyDescent="0.2">
      <c r="A434" s="50">
        <v>81.099999999999994</v>
      </c>
      <c r="B434" s="50" t="str">
        <f>Source!F197</f>
        <v>999-9900</v>
      </c>
      <c r="C434" s="50" t="str">
        <f>Source!G197</f>
        <v>Строительный мусор</v>
      </c>
      <c r="D434" s="40" t="str">
        <f>Source!H197</f>
        <v>т</v>
      </c>
      <c r="E434" s="41">
        <f>Source!I197</f>
        <v>10.212400000000001</v>
      </c>
      <c r="F434" s="42">
        <f>Source!AL197+Source!AM197+Source!AO197</f>
        <v>0</v>
      </c>
      <c r="G434" s="43" t="s">
        <v>3</v>
      </c>
      <c r="H434" s="42">
        <f>ROUND(Source!AC197*Source!I197, 2)+ROUND((((Source!ET197)-(Source!EU197))+Source!AE197)*Source!I197, 2)+ROUND(Source!AF197*Source!I197, 2)</f>
        <v>0</v>
      </c>
      <c r="I434" s="44"/>
      <c r="J434" s="44">
        <f>IF(Source!BC197&lt;&gt; 0, Source!BC197, 1)</f>
        <v>8.3800000000000008</v>
      </c>
      <c r="K434" s="42">
        <f>Source!O197</f>
        <v>0</v>
      </c>
      <c r="L434" s="45"/>
      <c r="S434">
        <f>ROUND((Source!FX197/100)*((ROUND(Source!AF197*Source!I197, 2)+ROUND(Source!AE197*Source!I197, 2))), 2)</f>
        <v>0</v>
      </c>
      <c r="T434">
        <f>Source!X197</f>
        <v>0</v>
      </c>
      <c r="U434">
        <f>ROUND((Source!FY197/100)*((ROUND(Source!AF197*Source!I197, 2)+ROUND(Source!AE197*Source!I197, 2))), 2)</f>
        <v>0</v>
      </c>
      <c r="V434">
        <f>Source!Y197</f>
        <v>0</v>
      </c>
      <c r="W434">
        <f>IF(Source!BI197&lt;=1,H434, 0)</f>
        <v>0</v>
      </c>
      <c r="X434">
        <f>IF(Source!BI197=2,H434, 0)</f>
        <v>0</v>
      </c>
      <c r="Y434">
        <f>IF(Source!BI197=3,H434, 0)</f>
        <v>0</v>
      </c>
      <c r="Z434">
        <f>IF(Source!BI197=4,H434, 0)</f>
        <v>0</v>
      </c>
    </row>
    <row r="435" spans="1:26" ht="15" x14ac:dyDescent="0.25">
      <c r="G435" s="70">
        <f>H427+H428+H430+H431+H432+SUM(H434:H434)</f>
        <v>6251.48</v>
      </c>
      <c r="H435" s="70"/>
      <c r="J435" s="70">
        <f>K427+K428+K430+K431+K432+SUM(K434:K434)</f>
        <v>274119.19999999995</v>
      </c>
      <c r="K435" s="70"/>
      <c r="L435" s="46">
        <f>Source!U196</f>
        <v>315.18080000000003</v>
      </c>
      <c r="O435" s="29">
        <f>G435</f>
        <v>6251.48</v>
      </c>
      <c r="P435" s="29">
        <f>J435</f>
        <v>274119.19999999995</v>
      </c>
      <c r="Q435" s="29">
        <f>L435</f>
        <v>315.18080000000003</v>
      </c>
      <c r="W435">
        <f>IF(Source!BI196&lt;=1,H427+H428+H430+H431+H432, 0)</f>
        <v>6251.48</v>
      </c>
      <c r="X435">
        <f>IF(Source!BI196=2,H427+H428+H430+H431+H432, 0)</f>
        <v>0</v>
      </c>
      <c r="Y435">
        <f>IF(Source!BI196=3,H427+H428+H430+H431+H432, 0)</f>
        <v>0</v>
      </c>
      <c r="Z435">
        <f>IF(Source!BI196=4,H427+H428+H430+H431+H432, 0)</f>
        <v>0</v>
      </c>
    </row>
    <row r="436" spans="1:26" ht="54" x14ac:dyDescent="0.2">
      <c r="A436" s="50">
        <v>82</v>
      </c>
      <c r="B436" s="50" t="str">
        <f>Source!F198</f>
        <v>Цена поставщика</v>
      </c>
      <c r="C436" s="50" t="s">
        <v>567</v>
      </c>
      <c r="D436" s="40" t="str">
        <f>Source!H198</f>
        <v>м3</v>
      </c>
      <c r="E436" s="41">
        <f>Source!I198</f>
        <v>6.5</v>
      </c>
      <c r="F436" s="42">
        <f>Source!AL198</f>
        <v>1597.55</v>
      </c>
      <c r="G436" s="44" t="str">
        <f>Source!DD198</f>
        <v/>
      </c>
      <c r="H436" s="42">
        <f>ROUND(Source!AC198*Source!I198, 2)</f>
        <v>10384.08</v>
      </c>
      <c r="I436" s="44" t="str">
        <f>Source!BO198</f>
        <v/>
      </c>
      <c r="J436" s="44">
        <f>IF(Source!BC198&lt;&gt; 0, Source!BC198, 1)</f>
        <v>8.3800000000000008</v>
      </c>
      <c r="K436" s="42">
        <f>Source!P198</f>
        <v>87018.55</v>
      </c>
      <c r="L436" s="45"/>
      <c r="S436">
        <f>ROUND((Source!FX198/100)*((ROUND(Source!AF198*Source!I198, 2)+ROUND(Source!AE198*Source!I198, 2))), 2)</f>
        <v>0</v>
      </c>
      <c r="T436">
        <f>Source!X198</f>
        <v>0</v>
      </c>
      <c r="U436">
        <f>ROUND((Source!FY198/100)*((ROUND(Source!AF198*Source!I198, 2)+ROUND(Source!AE198*Source!I198, 2))), 2)</f>
        <v>0</v>
      </c>
      <c r="V436">
        <f>Source!Y198</f>
        <v>0</v>
      </c>
    </row>
    <row r="437" spans="1:26" ht="15" x14ac:dyDescent="0.25">
      <c r="G437" s="70">
        <f>H436</f>
        <v>10384.08</v>
      </c>
      <c r="H437" s="70"/>
      <c r="J437" s="70">
        <f>K436</f>
        <v>87018.55</v>
      </c>
      <c r="K437" s="70"/>
      <c r="L437" s="46">
        <f>Source!U198</f>
        <v>0</v>
      </c>
      <c r="O437" s="29">
        <f>G437</f>
        <v>10384.08</v>
      </c>
      <c r="P437" s="29">
        <f>J437</f>
        <v>87018.55</v>
      </c>
      <c r="Q437" s="29">
        <f>L437</f>
        <v>0</v>
      </c>
      <c r="W437">
        <f>IF(Source!BI198&lt;=1,H436, 0)</f>
        <v>10384.08</v>
      </c>
      <c r="X437">
        <f>IF(Source!BI198=2,H436, 0)</f>
        <v>0</v>
      </c>
      <c r="Y437">
        <f>IF(Source!BI198=3,H436, 0)</f>
        <v>0</v>
      </c>
      <c r="Z437">
        <f>IF(Source!BI198=4,H436, 0)</f>
        <v>0</v>
      </c>
    </row>
    <row r="438" spans="1:26" ht="42.75" x14ac:dyDescent="0.2">
      <c r="A438" s="49">
        <v>83</v>
      </c>
      <c r="B438" s="49" t="str">
        <f>Source!F199</f>
        <v>58-1-2</v>
      </c>
      <c r="C438" s="49" t="str">
        <f>Source!G199</f>
        <v>Разборка деревянных элементов конструкций крыш: стропил со стойками и подкосами из досок</v>
      </c>
      <c r="D438" s="34" t="str">
        <f>Source!H199</f>
        <v>100 м2</v>
      </c>
      <c r="E438" s="24">
        <f>Source!I199</f>
        <v>1.6133</v>
      </c>
      <c r="F438" s="35">
        <f>Source!AL199+Source!AM199+Source!AO199</f>
        <v>208.54</v>
      </c>
      <c r="G438" s="36"/>
      <c r="H438" s="35"/>
      <c r="I438" s="36" t="str">
        <f>Source!BO199</f>
        <v/>
      </c>
      <c r="J438" s="36"/>
      <c r="K438" s="35"/>
      <c r="L438" s="37"/>
      <c r="S438">
        <f>ROUND((Source!FX199/100)*((ROUND(Source!AF199*Source!I199, 2)+ROUND(Source!AE199*Source!I199, 2))), 2)</f>
        <v>272.10000000000002</v>
      </c>
      <c r="T438">
        <f>Source!X199</f>
        <v>12437.66</v>
      </c>
      <c r="U438">
        <f>ROUND((Source!FY199/100)*((ROUND(Source!AF199*Source!I199, 2)+ROUND(Source!AE199*Source!I199, 2))), 2)</f>
        <v>139.07</v>
      </c>
      <c r="V438">
        <f>Source!Y199</f>
        <v>6357.03</v>
      </c>
    </row>
    <row r="439" spans="1:26" ht="14.25" x14ac:dyDescent="0.2">
      <c r="A439" s="49"/>
      <c r="B439" s="49"/>
      <c r="C439" s="49" t="s">
        <v>548</v>
      </c>
      <c r="D439" s="34"/>
      <c r="E439" s="24"/>
      <c r="F439" s="35">
        <f>Source!AO199</f>
        <v>183.48</v>
      </c>
      <c r="G439" s="36" t="str">
        <f>Source!DG199</f>
        <v/>
      </c>
      <c r="H439" s="35">
        <f>ROUND(Source!AF199*Source!I199, 2)</f>
        <v>296.01</v>
      </c>
      <c r="I439" s="36"/>
      <c r="J439" s="36">
        <f>IF(Source!BA199&lt;&gt; 0, Source!BA199, 1)</f>
        <v>45.71</v>
      </c>
      <c r="K439" s="35">
        <f>Source!S199</f>
        <v>13530.54</v>
      </c>
      <c r="L439" s="37"/>
      <c r="R439">
        <f>H439</f>
        <v>296.01</v>
      </c>
    </row>
    <row r="440" spans="1:26" ht="14.25" x14ac:dyDescent="0.2">
      <c r="A440" s="49"/>
      <c r="B440" s="49"/>
      <c r="C440" s="49" t="s">
        <v>199</v>
      </c>
      <c r="D440" s="34"/>
      <c r="E440" s="24"/>
      <c r="F440" s="35">
        <f>Source!AM199</f>
        <v>25.06</v>
      </c>
      <c r="G440" s="36" t="str">
        <f>Source!DE199</f>
        <v/>
      </c>
      <c r="H440" s="35">
        <f>ROUND((((Source!ET199)-(Source!EU199))+Source!AE199)*Source!I199, 2)</f>
        <v>40.43</v>
      </c>
      <c r="I440" s="36"/>
      <c r="J440" s="36">
        <f>IF(Source!BB199&lt;&gt; 0, Source!BB199, 1)</f>
        <v>13.41</v>
      </c>
      <c r="K440" s="35">
        <f>Source!Q199</f>
        <v>542.16</v>
      </c>
      <c r="L440" s="37"/>
    </row>
    <row r="441" spans="1:26" ht="14.25" x14ac:dyDescent="0.2">
      <c r="A441" s="49"/>
      <c r="B441" s="49"/>
      <c r="C441" s="49" t="s">
        <v>554</v>
      </c>
      <c r="D441" s="34"/>
      <c r="E441" s="24"/>
      <c r="F441" s="35">
        <f>Source!AN199</f>
        <v>3.92</v>
      </c>
      <c r="G441" s="36" t="str">
        <f>Source!DF199</f>
        <v/>
      </c>
      <c r="H441" s="47">
        <f>ROUND(Source!AE199*Source!I199, 2)</f>
        <v>6.32</v>
      </c>
      <c r="I441" s="36"/>
      <c r="J441" s="36">
        <f>IF(Source!BS199&lt;&gt; 0, Source!BS199, 1)</f>
        <v>45.71</v>
      </c>
      <c r="K441" s="47">
        <f>Source!R199</f>
        <v>289.08</v>
      </c>
      <c r="L441" s="37"/>
      <c r="R441">
        <f>H441</f>
        <v>6.32</v>
      </c>
    </row>
    <row r="442" spans="1:26" ht="14.25" x14ac:dyDescent="0.2">
      <c r="A442" s="49"/>
      <c r="B442" s="49"/>
      <c r="C442" s="49" t="s">
        <v>549</v>
      </c>
      <c r="D442" s="34" t="s">
        <v>550</v>
      </c>
      <c r="E442" s="24">
        <f>Source!BZ199</f>
        <v>90</v>
      </c>
      <c r="F442" s="51"/>
      <c r="G442" s="36"/>
      <c r="H442" s="35">
        <f>SUM(S438:S445)</f>
        <v>272.10000000000002</v>
      </c>
      <c r="I442" s="38"/>
      <c r="J442" s="33">
        <f>Source!AT199</f>
        <v>90</v>
      </c>
      <c r="K442" s="35">
        <f>SUM(T438:T445)</f>
        <v>12437.66</v>
      </c>
      <c r="L442" s="37"/>
    </row>
    <row r="443" spans="1:26" ht="14.25" x14ac:dyDescent="0.2">
      <c r="A443" s="49"/>
      <c r="B443" s="49"/>
      <c r="C443" s="49" t="s">
        <v>551</v>
      </c>
      <c r="D443" s="34" t="s">
        <v>550</v>
      </c>
      <c r="E443" s="24">
        <f>Source!CA199</f>
        <v>46</v>
      </c>
      <c r="F443" s="51"/>
      <c r="G443" s="36"/>
      <c r="H443" s="35">
        <f>SUM(U438:U445)</f>
        <v>139.07</v>
      </c>
      <c r="I443" s="38"/>
      <c r="J443" s="33">
        <f>Source!AU199</f>
        <v>46</v>
      </c>
      <c r="K443" s="35">
        <f>SUM(V438:V445)</f>
        <v>6357.03</v>
      </c>
      <c r="L443" s="37"/>
    </row>
    <row r="444" spans="1:26" ht="14.25" x14ac:dyDescent="0.2">
      <c r="A444" s="49"/>
      <c r="B444" s="49"/>
      <c r="C444" s="49" t="s">
        <v>552</v>
      </c>
      <c r="D444" s="34" t="s">
        <v>553</v>
      </c>
      <c r="E444" s="24">
        <f>Source!AQ199</f>
        <v>22.68</v>
      </c>
      <c r="F444" s="35"/>
      <c r="G444" s="36" t="str">
        <f>Source!DI199</f>
        <v/>
      </c>
      <c r="H444" s="35"/>
      <c r="I444" s="36"/>
      <c r="J444" s="36"/>
      <c r="K444" s="35"/>
      <c r="L444" s="39">
        <f>Source!U199</f>
        <v>36.589644</v>
      </c>
    </row>
    <row r="445" spans="1:26" ht="14.25" x14ac:dyDescent="0.2">
      <c r="A445" s="50">
        <v>83.1</v>
      </c>
      <c r="B445" s="50" t="str">
        <f>Source!F200</f>
        <v>999-9900</v>
      </c>
      <c r="C445" s="50" t="str">
        <f>Source!G200</f>
        <v>Строительный мусор</v>
      </c>
      <c r="D445" s="40" t="str">
        <f>Source!H200</f>
        <v>т</v>
      </c>
      <c r="E445" s="41">
        <f>Source!I200</f>
        <v>1.45197</v>
      </c>
      <c r="F445" s="42">
        <f>Source!AL200+Source!AM200+Source!AO200</f>
        <v>0</v>
      </c>
      <c r="G445" s="43" t="s">
        <v>3</v>
      </c>
      <c r="H445" s="42">
        <f>ROUND(Source!AC200*Source!I200, 2)+ROUND((((Source!ET200)-(Source!EU200))+Source!AE200)*Source!I200, 2)+ROUND(Source!AF200*Source!I200, 2)</f>
        <v>0</v>
      </c>
      <c r="I445" s="44"/>
      <c r="J445" s="44">
        <f>IF(Source!BC200&lt;&gt; 0, Source!BC200, 1)</f>
        <v>8.3800000000000008</v>
      </c>
      <c r="K445" s="42">
        <f>Source!O200</f>
        <v>0</v>
      </c>
      <c r="L445" s="45"/>
      <c r="S445">
        <f>ROUND((Source!FX200/100)*((ROUND(Source!AF200*Source!I200, 2)+ROUND(Source!AE200*Source!I200, 2))), 2)</f>
        <v>0</v>
      </c>
      <c r="T445">
        <f>Source!X200</f>
        <v>0</v>
      </c>
      <c r="U445">
        <f>ROUND((Source!FY200/100)*((ROUND(Source!AF200*Source!I200, 2)+ROUND(Source!AE200*Source!I200, 2))), 2)</f>
        <v>0</v>
      </c>
      <c r="V445">
        <f>Source!Y200</f>
        <v>0</v>
      </c>
      <c r="W445">
        <f>IF(Source!BI200&lt;=1,H445, 0)</f>
        <v>0</v>
      </c>
      <c r="X445">
        <f>IF(Source!BI200=2,H445, 0)</f>
        <v>0</v>
      </c>
      <c r="Y445">
        <f>IF(Source!BI200=3,H445, 0)</f>
        <v>0</v>
      </c>
      <c r="Z445">
        <f>IF(Source!BI200=4,H445, 0)</f>
        <v>0</v>
      </c>
    </row>
    <row r="446" spans="1:26" ht="15" x14ac:dyDescent="0.25">
      <c r="G446" s="70">
        <f>H439+H440+H442+H443+SUM(H445:H445)</f>
        <v>747.6099999999999</v>
      </c>
      <c r="H446" s="70"/>
      <c r="J446" s="70">
        <f>K439+K440+K442+K443+SUM(K445:K445)</f>
        <v>32867.39</v>
      </c>
      <c r="K446" s="70"/>
      <c r="L446" s="46">
        <f>Source!U199</f>
        <v>36.589644</v>
      </c>
      <c r="O446" s="29">
        <f>G446</f>
        <v>747.6099999999999</v>
      </c>
      <c r="P446" s="29">
        <f>J446</f>
        <v>32867.39</v>
      </c>
      <c r="Q446" s="29">
        <f>L446</f>
        <v>36.589644</v>
      </c>
      <c r="W446">
        <f>IF(Source!BI199&lt;=1,H439+H440+H442+H443, 0)</f>
        <v>747.6099999999999</v>
      </c>
      <c r="X446">
        <f>IF(Source!BI199=2,H439+H440+H442+H443, 0)</f>
        <v>0</v>
      </c>
      <c r="Y446">
        <f>IF(Source!BI199=3,H439+H440+H442+H443, 0)</f>
        <v>0</v>
      </c>
      <c r="Z446">
        <f>IF(Source!BI199=4,H439+H440+H442+H443, 0)</f>
        <v>0</v>
      </c>
    </row>
    <row r="447" spans="1:26" ht="28.5" x14ac:dyDescent="0.2">
      <c r="A447" s="49">
        <v>84</v>
      </c>
      <c r="B447" s="49" t="str">
        <f>Source!F201</f>
        <v>10-01-002-01</v>
      </c>
      <c r="C447" s="49" t="str">
        <f>Source!G201</f>
        <v>Установка стропил</v>
      </c>
      <c r="D447" s="34" t="str">
        <f>Source!H201</f>
        <v>м3</v>
      </c>
      <c r="E447" s="24">
        <f>Source!I201</f>
        <v>4</v>
      </c>
      <c r="F447" s="35">
        <f>Source!AL201+Source!AM201+Source!AO201</f>
        <v>2297.71</v>
      </c>
      <c r="G447" s="36"/>
      <c r="H447" s="35"/>
      <c r="I447" s="36" t="str">
        <f>Source!BO201</f>
        <v/>
      </c>
      <c r="J447" s="36"/>
      <c r="K447" s="35"/>
      <c r="L447" s="37"/>
      <c r="S447">
        <f>ROUND((Source!FX201/100)*((ROUND(Source!AF201*Source!I201, 2)+ROUND(Source!AE201*Source!I201, 2))), 2)</f>
        <v>1007.34</v>
      </c>
      <c r="T447">
        <f>Source!X201</f>
        <v>46045.4</v>
      </c>
      <c r="U447">
        <f>ROUND((Source!FY201/100)*((ROUND(Source!AF201*Source!I201, 2)+ROUND(Source!AE201*Source!I201, 2))), 2)</f>
        <v>436.05</v>
      </c>
      <c r="V447">
        <f>Source!Y201</f>
        <v>19931.689999999999</v>
      </c>
    </row>
    <row r="448" spans="1:26" ht="14.25" x14ac:dyDescent="0.2">
      <c r="A448" s="49"/>
      <c r="B448" s="49"/>
      <c r="C448" s="49" t="s">
        <v>548</v>
      </c>
      <c r="D448" s="34"/>
      <c r="E448" s="24"/>
      <c r="F448" s="35">
        <f>Source!AO201</f>
        <v>197.78</v>
      </c>
      <c r="G448" s="36" t="str">
        <f>Source!DG201</f>
        <v>)*1,15</v>
      </c>
      <c r="H448" s="35">
        <f>ROUND(Source!AF201*Source!I201, 2)</f>
        <v>909.8</v>
      </c>
      <c r="I448" s="36"/>
      <c r="J448" s="36">
        <f>IF(Source!BA201&lt;&gt; 0, Source!BA201, 1)</f>
        <v>45.71</v>
      </c>
      <c r="K448" s="35">
        <f>Source!S201</f>
        <v>41586.959999999999</v>
      </c>
      <c r="L448" s="37"/>
      <c r="R448">
        <f>H448</f>
        <v>909.8</v>
      </c>
    </row>
    <row r="449" spans="1:26" ht="14.25" x14ac:dyDescent="0.2">
      <c r="A449" s="49"/>
      <c r="B449" s="49"/>
      <c r="C449" s="49" t="s">
        <v>199</v>
      </c>
      <c r="D449" s="34"/>
      <c r="E449" s="24"/>
      <c r="F449" s="35">
        <f>Source!AM201</f>
        <v>31.77</v>
      </c>
      <c r="G449" s="36" t="str">
        <f>Source!DE201</f>
        <v>)*1,25</v>
      </c>
      <c r="H449" s="35">
        <f>ROUND(((((Source!ET201*1.25))-((Source!EU201*1.25)))+Source!AE201)*Source!I201, 2)</f>
        <v>158.87</v>
      </c>
      <c r="I449" s="36"/>
      <c r="J449" s="36">
        <f>IF(Source!BB201&lt;&gt; 0, Source!BB201, 1)</f>
        <v>13.41</v>
      </c>
      <c r="K449" s="35">
        <f>Source!Q201</f>
        <v>2131.09</v>
      </c>
      <c r="L449" s="37"/>
    </row>
    <row r="450" spans="1:26" ht="14.25" x14ac:dyDescent="0.2">
      <c r="A450" s="49"/>
      <c r="B450" s="49"/>
      <c r="C450" s="49" t="s">
        <v>554</v>
      </c>
      <c r="D450" s="34"/>
      <c r="E450" s="24"/>
      <c r="F450" s="35">
        <f>Source!AN201</f>
        <v>4.58</v>
      </c>
      <c r="G450" s="36" t="str">
        <f>Source!DF201</f>
        <v>)*1,25</v>
      </c>
      <c r="H450" s="47">
        <f>ROUND(Source!AE201*Source!I201, 2)</f>
        <v>22.92</v>
      </c>
      <c r="I450" s="36"/>
      <c r="J450" s="36">
        <f>IF(Source!BS201&lt;&gt; 0, Source!BS201, 1)</f>
        <v>45.71</v>
      </c>
      <c r="K450" s="47">
        <f>Source!R201</f>
        <v>1047.67</v>
      </c>
      <c r="L450" s="37"/>
      <c r="R450">
        <f>H450</f>
        <v>22.92</v>
      </c>
    </row>
    <row r="451" spans="1:26" ht="14.25" x14ac:dyDescent="0.2">
      <c r="A451" s="49"/>
      <c r="B451" s="49"/>
      <c r="C451" s="49" t="s">
        <v>555</v>
      </c>
      <c r="D451" s="34"/>
      <c r="E451" s="24"/>
      <c r="F451" s="35">
        <f>Source!AL201</f>
        <v>2068.16</v>
      </c>
      <c r="G451" s="36" t="str">
        <f>Source!DD201</f>
        <v/>
      </c>
      <c r="H451" s="35">
        <f>ROUND(Source!AC201*Source!I201, 2)</f>
        <v>8272.64</v>
      </c>
      <c r="I451" s="36"/>
      <c r="J451" s="36">
        <f>IF(Source!BC201&lt;&gt; 0, Source!BC201, 1)</f>
        <v>8.3800000000000008</v>
      </c>
      <c r="K451" s="35">
        <f>Source!P201</f>
        <v>69324.72</v>
      </c>
      <c r="L451" s="37"/>
    </row>
    <row r="452" spans="1:26" ht="14.25" x14ac:dyDescent="0.2">
      <c r="A452" s="49"/>
      <c r="B452" s="49"/>
      <c r="C452" s="49" t="s">
        <v>549</v>
      </c>
      <c r="D452" s="34" t="s">
        <v>550</v>
      </c>
      <c r="E452" s="24">
        <f>Source!BZ201</f>
        <v>108</v>
      </c>
      <c r="F452" s="51"/>
      <c r="G452" s="36"/>
      <c r="H452" s="35">
        <f>SUM(S447:S455)</f>
        <v>1007.34</v>
      </c>
      <c r="I452" s="38"/>
      <c r="J452" s="33">
        <f>Source!AT201</f>
        <v>108</v>
      </c>
      <c r="K452" s="35">
        <f>SUM(T447:T455)</f>
        <v>46045.4</v>
      </c>
      <c r="L452" s="37"/>
    </row>
    <row r="453" spans="1:26" ht="14.25" x14ac:dyDescent="0.2">
      <c r="A453" s="49"/>
      <c r="B453" s="49"/>
      <c r="C453" s="49" t="s">
        <v>551</v>
      </c>
      <c r="D453" s="34" t="s">
        <v>550</v>
      </c>
      <c r="E453" s="24">
        <f>Source!CA201</f>
        <v>55</v>
      </c>
      <c r="F453" s="71" t="str">
        <f>CONCATENATE(" )", Source!DM201, Source!FU201, "=", Source!FY201)</f>
        <v xml:space="preserve"> ))*0,85=46,75</v>
      </c>
      <c r="G453" s="72"/>
      <c r="H453" s="35">
        <f>SUM(U447:U455)</f>
        <v>436.05</v>
      </c>
      <c r="I453" s="38"/>
      <c r="J453" s="33">
        <f>Source!AU201</f>
        <v>46.75</v>
      </c>
      <c r="K453" s="35">
        <f>SUM(V447:V455)</f>
        <v>19931.689999999999</v>
      </c>
      <c r="L453" s="37"/>
    </row>
    <row r="454" spans="1:26" ht="14.25" x14ac:dyDescent="0.2">
      <c r="A454" s="49"/>
      <c r="B454" s="49"/>
      <c r="C454" s="49" t="s">
        <v>552</v>
      </c>
      <c r="D454" s="34" t="s">
        <v>553</v>
      </c>
      <c r="E454" s="24">
        <f>Source!AQ201</f>
        <v>23.8</v>
      </c>
      <c r="F454" s="35"/>
      <c r="G454" s="36" t="str">
        <f>Source!DI201</f>
        <v>)*1,15</v>
      </c>
      <c r="H454" s="35"/>
      <c r="I454" s="36"/>
      <c r="J454" s="36"/>
      <c r="K454" s="35"/>
      <c r="L454" s="39">
        <f>Source!U201</f>
        <v>109.47999999999999</v>
      </c>
    </row>
    <row r="455" spans="1:26" ht="42.75" x14ac:dyDescent="0.2">
      <c r="A455" s="50">
        <v>84.1</v>
      </c>
      <c r="B455" s="50" t="str">
        <f>Source!F202</f>
        <v>11.1.03.06-0093</v>
      </c>
      <c r="C455" s="50" t="str">
        <f>Source!G202</f>
        <v>Доска обрезная, хвойных пород, ширина 75-150 мм, толщина 44 мм и более, длина 4-6,5 м, сорт I</v>
      </c>
      <c r="D455" s="40" t="str">
        <f>Source!H202</f>
        <v>м3</v>
      </c>
      <c r="E455" s="41">
        <f>Source!I202</f>
        <v>-3.32</v>
      </c>
      <c r="F455" s="42">
        <f>Source!AL202+Source!AM202+Source!AO202</f>
        <v>1572</v>
      </c>
      <c r="G455" s="43" t="s">
        <v>3</v>
      </c>
      <c r="H455" s="42">
        <f>ROUND(Source!AC202*Source!I202, 2)+ROUND((((Source!ET202)-(Source!EU202))+Source!AE202)*Source!I202, 2)+ROUND(Source!AF202*Source!I202, 2)</f>
        <v>-5219.04</v>
      </c>
      <c r="I455" s="44"/>
      <c r="J455" s="44">
        <f>IF(Source!BC202&lt;&gt; 0, Source!BC202, 1)</f>
        <v>8.3800000000000008</v>
      </c>
      <c r="K455" s="42">
        <f>Source!O202</f>
        <v>-43735.56</v>
      </c>
      <c r="L455" s="45"/>
      <c r="S455">
        <f>ROUND((Source!FX202/100)*((ROUND(Source!AF202*Source!I202, 2)+ROUND(Source!AE202*Source!I202, 2))), 2)</f>
        <v>0</v>
      </c>
      <c r="T455">
        <f>Source!X202</f>
        <v>0</v>
      </c>
      <c r="U455">
        <f>ROUND((Source!FY202/100)*((ROUND(Source!AF202*Source!I202, 2)+ROUND(Source!AE202*Source!I202, 2))), 2)</f>
        <v>0</v>
      </c>
      <c r="V455">
        <f>Source!Y202</f>
        <v>0</v>
      </c>
      <c r="W455">
        <f>IF(Source!BI202&lt;=1,H455, 0)</f>
        <v>-5219.04</v>
      </c>
      <c r="X455">
        <f>IF(Source!BI202=2,H455, 0)</f>
        <v>0</v>
      </c>
      <c r="Y455">
        <f>IF(Source!BI202=3,H455, 0)</f>
        <v>0</v>
      </c>
      <c r="Z455">
        <f>IF(Source!BI202=4,H455, 0)</f>
        <v>0</v>
      </c>
    </row>
    <row r="456" spans="1:26" ht="15" x14ac:dyDescent="0.25">
      <c r="G456" s="70">
        <f>H448+H449+H451+H452+H453+SUM(H455:H455)</f>
        <v>5565.6599999999989</v>
      </c>
      <c r="H456" s="70"/>
      <c r="J456" s="70">
        <f>K448+K449+K451+K452+K453+SUM(K455:K455)</f>
        <v>135284.30000000002</v>
      </c>
      <c r="K456" s="70"/>
      <c r="L456" s="46">
        <f>Source!U201</f>
        <v>109.47999999999999</v>
      </c>
      <c r="O456" s="29">
        <f>G456</f>
        <v>5565.6599999999989</v>
      </c>
      <c r="P456" s="29">
        <f>J456</f>
        <v>135284.30000000002</v>
      </c>
      <c r="Q456" s="29">
        <f>L456</f>
        <v>109.47999999999999</v>
      </c>
      <c r="W456">
        <f>IF(Source!BI201&lt;=1,H448+H449+H451+H452+H453, 0)</f>
        <v>10784.699999999999</v>
      </c>
      <c r="X456">
        <f>IF(Source!BI201=2,H448+H449+H451+H452+H453, 0)</f>
        <v>0</v>
      </c>
      <c r="Y456">
        <f>IF(Source!BI201=3,H448+H449+H451+H452+H453, 0)</f>
        <v>0</v>
      </c>
      <c r="Z456">
        <f>IF(Source!BI201=4,H448+H449+H451+H452+H453, 0)</f>
        <v>0</v>
      </c>
    </row>
    <row r="457" spans="1:26" ht="54" x14ac:dyDescent="0.2">
      <c r="A457" s="50">
        <v>85</v>
      </c>
      <c r="B457" s="50" t="str">
        <f>Source!F203</f>
        <v>Цена поставщика</v>
      </c>
      <c r="C457" s="50" t="s">
        <v>568</v>
      </c>
      <c r="D457" s="40" t="str">
        <f>Source!H203</f>
        <v>м3</v>
      </c>
      <c r="E457" s="41">
        <f>Source!I203</f>
        <v>4</v>
      </c>
      <c r="F457" s="42">
        <f>Source!AL203</f>
        <v>1597.55</v>
      </c>
      <c r="G457" s="44" t="str">
        <f>Source!DD203</f>
        <v/>
      </c>
      <c r="H457" s="42">
        <f>ROUND(Source!AC203*Source!I203, 2)</f>
        <v>6390.2</v>
      </c>
      <c r="I457" s="44" t="str">
        <f>Source!BO203</f>
        <v/>
      </c>
      <c r="J457" s="44">
        <f>IF(Source!BC203&lt;&gt; 0, Source!BC203, 1)</f>
        <v>8.3800000000000008</v>
      </c>
      <c r="K457" s="42">
        <f>Source!P203</f>
        <v>53549.88</v>
      </c>
      <c r="L457" s="45"/>
      <c r="S457">
        <f>ROUND((Source!FX203/100)*((ROUND(Source!AF203*Source!I203, 2)+ROUND(Source!AE203*Source!I203, 2))), 2)</f>
        <v>0</v>
      </c>
      <c r="T457">
        <f>Source!X203</f>
        <v>0</v>
      </c>
      <c r="U457">
        <f>ROUND((Source!FY203/100)*((ROUND(Source!AF203*Source!I203, 2)+ROUND(Source!AE203*Source!I203, 2))), 2)</f>
        <v>0</v>
      </c>
      <c r="V457">
        <f>Source!Y203</f>
        <v>0</v>
      </c>
    </row>
    <row r="458" spans="1:26" ht="15" x14ac:dyDescent="0.25">
      <c r="G458" s="70">
        <f>H457</f>
        <v>6390.2</v>
      </c>
      <c r="H458" s="70"/>
      <c r="J458" s="70">
        <f>K457</f>
        <v>53549.88</v>
      </c>
      <c r="K458" s="70"/>
      <c r="L458" s="46">
        <f>Source!U203</f>
        <v>0</v>
      </c>
      <c r="O458" s="29">
        <f>G458</f>
        <v>6390.2</v>
      </c>
      <c r="P458" s="29">
        <f>J458</f>
        <v>53549.88</v>
      </c>
      <c r="Q458" s="29">
        <f>L458</f>
        <v>0</v>
      </c>
      <c r="W458">
        <f>IF(Source!BI203&lt;=1,H457, 0)</f>
        <v>6390.2</v>
      </c>
      <c r="X458">
        <f>IF(Source!BI203=2,H457, 0)</f>
        <v>0</v>
      </c>
      <c r="Y458">
        <f>IF(Source!BI203=3,H457, 0)</f>
        <v>0</v>
      </c>
      <c r="Z458">
        <f>IF(Source!BI203=4,H457, 0)</f>
        <v>0</v>
      </c>
    </row>
    <row r="459" spans="1:26" ht="57" x14ac:dyDescent="0.2">
      <c r="A459" s="49">
        <v>86</v>
      </c>
      <c r="B459" s="49" t="str">
        <f>Source!F204</f>
        <v>т01-01-01-043</v>
      </c>
      <c r="C459" s="49" t="str">
        <f>Source!G204</f>
        <v>Погрузка при автомобильных перевозках мусора строительного с погрузкой экскаваторами емкостью ковша до 0,5 м3</v>
      </c>
      <c r="D459" s="34" t="str">
        <f>Source!H204</f>
        <v>1 т груза</v>
      </c>
      <c r="E459" s="24">
        <f>Source!I204</f>
        <v>22.216000000000001</v>
      </c>
      <c r="F459" s="35">
        <f>Source!AK204</f>
        <v>3.28</v>
      </c>
      <c r="G459" s="36" t="str">
        <f>Source!DC204</f>
        <v/>
      </c>
      <c r="H459" s="35">
        <f>ROUND(Source!AB204*Source!I204, 2)</f>
        <v>72.87</v>
      </c>
      <c r="I459" s="36" t="str">
        <f>Source!BO204</f>
        <v/>
      </c>
      <c r="J459" s="36">
        <f>Source!AZ204</f>
        <v>14.68</v>
      </c>
      <c r="K459" s="35">
        <f>Source!GM204</f>
        <v>1069.71</v>
      </c>
      <c r="L459" s="37"/>
      <c r="S459">
        <f>ROUND((Source!FX204/100)*((ROUND(0*Source!I204, 2)+ROUND(0*Source!I204, 2))), 2)</f>
        <v>0</v>
      </c>
      <c r="T459">
        <f>Source!X204</f>
        <v>0</v>
      </c>
      <c r="U459">
        <f>ROUND((Source!FY204/100)*((ROUND(0*Source!I204, 2)+ROUND(0*Source!I204, 2))), 2)</f>
        <v>0</v>
      </c>
      <c r="V459">
        <f>Source!Y204</f>
        <v>0</v>
      </c>
    </row>
    <row r="460" spans="1:26" x14ac:dyDescent="0.2">
      <c r="A460" s="30"/>
      <c r="B460" s="30"/>
      <c r="C460" s="31" t="str">
        <f>"Объем: "&amp;Source!I204&amp;"="&amp;Source!I200&amp;"+"&amp;""&amp;Source!I197&amp;"+"&amp;""&amp;Source!I172&amp;""</f>
        <v>Объем: 22,216=1,45197+10,2124+10,5512</v>
      </c>
      <c r="D460" s="30"/>
      <c r="E460" s="30"/>
      <c r="F460" s="30"/>
      <c r="G460" s="30"/>
      <c r="H460" s="30"/>
      <c r="I460" s="30"/>
      <c r="J460" s="30"/>
      <c r="K460" s="30"/>
      <c r="L460" s="30"/>
    </row>
    <row r="461" spans="1:26" ht="15" x14ac:dyDescent="0.25">
      <c r="G461" s="70">
        <f>H459</f>
        <v>72.87</v>
      </c>
      <c r="H461" s="70"/>
      <c r="J461" s="70">
        <f>K459</f>
        <v>1069.71</v>
      </c>
      <c r="K461" s="70"/>
      <c r="L461" s="46">
        <f>Source!U204</f>
        <v>0</v>
      </c>
      <c r="O461" s="29">
        <f>G461</f>
        <v>72.87</v>
      </c>
      <c r="P461" s="29">
        <f>J461</f>
        <v>1069.71</v>
      </c>
      <c r="Q461" s="29">
        <f>L461</f>
        <v>0</v>
      </c>
      <c r="W461">
        <f>IF(Source!BI204&lt;=1,H459, 0)</f>
        <v>72.87</v>
      </c>
      <c r="X461">
        <f>IF(Source!BI204=2,H459, 0)</f>
        <v>0</v>
      </c>
      <c r="Y461">
        <f>IF(Source!BI204=3,H459, 0)</f>
        <v>0</v>
      </c>
      <c r="Z461">
        <f>IF(Source!BI204=4,H459, 0)</f>
        <v>0</v>
      </c>
    </row>
    <row r="462" spans="1:26" ht="57" x14ac:dyDescent="0.2">
      <c r="A462" s="50">
        <v>87</v>
      </c>
      <c r="B462" s="50" t="str">
        <f>Source!F205</f>
        <v>т03-21-01-002</v>
      </c>
      <c r="C462" s="50" t="str">
        <f>Source!G205</f>
        <v>Перевозка грузов I класса автомобилями-самосвалами грузоподъемностью 10 т работающих вне карьера на расстояние до 2 км</v>
      </c>
      <c r="D462" s="40" t="str">
        <f>Source!H205</f>
        <v>1 т груза</v>
      </c>
      <c r="E462" s="41">
        <f>Source!I205</f>
        <v>22.216000000000001</v>
      </c>
      <c r="F462" s="42">
        <f>Source!AK205</f>
        <v>3.86</v>
      </c>
      <c r="G462" s="44" t="str">
        <f>Source!DC205</f>
        <v/>
      </c>
      <c r="H462" s="42">
        <f>ROUND(Source!AB205*Source!I205, 2)</f>
        <v>85.75</v>
      </c>
      <c r="I462" s="44" t="str">
        <f>Source!BO205</f>
        <v/>
      </c>
      <c r="J462" s="44">
        <f>Source!AZ205</f>
        <v>14.68</v>
      </c>
      <c r="K462" s="42">
        <f>Source!GM205</f>
        <v>1258.8699999999999</v>
      </c>
      <c r="L462" s="45"/>
      <c r="S462">
        <f>ROUND((Source!FX205/100)*((ROUND(0*Source!I205, 2)+ROUND(0*Source!I205, 2))), 2)</f>
        <v>0</v>
      </c>
      <c r="T462">
        <f>Source!X205</f>
        <v>0</v>
      </c>
      <c r="U462">
        <f>ROUND((Source!FY205/100)*((ROUND(0*Source!I205, 2)+ROUND(0*Source!I205, 2))), 2)</f>
        <v>0</v>
      </c>
      <c r="V462">
        <f>Source!Y205</f>
        <v>0</v>
      </c>
    </row>
    <row r="463" spans="1:26" ht="15" x14ac:dyDescent="0.25">
      <c r="G463" s="70">
        <f>H462</f>
        <v>85.75</v>
      </c>
      <c r="H463" s="70"/>
      <c r="J463" s="70">
        <f>K462</f>
        <v>1258.8699999999999</v>
      </c>
      <c r="K463" s="70"/>
      <c r="L463" s="46">
        <f>Source!U205</f>
        <v>0</v>
      </c>
      <c r="O463" s="29">
        <f>G463</f>
        <v>85.75</v>
      </c>
      <c r="P463" s="29">
        <f>J463</f>
        <v>1258.8699999999999</v>
      </c>
      <c r="Q463" s="29">
        <f>L463</f>
        <v>0</v>
      </c>
      <c r="W463">
        <f>IF(Source!BI205&lt;=1,H462, 0)</f>
        <v>85.75</v>
      </c>
      <c r="X463">
        <f>IF(Source!BI205=2,H462, 0)</f>
        <v>0</v>
      </c>
      <c r="Y463">
        <f>IF(Source!BI205=3,H462, 0)</f>
        <v>0</v>
      </c>
      <c r="Z463">
        <f>IF(Source!BI205=4,H462, 0)</f>
        <v>0</v>
      </c>
    </row>
    <row r="465" spans="1:32" ht="15" x14ac:dyDescent="0.25">
      <c r="A465" s="76" t="str">
        <f>CONCATENATE("Итого по разделу: ",IF(Source!G207&lt;&gt;"Новый раздел", Source!G207, ""))</f>
        <v>Итого по разделу: Ремонт кровли на отметке +9.600</v>
      </c>
      <c r="B465" s="76"/>
      <c r="C465" s="76"/>
      <c r="D465" s="76"/>
      <c r="E465" s="76"/>
      <c r="F465" s="76"/>
      <c r="G465" s="75">
        <f>SUM(O328:O464)</f>
        <v>56119.479999999989</v>
      </c>
      <c r="H465" s="75"/>
      <c r="I465" s="32"/>
      <c r="J465" s="75">
        <f>SUM(P328:P464)</f>
        <v>1058036.8000000003</v>
      </c>
      <c r="K465" s="75"/>
      <c r="L465" s="46">
        <f>SUM(Q328:Q464)</f>
        <v>744.41248399999995</v>
      </c>
      <c r="AF465" s="53" t="str">
        <f>CONCATENATE("Итого по разделу: ",IF(Source!G207&lt;&gt;"Новый раздел", Source!G207, ""))</f>
        <v>Итого по разделу: Ремонт кровли на отметке +9.600</v>
      </c>
    </row>
    <row r="469" spans="1:32" ht="15" x14ac:dyDescent="0.25">
      <c r="A469" s="76" t="str">
        <f>CONCATENATE("Итого по локальной смете: ",IF(Source!G237&lt;&gt;"Новая локальная смета", Source!G237, ""))</f>
        <v xml:space="preserve">Итого по локальной смете: </v>
      </c>
      <c r="B469" s="76"/>
      <c r="C469" s="76"/>
      <c r="D469" s="76"/>
      <c r="E469" s="76"/>
      <c r="F469" s="76"/>
      <c r="G469" s="75">
        <f>SUM(O29:O468)</f>
        <v>172075.81</v>
      </c>
      <c r="H469" s="75"/>
      <c r="I469" s="32"/>
      <c r="J469" s="75">
        <f>SUM(P29:P468)</f>
        <v>3217782.9499999988</v>
      </c>
      <c r="K469" s="75"/>
      <c r="L469" s="46">
        <f>SUM(Q29:Q468)</f>
        <v>2244.0313234600003</v>
      </c>
    </row>
    <row r="472" spans="1:32" ht="14.25" x14ac:dyDescent="0.2">
      <c r="C472" s="63" t="str">
        <f>Source!H239</f>
        <v>Прямые затраты</v>
      </c>
      <c r="D472" s="63"/>
      <c r="E472" s="63"/>
      <c r="F472" s="63"/>
      <c r="G472" s="63"/>
      <c r="H472" s="63"/>
      <c r="I472" s="63"/>
      <c r="J472" s="66">
        <f>IF(Source!F239=0, "", Source!F239)</f>
        <v>1945076.92</v>
      </c>
      <c r="K472" s="66"/>
    </row>
    <row r="473" spans="1:32" ht="14.25" x14ac:dyDescent="0.2">
      <c r="C473" s="63" t="str">
        <f>Source!H240</f>
        <v>Стоимость материальных ресурсов (всего)</v>
      </c>
      <c r="D473" s="63"/>
      <c r="E473" s="63"/>
      <c r="F473" s="63"/>
      <c r="G473" s="63"/>
      <c r="H473" s="63"/>
      <c r="I473" s="63"/>
      <c r="J473" s="66">
        <f>IF(Source!F240=0, "", Source!F240)</f>
        <v>967064.7</v>
      </c>
      <c r="K473" s="66"/>
    </row>
    <row r="474" spans="1:32" ht="14.25" x14ac:dyDescent="0.2">
      <c r="C474" s="63" t="str">
        <f>Source!H242</f>
        <v>Стоимость материалов и оборудования подрядчика</v>
      </c>
      <c r="D474" s="63"/>
      <c r="E474" s="63"/>
      <c r="F474" s="63"/>
      <c r="G474" s="63"/>
      <c r="H474" s="63"/>
      <c r="I474" s="63"/>
      <c r="J474" s="66">
        <f>IF(Source!F242=0, "", Source!F242)</f>
        <v>967064.7</v>
      </c>
      <c r="K474" s="66"/>
    </row>
    <row r="475" spans="1:32" ht="14.25" x14ac:dyDescent="0.2">
      <c r="C475" s="63" t="str">
        <f>Source!H243</f>
        <v>Стоимость материалов (всего)</v>
      </c>
      <c r="D475" s="63"/>
      <c r="E475" s="63"/>
      <c r="F475" s="63"/>
      <c r="G475" s="63"/>
      <c r="H475" s="63"/>
      <c r="I475" s="63"/>
      <c r="J475" s="66">
        <f>IF(Source!F243=0, "", Source!F243)</f>
        <v>967064.7</v>
      </c>
      <c r="K475" s="66"/>
    </row>
    <row r="476" spans="1:32" ht="14.25" x14ac:dyDescent="0.2">
      <c r="C476" s="63" t="str">
        <f>Source!H245</f>
        <v>Стоимость материалов подрядчика</v>
      </c>
      <c r="D476" s="63"/>
      <c r="E476" s="63"/>
      <c r="F476" s="63"/>
      <c r="G476" s="63"/>
      <c r="H476" s="63"/>
      <c r="I476" s="63"/>
      <c r="J476" s="66">
        <f>IF(Source!F245=0, "", Source!F245)</f>
        <v>967064.7</v>
      </c>
      <c r="K476" s="66"/>
    </row>
    <row r="477" spans="1:32" ht="14.25" x14ac:dyDescent="0.2">
      <c r="C477" s="63" t="str">
        <f>Source!H249</f>
        <v>Эксплуатация машин</v>
      </c>
      <c r="D477" s="63"/>
      <c r="E477" s="63"/>
      <c r="F477" s="63"/>
      <c r="G477" s="63"/>
      <c r="H477" s="63"/>
      <c r="I477" s="63"/>
      <c r="J477" s="66">
        <f>IF(Source!F249=0, "", Source!F249)</f>
        <v>135071.6</v>
      </c>
      <c r="K477" s="66"/>
    </row>
    <row r="478" spans="1:32" ht="14.25" x14ac:dyDescent="0.2">
      <c r="C478" s="63" t="str">
        <f>Source!H251</f>
        <v>ЗП машинистов</v>
      </c>
      <c r="D478" s="63"/>
      <c r="E478" s="63"/>
      <c r="F478" s="63"/>
      <c r="G478" s="63"/>
      <c r="H478" s="63"/>
      <c r="I478" s="63"/>
      <c r="J478" s="66">
        <f>IF(Source!F251=0, "", Source!F251)</f>
        <v>41549.33</v>
      </c>
      <c r="K478" s="66"/>
    </row>
    <row r="479" spans="1:32" ht="14.25" x14ac:dyDescent="0.2">
      <c r="C479" s="63" t="str">
        <f>Source!H252</f>
        <v>Основная ЗП рабочих</v>
      </c>
      <c r="D479" s="63"/>
      <c r="E479" s="63"/>
      <c r="F479" s="63"/>
      <c r="G479" s="63"/>
      <c r="H479" s="63"/>
      <c r="I479" s="63"/>
      <c r="J479" s="66">
        <f>IF(Source!F252=0, "", Source!F252)</f>
        <v>842940.62</v>
      </c>
      <c r="K479" s="66"/>
    </row>
    <row r="480" spans="1:32" ht="14.25" x14ac:dyDescent="0.2">
      <c r="C480" s="63" t="str">
        <f>Source!H254</f>
        <v>Строительные работы с НР и СП</v>
      </c>
      <c r="D480" s="63"/>
      <c r="E480" s="63"/>
      <c r="F480" s="63"/>
      <c r="G480" s="63"/>
      <c r="H480" s="63"/>
      <c r="I480" s="63"/>
      <c r="J480" s="66">
        <f>IF(Source!F254=0, "", Source!F254)</f>
        <v>3217782.95</v>
      </c>
      <c r="K480" s="66"/>
    </row>
    <row r="481" spans="3:11" ht="14.25" x14ac:dyDescent="0.2">
      <c r="C481" s="63" t="str">
        <f>Source!H259</f>
        <v>Трудозатраты строителей</v>
      </c>
      <c r="D481" s="63"/>
      <c r="E481" s="63"/>
      <c r="F481" s="63"/>
      <c r="G481" s="63"/>
      <c r="H481" s="63"/>
      <c r="I481" s="63"/>
      <c r="J481" s="74">
        <f>IF(Source!F259=0, "", Source!F259)</f>
        <v>2244.0313234599998</v>
      </c>
      <c r="K481" s="74"/>
    </row>
    <row r="482" spans="3:11" ht="14.25" x14ac:dyDescent="0.2">
      <c r="C482" s="63" t="str">
        <f>Source!H260</f>
        <v>Трудозатраты машинистов</v>
      </c>
      <c r="D482" s="63"/>
      <c r="E482" s="63"/>
      <c r="F482" s="63"/>
      <c r="G482" s="63"/>
      <c r="H482" s="63"/>
      <c r="I482" s="63"/>
      <c r="J482" s="74">
        <f>IF(Source!F260=0, "", Source!F260)</f>
        <v>66.265856999999997</v>
      </c>
      <c r="K482" s="74"/>
    </row>
    <row r="483" spans="3:11" ht="14.25" x14ac:dyDescent="0.2">
      <c r="C483" s="63" t="str">
        <f>Source!H262</f>
        <v>Перевозка грузов</v>
      </c>
      <c r="D483" s="63"/>
      <c r="E483" s="63"/>
      <c r="F483" s="63"/>
      <c r="G483" s="63"/>
      <c r="H483" s="63"/>
      <c r="I483" s="63"/>
      <c r="J483" s="66">
        <f>IF(Source!F262=0, "", Source!F262)</f>
        <v>6874.98</v>
      </c>
      <c r="K483" s="66"/>
    </row>
    <row r="484" spans="3:11" ht="14.25" x14ac:dyDescent="0.2">
      <c r="C484" s="63" t="str">
        <f>Source!H263</f>
        <v>Накладные расходы</v>
      </c>
      <c r="D484" s="63"/>
      <c r="E484" s="63"/>
      <c r="F484" s="63"/>
      <c r="G484" s="63"/>
      <c r="H484" s="63"/>
      <c r="I484" s="63"/>
      <c r="J484" s="66">
        <f>IF(Source!F263=0, "", Source!F263)</f>
        <v>835465.1</v>
      </c>
      <c r="K484" s="66"/>
    </row>
    <row r="485" spans="3:11" ht="14.25" x14ac:dyDescent="0.2">
      <c r="C485" s="63" t="str">
        <f>Source!H264</f>
        <v>Сметная прибыль</v>
      </c>
      <c r="D485" s="63"/>
      <c r="E485" s="63"/>
      <c r="F485" s="63"/>
      <c r="G485" s="63"/>
      <c r="H485" s="63"/>
      <c r="I485" s="63"/>
      <c r="J485" s="66">
        <f>IF(Source!F264=0, "", Source!F264)</f>
        <v>430365.95</v>
      </c>
      <c r="K485" s="66"/>
    </row>
    <row r="486" spans="3:11" ht="14.25" x14ac:dyDescent="0.2">
      <c r="C486" s="63" t="str">
        <f>Source!H265</f>
        <v>Всего с НР и СП</v>
      </c>
      <c r="D486" s="63"/>
      <c r="E486" s="63"/>
      <c r="F486" s="63"/>
      <c r="G486" s="63"/>
      <c r="H486" s="63"/>
      <c r="I486" s="63"/>
      <c r="J486" s="66">
        <f>IF(Source!F265=0, "", Source!F265)</f>
        <v>3217782.95</v>
      </c>
      <c r="K486" s="66"/>
    </row>
    <row r="487" spans="3:11" ht="14.25" x14ac:dyDescent="0.2">
      <c r="C487" s="63" t="str">
        <f>Source!H266</f>
        <v>НДС 20%</v>
      </c>
      <c r="D487" s="63"/>
      <c r="E487" s="63"/>
      <c r="F487" s="63"/>
      <c r="G487" s="63"/>
      <c r="H487" s="63"/>
      <c r="I487" s="63"/>
      <c r="J487" s="66">
        <f>IF(Source!F266=0, "", Source!F266)</f>
        <v>643556.59</v>
      </c>
      <c r="K487" s="66"/>
    </row>
    <row r="488" spans="3:11" ht="14.25" x14ac:dyDescent="0.2">
      <c r="C488" s="63" t="str">
        <f>Source!H267</f>
        <v>Итого с НДС</v>
      </c>
      <c r="D488" s="63"/>
      <c r="E488" s="63"/>
      <c r="F488" s="63"/>
      <c r="G488" s="63"/>
      <c r="H488" s="63"/>
      <c r="I488" s="63"/>
      <c r="J488" s="66">
        <f>IF(Source!F267=0, "", Source!F267)</f>
        <v>3861339.54</v>
      </c>
      <c r="K488" s="66"/>
    </row>
  </sheetData>
  <mergeCells count="266">
    <mergeCell ref="A469:F469"/>
    <mergeCell ref="G465:H465"/>
    <mergeCell ref="J465:K465"/>
    <mergeCell ref="A465:F465"/>
    <mergeCell ref="F417:G417"/>
    <mergeCell ref="J410:K410"/>
    <mergeCell ref="G410:H410"/>
    <mergeCell ref="J408:K408"/>
    <mergeCell ref="G408:H408"/>
    <mergeCell ref="J456:K456"/>
    <mergeCell ref="J463:K463"/>
    <mergeCell ref="G463:H463"/>
    <mergeCell ref="J461:K461"/>
    <mergeCell ref="G461:H461"/>
    <mergeCell ref="J458:K458"/>
    <mergeCell ref="G458:H458"/>
    <mergeCell ref="G469:H469"/>
    <mergeCell ref="J469:K469"/>
    <mergeCell ref="G456:H456"/>
    <mergeCell ref="F453:G453"/>
    <mergeCell ref="J446:K446"/>
    <mergeCell ref="G446:H446"/>
    <mergeCell ref="J437:K437"/>
    <mergeCell ref="G437:H437"/>
    <mergeCell ref="J435:K435"/>
    <mergeCell ref="J389:K389"/>
    <mergeCell ref="G389:H389"/>
    <mergeCell ref="F406:G406"/>
    <mergeCell ref="G435:H435"/>
    <mergeCell ref="J424:K424"/>
    <mergeCell ref="G424:H424"/>
    <mergeCell ref="J422:K422"/>
    <mergeCell ref="G422:H422"/>
    <mergeCell ref="J420:K420"/>
    <mergeCell ref="G420:H420"/>
    <mergeCell ref="J402:K402"/>
    <mergeCell ref="G402:H402"/>
    <mergeCell ref="J400:K400"/>
    <mergeCell ref="G400:H400"/>
    <mergeCell ref="G337:H337"/>
    <mergeCell ref="A328:L328"/>
    <mergeCell ref="J398:K398"/>
    <mergeCell ref="G398:H398"/>
    <mergeCell ref="J396:K396"/>
    <mergeCell ref="G396:H396"/>
    <mergeCell ref="F394:G394"/>
    <mergeCell ref="J375:K375"/>
    <mergeCell ref="G375:H375"/>
    <mergeCell ref="F372:G372"/>
    <mergeCell ref="J364:K364"/>
    <mergeCell ref="G364:H364"/>
    <mergeCell ref="G377:H377"/>
    <mergeCell ref="J377:K377"/>
    <mergeCell ref="J387:K387"/>
    <mergeCell ref="G387:H387"/>
    <mergeCell ref="F385:G385"/>
    <mergeCell ref="J381:K381"/>
    <mergeCell ref="G381:H381"/>
    <mergeCell ref="J379:K379"/>
    <mergeCell ref="G379:H379"/>
    <mergeCell ref="J362:K362"/>
    <mergeCell ref="G362:H362"/>
    <mergeCell ref="F360:G360"/>
    <mergeCell ref="J353:K353"/>
    <mergeCell ref="G353:H353"/>
    <mergeCell ref="J351:K351"/>
    <mergeCell ref="G351:H351"/>
    <mergeCell ref="J253:K253"/>
    <mergeCell ref="G253:H253"/>
    <mergeCell ref="J324:K324"/>
    <mergeCell ref="A324:F324"/>
    <mergeCell ref="J322:K322"/>
    <mergeCell ref="G322:H322"/>
    <mergeCell ref="J320:K320"/>
    <mergeCell ref="G320:H320"/>
    <mergeCell ref="J295:K295"/>
    <mergeCell ref="G295:H295"/>
    <mergeCell ref="J293:K293"/>
    <mergeCell ref="G293:H293"/>
    <mergeCell ref="G324:H324"/>
    <mergeCell ref="J348:K348"/>
    <mergeCell ref="G348:H348"/>
    <mergeCell ref="F345:G345"/>
    <mergeCell ref="J337:K337"/>
    <mergeCell ref="F237:G237"/>
    <mergeCell ref="J251:K251"/>
    <mergeCell ref="G251:H251"/>
    <mergeCell ref="J282:K282"/>
    <mergeCell ref="G282:H282"/>
    <mergeCell ref="J317:K317"/>
    <mergeCell ref="G317:H317"/>
    <mergeCell ref="J315:K315"/>
    <mergeCell ref="G315:H315"/>
    <mergeCell ref="F312:G312"/>
    <mergeCell ref="J305:K305"/>
    <mergeCell ref="G305:H305"/>
    <mergeCell ref="J263:K263"/>
    <mergeCell ref="G263:H263"/>
    <mergeCell ref="F260:G260"/>
    <mergeCell ref="J280:K280"/>
    <mergeCell ref="G280:H280"/>
    <mergeCell ref="J277:K277"/>
    <mergeCell ref="G277:H277"/>
    <mergeCell ref="F275:G275"/>
    <mergeCell ref="J267:K267"/>
    <mergeCell ref="G267:H267"/>
    <mergeCell ref="J265:K265"/>
    <mergeCell ref="G265:H265"/>
    <mergeCell ref="G243:H243"/>
    <mergeCell ref="F249:G249"/>
    <mergeCell ref="J245:K245"/>
    <mergeCell ref="G245:H245"/>
    <mergeCell ref="J243:K243"/>
    <mergeCell ref="J241:K241"/>
    <mergeCell ref="G241:H241"/>
    <mergeCell ref="J239:K239"/>
    <mergeCell ref="G239:H239"/>
    <mergeCell ref="G205:H205"/>
    <mergeCell ref="F203:G203"/>
    <mergeCell ref="J196:K196"/>
    <mergeCell ref="G196:H196"/>
    <mergeCell ref="G232:H232"/>
    <mergeCell ref="J230:K230"/>
    <mergeCell ref="G230:H230"/>
    <mergeCell ref="F228:G228"/>
    <mergeCell ref="J224:K224"/>
    <mergeCell ref="G224:H224"/>
    <mergeCell ref="F215:G215"/>
    <mergeCell ref="J222:K222"/>
    <mergeCell ref="G222:H222"/>
    <mergeCell ref="J220:K220"/>
    <mergeCell ref="G220:H220"/>
    <mergeCell ref="J218:K218"/>
    <mergeCell ref="G218:H218"/>
    <mergeCell ref="J232:K232"/>
    <mergeCell ref="J165:K165"/>
    <mergeCell ref="G165:H165"/>
    <mergeCell ref="J194:K194"/>
    <mergeCell ref="G194:H194"/>
    <mergeCell ref="J191:K191"/>
    <mergeCell ref="G191:H191"/>
    <mergeCell ref="F188:G188"/>
    <mergeCell ref="J180:K180"/>
    <mergeCell ref="G180:H180"/>
    <mergeCell ref="A171:L171"/>
    <mergeCell ref="G167:H167"/>
    <mergeCell ref="J167:K167"/>
    <mergeCell ref="A167:F167"/>
    <mergeCell ref="J207:K207"/>
    <mergeCell ref="G207:H207"/>
    <mergeCell ref="J205:K205"/>
    <mergeCell ref="J163:K163"/>
    <mergeCell ref="G163:H163"/>
    <mergeCell ref="J160:K160"/>
    <mergeCell ref="G160:H160"/>
    <mergeCell ref="J158:K158"/>
    <mergeCell ref="G158:H158"/>
    <mergeCell ref="F95:G95"/>
    <mergeCell ref="J90:K90"/>
    <mergeCell ref="G90:H90"/>
    <mergeCell ref="J125:K125"/>
    <mergeCell ref="G125:H125"/>
    <mergeCell ref="J123:K123"/>
    <mergeCell ref="G123:H123"/>
    <mergeCell ref="J121:K121"/>
    <mergeCell ref="G121:H121"/>
    <mergeCell ref="F155:G155"/>
    <mergeCell ref="J148:K148"/>
    <mergeCell ref="G148:H148"/>
    <mergeCell ref="J138:K138"/>
    <mergeCell ref="G138:H138"/>
    <mergeCell ref="J136:K136"/>
    <mergeCell ref="G136:H136"/>
    <mergeCell ref="J88:K88"/>
    <mergeCell ref="G88:H88"/>
    <mergeCell ref="F86:G86"/>
    <mergeCell ref="J101:K101"/>
    <mergeCell ref="G101:H101"/>
    <mergeCell ref="J99:K99"/>
    <mergeCell ref="G99:H99"/>
    <mergeCell ref="J97:K97"/>
    <mergeCell ref="G97:H97"/>
    <mergeCell ref="C479:I479"/>
    <mergeCell ref="J479:K479"/>
    <mergeCell ref="C480:I480"/>
    <mergeCell ref="J480:K480"/>
    <mergeCell ref="C481:I481"/>
    <mergeCell ref="J481:K481"/>
    <mergeCell ref="F46:G46"/>
    <mergeCell ref="J38:K38"/>
    <mergeCell ref="G38:H38"/>
    <mergeCell ref="F118:G118"/>
    <mergeCell ref="J111:K111"/>
    <mergeCell ref="G111:H111"/>
    <mergeCell ref="J109:K109"/>
    <mergeCell ref="G109:H109"/>
    <mergeCell ref="J54:K54"/>
    <mergeCell ref="G54:H54"/>
    <mergeCell ref="J52:K52"/>
    <mergeCell ref="G52:H52"/>
    <mergeCell ref="J49:K49"/>
    <mergeCell ref="G49:H49"/>
    <mergeCell ref="F73:G73"/>
    <mergeCell ref="J65:K65"/>
    <mergeCell ref="G65:H65"/>
    <mergeCell ref="J63:K63"/>
    <mergeCell ref="C488:I488"/>
    <mergeCell ref="J488:K488"/>
    <mergeCell ref="C485:I485"/>
    <mergeCell ref="J485:K485"/>
    <mergeCell ref="C486:I486"/>
    <mergeCell ref="J486:K486"/>
    <mergeCell ref="C487:I487"/>
    <mergeCell ref="J487:K487"/>
    <mergeCell ref="C482:I482"/>
    <mergeCell ref="J482:K482"/>
    <mergeCell ref="C483:I483"/>
    <mergeCell ref="J483:K483"/>
    <mergeCell ref="C484:I484"/>
    <mergeCell ref="J484:K484"/>
    <mergeCell ref="C476:I476"/>
    <mergeCell ref="J476:K476"/>
    <mergeCell ref="C477:I477"/>
    <mergeCell ref="J477:K477"/>
    <mergeCell ref="C478:I478"/>
    <mergeCell ref="J478:K478"/>
    <mergeCell ref="C473:I473"/>
    <mergeCell ref="J473:K473"/>
    <mergeCell ref="C474:I474"/>
    <mergeCell ref="J474:K474"/>
    <mergeCell ref="C475:I475"/>
    <mergeCell ref="J475:K475"/>
    <mergeCell ref="C19:F19"/>
    <mergeCell ref="G19:H19"/>
    <mergeCell ref="I19:J19"/>
    <mergeCell ref="K19:L19"/>
    <mergeCell ref="C20:F20"/>
    <mergeCell ref="G20:H20"/>
    <mergeCell ref="I20:J20"/>
    <mergeCell ref="A25:L25"/>
    <mergeCell ref="C472:I472"/>
    <mergeCell ref="J472:K472"/>
    <mergeCell ref="J78:K78"/>
    <mergeCell ref="G78:H78"/>
    <mergeCell ref="J76:K76"/>
    <mergeCell ref="G76:H76"/>
    <mergeCell ref="G80:H80"/>
    <mergeCell ref="F107:G107"/>
    <mergeCell ref="J103:K103"/>
    <mergeCell ref="G103:H103"/>
    <mergeCell ref="A29:L29"/>
    <mergeCell ref="G63:H63"/>
    <mergeCell ref="F61:G61"/>
    <mergeCell ref="J82:K82"/>
    <mergeCell ref="G82:H82"/>
    <mergeCell ref="J80:K80"/>
    <mergeCell ref="I1:L1"/>
    <mergeCell ref="B5:K5"/>
    <mergeCell ref="B6:K6"/>
    <mergeCell ref="B8:K8"/>
    <mergeCell ref="B10:K10"/>
    <mergeCell ref="B12:K12"/>
    <mergeCell ref="B13:K13"/>
    <mergeCell ref="A15:L15"/>
    <mergeCell ref="G18:H18"/>
    <mergeCell ref="I18:J18"/>
  </mergeCells>
  <pageMargins left="0.4" right="0.2" top="0.2" bottom="0.4" header="0.2" footer="0.2"/>
  <pageSetup paperSize="9" scale="60" fitToHeight="0" orientation="portrait" horizontalDpi="4294967292" verticalDpi="0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K336"/>
  <sheetViews>
    <sheetView workbookViewId="0">
      <selection activeCell="A332" sqref="A332:AN332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31883</v>
      </c>
      <c r="M1">
        <v>139239296</v>
      </c>
      <c r="N1">
        <v>11</v>
      </c>
      <c r="O1">
        <v>6</v>
      </c>
      <c r="P1">
        <v>5</v>
      </c>
      <c r="Q1">
        <v>6</v>
      </c>
    </row>
    <row r="4" spans="1:133" x14ac:dyDescent="0.2">
      <c r="A4" s="1">
        <v>1</v>
      </c>
      <c r="B4" s="1">
        <v>1</v>
      </c>
      <c r="C4" s="1">
        <v>-1</v>
      </c>
      <c r="D4" s="1"/>
      <c r="E4" s="1"/>
      <c r="F4" s="1"/>
      <c r="G4" s="1" t="s">
        <v>4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>
        <v>0</v>
      </c>
    </row>
    <row r="12" spans="1:133" x14ac:dyDescent="0.2">
      <c r="A12" s="1">
        <v>1</v>
      </c>
      <c r="B12" s="1">
        <v>331</v>
      </c>
      <c r="C12" s="1">
        <v>0</v>
      </c>
      <c r="D12" s="1">
        <f>ROW(A269)</f>
        <v>269</v>
      </c>
      <c r="E12" s="1">
        <v>0</v>
      </c>
      <c r="F12" s="1" t="s">
        <v>5</v>
      </c>
      <c r="G12" s="1" t="s">
        <v>6</v>
      </c>
      <c r="H12" s="1" t="s">
        <v>3</v>
      </c>
      <c r="I12" s="1">
        <v>0</v>
      </c>
      <c r="J12" s="1" t="s">
        <v>7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1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524296</v>
      </c>
      <c r="CI12" s="1" t="s">
        <v>3</v>
      </c>
      <c r="CJ12" s="1" t="s">
        <v>3</v>
      </c>
      <c r="CK12" s="1">
        <v>9</v>
      </c>
      <c r="CL12" s="1"/>
      <c r="CM12" s="1"/>
      <c r="CN12" s="1"/>
      <c r="CO12" s="1"/>
      <c r="CP12" s="1"/>
      <c r="CQ12" s="1" t="s">
        <v>526</v>
      </c>
      <c r="CR12" s="1" t="s">
        <v>14</v>
      </c>
      <c r="CS12" s="1">
        <v>44551</v>
      </c>
      <c r="CT12" s="1">
        <v>395</v>
      </c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B269</f>
        <v>331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1</v>
      </c>
      <c r="G18" s="2" t="str">
        <f t="shared" si="0"/>
        <v>Ремонт  кровли здания отделения цементных мельниц с пристроем, лит.16А, 16Б (инв.№ - ОС00001025)</v>
      </c>
      <c r="H18" s="2"/>
      <c r="I18" s="2"/>
      <c r="J18" s="2"/>
      <c r="K18" s="2"/>
      <c r="L18" s="2"/>
      <c r="M18" s="2"/>
      <c r="N18" s="2"/>
      <c r="O18" s="2">
        <f t="shared" ref="O18:AT18" si="1">O269</f>
        <v>1945076.92</v>
      </c>
      <c r="P18" s="2">
        <f t="shared" si="1"/>
        <v>967064.7</v>
      </c>
      <c r="Q18" s="2">
        <f t="shared" si="1"/>
        <v>135071.6</v>
      </c>
      <c r="R18" s="2">
        <f t="shared" si="1"/>
        <v>41549.33</v>
      </c>
      <c r="S18" s="2">
        <f t="shared" si="1"/>
        <v>842940.62</v>
      </c>
      <c r="T18" s="2">
        <f t="shared" si="1"/>
        <v>0</v>
      </c>
      <c r="U18" s="2">
        <f t="shared" si="1"/>
        <v>2244.0313234599998</v>
      </c>
      <c r="V18" s="2">
        <f t="shared" si="1"/>
        <v>66.265856999999997</v>
      </c>
      <c r="W18" s="2">
        <f t="shared" si="1"/>
        <v>0</v>
      </c>
      <c r="X18" s="2">
        <f t="shared" si="1"/>
        <v>835465.1</v>
      </c>
      <c r="Y18" s="2">
        <f t="shared" si="1"/>
        <v>430365.95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3217782.95</v>
      </c>
      <c r="AS18" s="2">
        <f t="shared" si="1"/>
        <v>3217782.95</v>
      </c>
      <c r="AT18" s="2">
        <f t="shared" si="1"/>
        <v>0</v>
      </c>
      <c r="AU18" s="2">
        <f t="shared" ref="AU18:BZ18" si="2">AU269</f>
        <v>0</v>
      </c>
      <c r="AV18" s="2">
        <f t="shared" si="2"/>
        <v>967064.7</v>
      </c>
      <c r="AW18" s="2">
        <f t="shared" si="2"/>
        <v>967064.7</v>
      </c>
      <c r="AX18" s="2">
        <f t="shared" si="2"/>
        <v>0</v>
      </c>
      <c r="AY18" s="2">
        <f t="shared" si="2"/>
        <v>967064.7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6874.98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CA269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DG269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EM269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FS269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ROW(A237)</f>
        <v>237</v>
      </c>
      <c r="E20" s="1"/>
      <c r="F20" s="1" t="s">
        <v>15</v>
      </c>
      <c r="G20" s="1" t="s">
        <v>15</v>
      </c>
      <c r="H20" s="1" t="s">
        <v>3</v>
      </c>
      <c r="I20" s="1">
        <v>0</v>
      </c>
      <c r="J20" s="1" t="s">
        <v>3</v>
      </c>
      <c r="K20" s="1">
        <v>0</v>
      </c>
      <c r="L20" s="1" t="s">
        <v>3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B237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O237</f>
        <v>1945076.92</v>
      </c>
      <c r="P22" s="2">
        <f t="shared" si="8"/>
        <v>967064.7</v>
      </c>
      <c r="Q22" s="2">
        <f t="shared" si="8"/>
        <v>135071.6</v>
      </c>
      <c r="R22" s="2">
        <f t="shared" si="8"/>
        <v>41549.33</v>
      </c>
      <c r="S22" s="2">
        <f t="shared" si="8"/>
        <v>842940.62</v>
      </c>
      <c r="T22" s="2">
        <f t="shared" si="8"/>
        <v>0</v>
      </c>
      <c r="U22" s="2">
        <f t="shared" si="8"/>
        <v>2244.0313234599998</v>
      </c>
      <c r="V22" s="2">
        <f t="shared" si="8"/>
        <v>66.265856999999997</v>
      </c>
      <c r="W22" s="2">
        <f t="shared" si="8"/>
        <v>0</v>
      </c>
      <c r="X22" s="2">
        <f t="shared" si="8"/>
        <v>835465.1</v>
      </c>
      <c r="Y22" s="2">
        <f t="shared" si="8"/>
        <v>430365.95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3217782.95</v>
      </c>
      <c r="AS22" s="2">
        <f t="shared" si="8"/>
        <v>3217782.95</v>
      </c>
      <c r="AT22" s="2">
        <f t="shared" si="8"/>
        <v>0</v>
      </c>
      <c r="AU22" s="2">
        <f t="shared" ref="AU22:BZ22" si="9">AU237</f>
        <v>0</v>
      </c>
      <c r="AV22" s="2">
        <f t="shared" si="9"/>
        <v>967064.7</v>
      </c>
      <c r="AW22" s="2">
        <f t="shared" si="9"/>
        <v>967064.7</v>
      </c>
      <c r="AX22" s="2">
        <f t="shared" si="9"/>
        <v>0</v>
      </c>
      <c r="AY22" s="2">
        <f t="shared" si="9"/>
        <v>967064.7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6874.98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CA237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DG237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EM237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FS237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ROW(A64)</f>
        <v>64</v>
      </c>
      <c r="E24" s="1"/>
      <c r="F24" s="1" t="s">
        <v>5</v>
      </c>
      <c r="G24" s="1" t="s">
        <v>16</v>
      </c>
      <c r="H24" s="1" t="s">
        <v>3</v>
      </c>
      <c r="I24" s="1">
        <v>0</v>
      </c>
      <c r="J24" s="1"/>
      <c r="K24" s="1">
        <v>-1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B64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1</v>
      </c>
      <c r="G26" s="2" t="str">
        <f t="shared" si="14"/>
        <v>Ремонт кровли на отметке +17.300</v>
      </c>
      <c r="H26" s="2"/>
      <c r="I26" s="2"/>
      <c r="J26" s="2"/>
      <c r="K26" s="2"/>
      <c r="L26" s="2"/>
      <c r="M26" s="2"/>
      <c r="N26" s="2"/>
      <c r="O26" s="2">
        <f t="shared" ref="O26:AT26" si="15">O64</f>
        <v>889929.77</v>
      </c>
      <c r="P26" s="2">
        <f t="shared" si="15"/>
        <v>412529.91</v>
      </c>
      <c r="Q26" s="2">
        <f t="shared" si="15"/>
        <v>65070.65</v>
      </c>
      <c r="R26" s="2">
        <f t="shared" si="15"/>
        <v>19932.21</v>
      </c>
      <c r="S26" s="2">
        <f t="shared" si="15"/>
        <v>412329.21</v>
      </c>
      <c r="T26" s="2">
        <f t="shared" si="15"/>
        <v>0</v>
      </c>
      <c r="U26" s="2">
        <f t="shared" si="15"/>
        <v>1099.46614946</v>
      </c>
      <c r="V26" s="2">
        <f t="shared" si="15"/>
        <v>31.759625</v>
      </c>
      <c r="W26" s="2">
        <f t="shared" si="15"/>
        <v>0</v>
      </c>
      <c r="X26" s="2">
        <f t="shared" si="15"/>
        <v>407083.16</v>
      </c>
      <c r="Y26" s="2">
        <f t="shared" si="15"/>
        <v>210255.52</v>
      </c>
      <c r="Z26" s="2">
        <f t="shared" si="15"/>
        <v>0</v>
      </c>
      <c r="AA26" s="2">
        <f t="shared" si="15"/>
        <v>0</v>
      </c>
      <c r="AB26" s="2">
        <f t="shared" si="15"/>
        <v>889929.77</v>
      </c>
      <c r="AC26" s="2">
        <f t="shared" si="15"/>
        <v>412529.91</v>
      </c>
      <c r="AD26" s="2">
        <f t="shared" si="15"/>
        <v>65070.65</v>
      </c>
      <c r="AE26" s="2">
        <f t="shared" si="15"/>
        <v>19932.21</v>
      </c>
      <c r="AF26" s="2">
        <f t="shared" si="15"/>
        <v>412329.21</v>
      </c>
      <c r="AG26" s="2">
        <f t="shared" si="15"/>
        <v>0</v>
      </c>
      <c r="AH26" s="2">
        <f t="shared" si="15"/>
        <v>1099.46614946</v>
      </c>
      <c r="AI26" s="2">
        <f t="shared" si="15"/>
        <v>31.759625</v>
      </c>
      <c r="AJ26" s="2">
        <f t="shared" si="15"/>
        <v>0</v>
      </c>
      <c r="AK26" s="2">
        <f t="shared" si="15"/>
        <v>407083.16</v>
      </c>
      <c r="AL26" s="2">
        <f t="shared" si="15"/>
        <v>210255.52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1510703.51</v>
      </c>
      <c r="AS26" s="2">
        <f t="shared" si="15"/>
        <v>1510703.51</v>
      </c>
      <c r="AT26" s="2">
        <f t="shared" si="15"/>
        <v>0</v>
      </c>
      <c r="AU26" s="2">
        <f t="shared" ref="AU26:BZ26" si="16">AU64</f>
        <v>0</v>
      </c>
      <c r="AV26" s="2">
        <f t="shared" si="16"/>
        <v>412529.91</v>
      </c>
      <c r="AW26" s="2">
        <f t="shared" si="16"/>
        <v>412529.91</v>
      </c>
      <c r="AX26" s="2">
        <f t="shared" si="16"/>
        <v>0</v>
      </c>
      <c r="AY26" s="2">
        <f t="shared" si="16"/>
        <v>412529.91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3435.06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CA64</f>
        <v>1510703.51</v>
      </c>
      <c r="CB26" s="2">
        <f t="shared" si="17"/>
        <v>1510703.51</v>
      </c>
      <c r="CC26" s="2">
        <f t="shared" si="17"/>
        <v>0</v>
      </c>
      <c r="CD26" s="2">
        <f t="shared" si="17"/>
        <v>0</v>
      </c>
      <c r="CE26" s="2">
        <f t="shared" si="17"/>
        <v>412529.91</v>
      </c>
      <c r="CF26" s="2">
        <f t="shared" si="17"/>
        <v>412529.91</v>
      </c>
      <c r="CG26" s="2">
        <f t="shared" si="17"/>
        <v>0</v>
      </c>
      <c r="CH26" s="2">
        <f t="shared" si="17"/>
        <v>412529.91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3435.06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DG64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EM64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FS64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ROW(SmtRes!A3)</f>
        <v>3</v>
      </c>
      <c r="D28">
        <f>ROW(EtalonRes!A3)</f>
        <v>3</v>
      </c>
      <c r="E28" t="s">
        <v>5</v>
      </c>
      <c r="F28" t="s">
        <v>17</v>
      </c>
      <c r="G28" t="s">
        <v>18</v>
      </c>
      <c r="H28" t="s">
        <v>19</v>
      </c>
      <c r="I28">
        <f>ROUND(714/100,9)</f>
        <v>7.14</v>
      </c>
      <c r="J28">
        <v>0</v>
      </c>
      <c r="K28">
        <f>ROUND(714/100,9)</f>
        <v>7.14</v>
      </c>
      <c r="O28">
        <f t="shared" ref="O28:O60" si="21">ROUND(CP28,2)</f>
        <v>43876.74</v>
      </c>
      <c r="P28">
        <f t="shared" ref="P28:P60" si="22">ROUND(CQ28*I28,2)</f>
        <v>0</v>
      </c>
      <c r="Q28">
        <f t="shared" ref="Q28:Q60" si="23">ROUND(CR28*I28,2)</f>
        <v>2933.7</v>
      </c>
      <c r="R28">
        <f t="shared" ref="R28:R60" si="24">ROUND(CS28*I28,2)</f>
        <v>0</v>
      </c>
      <c r="S28">
        <f t="shared" ref="S28:S60" si="25">ROUND(CT28*I28,2)</f>
        <v>40943.040000000001</v>
      </c>
      <c r="T28">
        <f t="shared" ref="T28:T60" si="26">ROUND(CU28*I28,2)</f>
        <v>0</v>
      </c>
      <c r="U28">
        <f t="shared" ref="U28:U60" si="27">CV28*I28</f>
        <v>114.831549</v>
      </c>
      <c r="V28">
        <f t="shared" ref="V28:V60" si="28">CW28*I28</f>
        <v>0</v>
      </c>
      <c r="W28">
        <f t="shared" ref="W28:W60" si="29">ROUND(CX28*I28,2)</f>
        <v>0</v>
      </c>
      <c r="X28">
        <f t="shared" ref="X28:X60" si="30">ROUND(CY28,2)</f>
        <v>37258.17</v>
      </c>
      <c r="Y28">
        <f t="shared" ref="Y28:Y60" si="31">ROUND(CZ28,2)</f>
        <v>21290.38</v>
      </c>
      <c r="AA28">
        <v>145071932</v>
      </c>
      <c r="AB28">
        <f t="shared" ref="AB28:AB60" si="32">ROUND((AC28+AD28+AF28),2)</f>
        <v>156.09</v>
      </c>
      <c r="AC28">
        <f t="shared" ref="AC28:AC60" si="33">ROUND((ES28),2)</f>
        <v>0</v>
      </c>
      <c r="AD28">
        <f>ROUND((((ET28)-(EU28))+AE28),2)</f>
        <v>30.64</v>
      </c>
      <c r="AE28">
        <f>ROUND((EU28),2)</f>
        <v>0</v>
      </c>
      <c r="AF28">
        <f>ROUND(((EV28*(1+(0.005*2.3)))),2)</f>
        <v>125.45</v>
      </c>
      <c r="AG28">
        <f t="shared" ref="AG28:AG60" si="34">ROUND((AP28),2)</f>
        <v>0</v>
      </c>
      <c r="AH28">
        <f>((EW28*(1+(0.005*2.3))))</f>
        <v>16.082850000000001</v>
      </c>
      <c r="AI28">
        <f>(EX28)</f>
        <v>0</v>
      </c>
      <c r="AJ28">
        <f t="shared" ref="AJ28:AJ60" si="35">(AS28)</f>
        <v>0</v>
      </c>
      <c r="AK28">
        <v>154.66</v>
      </c>
      <c r="AL28">
        <v>0</v>
      </c>
      <c r="AM28">
        <v>30.64</v>
      </c>
      <c r="AN28">
        <v>0</v>
      </c>
      <c r="AO28">
        <v>124.02</v>
      </c>
      <c r="AP28">
        <v>0</v>
      </c>
      <c r="AQ28">
        <v>15.9</v>
      </c>
      <c r="AR28">
        <v>0</v>
      </c>
      <c r="AS28">
        <v>0</v>
      </c>
      <c r="AT28">
        <v>91</v>
      </c>
      <c r="AU28">
        <v>52</v>
      </c>
      <c r="AV28">
        <v>1</v>
      </c>
      <c r="AW28">
        <v>1</v>
      </c>
      <c r="AZ28">
        <v>1</v>
      </c>
      <c r="BA28">
        <v>45.71</v>
      </c>
      <c r="BB28">
        <v>13.41</v>
      </c>
      <c r="BC28">
        <v>8.3800000000000008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20</v>
      </c>
      <c r="BM28">
        <v>46003</v>
      </c>
      <c r="BN28">
        <v>0</v>
      </c>
      <c r="BO28" t="s">
        <v>3</v>
      </c>
      <c r="BP28">
        <v>0</v>
      </c>
      <c r="BQ28">
        <v>2</v>
      </c>
      <c r="BR28">
        <v>0</v>
      </c>
      <c r="BS28">
        <v>45.71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91</v>
      </c>
      <c r="CA28">
        <v>52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21</v>
      </c>
      <c r="CO28">
        <v>0</v>
      </c>
      <c r="CP28">
        <f t="shared" ref="CP28:CP60" si="36">(P28+Q28+S28)</f>
        <v>43876.74</v>
      </c>
      <c r="CQ28">
        <f t="shared" ref="CQ28:CQ60" si="37">AC28*BC28</f>
        <v>0</v>
      </c>
      <c r="CR28">
        <f>(((ET28)*BB28-(EU28)*BS28)+AE28*BS28)</f>
        <v>410.88240000000002</v>
      </c>
      <c r="CS28">
        <f t="shared" ref="CS28:CS60" si="38">AE28*BS28</f>
        <v>0</v>
      </c>
      <c r="CT28">
        <f t="shared" ref="CT28:CT60" si="39">AF28*BA28</f>
        <v>5734.3195000000005</v>
      </c>
      <c r="CU28">
        <f t="shared" ref="CU28:CU60" si="40">AG28</f>
        <v>0</v>
      </c>
      <c r="CV28">
        <f t="shared" ref="CV28:CV60" si="41">AH28</f>
        <v>16.082850000000001</v>
      </c>
      <c r="CW28">
        <f t="shared" ref="CW28:CW60" si="42">AI28</f>
        <v>0</v>
      </c>
      <c r="CX28">
        <f t="shared" ref="CX28:CX60" si="43">AJ28</f>
        <v>0</v>
      </c>
      <c r="CY28">
        <f t="shared" ref="CY28:CY60" si="44">(((S28+R28)*AT28)/100)</f>
        <v>37258.166400000002</v>
      </c>
      <c r="CZ28">
        <f t="shared" ref="CZ28:CZ60" si="45">(((S28+R28)*AU28)/100)</f>
        <v>21290.380799999999</v>
      </c>
      <c r="DC28" t="s">
        <v>3</v>
      </c>
      <c r="DD28" t="s">
        <v>3</v>
      </c>
      <c r="DE28" t="s">
        <v>3</v>
      </c>
      <c r="DF28" t="s">
        <v>3</v>
      </c>
      <c r="DG28" t="s">
        <v>22</v>
      </c>
      <c r="DH28" t="s">
        <v>3</v>
      </c>
      <c r="DI28" t="s">
        <v>22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1005</v>
      </c>
      <c r="DV28" t="s">
        <v>19</v>
      </c>
      <c r="DW28" t="s">
        <v>19</v>
      </c>
      <c r="DX28">
        <v>100</v>
      </c>
      <c r="DZ28" t="s">
        <v>3</v>
      </c>
      <c r="EA28" t="s">
        <v>3</v>
      </c>
      <c r="EB28" t="s">
        <v>3</v>
      </c>
      <c r="EC28" t="s">
        <v>3</v>
      </c>
      <c r="EE28">
        <v>140625347</v>
      </c>
      <c r="EF28">
        <v>2</v>
      </c>
      <c r="EG28" t="s">
        <v>23</v>
      </c>
      <c r="EH28">
        <v>40</v>
      </c>
      <c r="EI28" t="s">
        <v>24</v>
      </c>
      <c r="EJ28">
        <v>1</v>
      </c>
      <c r="EK28">
        <v>46003</v>
      </c>
      <c r="EL28" t="s">
        <v>25</v>
      </c>
      <c r="EM28" t="s">
        <v>26</v>
      </c>
      <c r="EO28" t="s">
        <v>27</v>
      </c>
      <c r="EQ28">
        <v>0</v>
      </c>
      <c r="ER28">
        <v>154.66</v>
      </c>
      <c r="ES28">
        <v>0</v>
      </c>
      <c r="ET28">
        <v>30.64</v>
      </c>
      <c r="EU28">
        <v>0</v>
      </c>
      <c r="EV28">
        <v>124.02</v>
      </c>
      <c r="EW28">
        <v>15.9</v>
      </c>
      <c r="EX28">
        <v>0</v>
      </c>
      <c r="EY28">
        <v>0</v>
      </c>
      <c r="FQ28">
        <v>0</v>
      </c>
      <c r="FR28">
        <f t="shared" ref="FR28:FR62" si="46">ROUND(IF(BI28=3,GM28,0),2)</f>
        <v>0</v>
      </c>
      <c r="FS28">
        <v>0</v>
      </c>
      <c r="FX28">
        <v>91</v>
      </c>
      <c r="FY28">
        <v>52</v>
      </c>
      <c r="GA28" t="s">
        <v>3</v>
      </c>
      <c r="GD28">
        <v>1</v>
      </c>
      <c r="GF28">
        <v>2084206629</v>
      </c>
      <c r="GG28">
        <v>2</v>
      </c>
      <c r="GH28">
        <v>1</v>
      </c>
      <c r="GI28">
        <v>4</v>
      </c>
      <c r="GJ28">
        <v>0</v>
      </c>
      <c r="GK28">
        <v>0</v>
      </c>
      <c r="GL28">
        <f t="shared" ref="GL28:GL62" si="47">ROUND(IF(AND(BH28=3,BI28=3,FS28&lt;&gt;0),P28,0),2)</f>
        <v>0</v>
      </c>
      <c r="GM28">
        <f t="shared" ref="GM28:GM60" si="48">ROUND(O28+X28+Y28,2)+GX28</f>
        <v>102425.29</v>
      </c>
      <c r="GN28">
        <f t="shared" ref="GN28:GN60" si="49">IF(OR(BI28=0,BI28=1),ROUND(O28+X28+Y28,2),0)</f>
        <v>102425.29</v>
      </c>
      <c r="GO28">
        <f t="shared" ref="GO28:GO60" si="50">IF(BI28=2,ROUND(O28+X28+Y28,2),0)</f>
        <v>0</v>
      </c>
      <c r="GP28">
        <f t="shared" ref="GP28:GP60" si="51">IF(BI28=4,ROUND(O28+X28+Y28,2)+GX28,0)</f>
        <v>0</v>
      </c>
      <c r="GR28">
        <v>0</v>
      </c>
      <c r="GS28">
        <v>3</v>
      </c>
      <c r="GT28">
        <v>0</v>
      </c>
      <c r="GU28" t="s">
        <v>3</v>
      </c>
      <c r="GV28">
        <f t="shared" ref="GV28:GV60" si="52">ROUND((GT28),2)</f>
        <v>0</v>
      </c>
      <c r="GW28">
        <v>1</v>
      </c>
      <c r="GX28">
        <f t="shared" ref="GX28:GX60" si="53">ROUND(HC28*I28,2)</f>
        <v>0</v>
      </c>
      <c r="HA28">
        <v>0</v>
      </c>
      <c r="HB28">
        <v>0</v>
      </c>
      <c r="HC28">
        <f t="shared" ref="HC28:HC60" si="54">GV28*GW28</f>
        <v>0</v>
      </c>
      <c r="HE28" t="s">
        <v>3</v>
      </c>
      <c r="HF28" t="s">
        <v>3</v>
      </c>
      <c r="HM28" t="s">
        <v>3</v>
      </c>
      <c r="HN28" t="s">
        <v>28</v>
      </c>
      <c r="HO28" t="s">
        <v>29</v>
      </c>
      <c r="HP28" t="s">
        <v>25</v>
      </c>
      <c r="HQ28" t="s">
        <v>25</v>
      </c>
      <c r="IK28">
        <v>0</v>
      </c>
    </row>
    <row r="29" spans="1:245" x14ac:dyDescent="0.2">
      <c r="A29">
        <v>18</v>
      </c>
      <c r="B29">
        <v>1</v>
      </c>
      <c r="C29">
        <v>3</v>
      </c>
      <c r="E29" t="s">
        <v>30</v>
      </c>
      <c r="F29" t="s">
        <v>31</v>
      </c>
      <c r="G29" t="s">
        <v>32</v>
      </c>
      <c r="H29" t="s">
        <v>33</v>
      </c>
      <c r="I29">
        <f>I28*J29</f>
        <v>15.565200000000001</v>
      </c>
      <c r="J29">
        <v>2.1800000000000002</v>
      </c>
      <c r="K29">
        <v>2.1800000000000002</v>
      </c>
      <c r="O29">
        <f t="shared" si="21"/>
        <v>0</v>
      </c>
      <c r="P29">
        <f t="shared" si="22"/>
        <v>0</v>
      </c>
      <c r="Q29">
        <f t="shared" si="23"/>
        <v>0</v>
      </c>
      <c r="R29">
        <f t="shared" si="24"/>
        <v>0</v>
      </c>
      <c r="S29">
        <f t="shared" si="25"/>
        <v>0</v>
      </c>
      <c r="T29">
        <f t="shared" si="26"/>
        <v>0</v>
      </c>
      <c r="U29">
        <f t="shared" si="27"/>
        <v>0</v>
      </c>
      <c r="V29">
        <f t="shared" si="28"/>
        <v>0</v>
      </c>
      <c r="W29">
        <f t="shared" si="29"/>
        <v>0</v>
      </c>
      <c r="X29">
        <f t="shared" si="30"/>
        <v>0</v>
      </c>
      <c r="Y29">
        <f t="shared" si="31"/>
        <v>0</v>
      </c>
      <c r="AA29">
        <v>145071932</v>
      </c>
      <c r="AB29">
        <f t="shared" si="32"/>
        <v>0</v>
      </c>
      <c r="AC29">
        <f t="shared" si="33"/>
        <v>0</v>
      </c>
      <c r="AD29">
        <f>ROUND((((ET29)-(EU29))+AE29),2)</f>
        <v>0</v>
      </c>
      <c r="AE29">
        <f>ROUND((EU29),2)</f>
        <v>0</v>
      </c>
      <c r="AF29">
        <f>ROUND((EV29),2)</f>
        <v>0</v>
      </c>
      <c r="AG29">
        <f t="shared" si="34"/>
        <v>0</v>
      </c>
      <c r="AH29">
        <f>(EW29)</f>
        <v>0</v>
      </c>
      <c r="AI29">
        <f>(EX29)</f>
        <v>0</v>
      </c>
      <c r="AJ29">
        <f t="shared" si="35"/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91</v>
      </c>
      <c r="AU29">
        <v>52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8.3800000000000008</v>
      </c>
      <c r="BD29" t="s">
        <v>3</v>
      </c>
      <c r="BE29" t="s">
        <v>3</v>
      </c>
      <c r="BF29" t="s">
        <v>3</v>
      </c>
      <c r="BG29" t="s">
        <v>3</v>
      </c>
      <c r="BH29">
        <v>3</v>
      </c>
      <c r="BI29">
        <v>1</v>
      </c>
      <c r="BJ29" t="s">
        <v>3</v>
      </c>
      <c r="BM29">
        <v>46003</v>
      </c>
      <c r="BN29">
        <v>0</v>
      </c>
      <c r="BO29" t="s">
        <v>3</v>
      </c>
      <c r="BP29">
        <v>0</v>
      </c>
      <c r="BQ29">
        <v>2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91</v>
      </c>
      <c r="CA29">
        <v>52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36"/>
        <v>0</v>
      </c>
      <c r="CQ29">
        <f t="shared" si="37"/>
        <v>0</v>
      </c>
      <c r="CR29">
        <f>(((ET29)*BB29-(EU29)*BS29)+AE29*BS29)</f>
        <v>0</v>
      </c>
      <c r="CS29">
        <f t="shared" si="38"/>
        <v>0</v>
      </c>
      <c r="CT29">
        <f t="shared" si="39"/>
        <v>0</v>
      </c>
      <c r="CU29">
        <f t="shared" si="40"/>
        <v>0</v>
      </c>
      <c r="CV29">
        <f t="shared" si="41"/>
        <v>0</v>
      </c>
      <c r="CW29">
        <f t="shared" si="42"/>
        <v>0</v>
      </c>
      <c r="CX29">
        <f t="shared" si="43"/>
        <v>0</v>
      </c>
      <c r="CY29">
        <f t="shared" si="44"/>
        <v>0</v>
      </c>
      <c r="CZ29">
        <f t="shared" si="45"/>
        <v>0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1009</v>
      </c>
      <c r="DV29" t="s">
        <v>33</v>
      </c>
      <c r="DW29" t="s">
        <v>33</v>
      </c>
      <c r="DX29">
        <v>1000</v>
      </c>
      <c r="DZ29" t="s">
        <v>3</v>
      </c>
      <c r="EA29" t="s">
        <v>3</v>
      </c>
      <c r="EB29" t="s">
        <v>3</v>
      </c>
      <c r="EC29" t="s">
        <v>3</v>
      </c>
      <c r="EE29">
        <v>140625347</v>
      </c>
      <c r="EF29">
        <v>2</v>
      </c>
      <c r="EG29" t="s">
        <v>23</v>
      </c>
      <c r="EH29">
        <v>40</v>
      </c>
      <c r="EI29" t="s">
        <v>24</v>
      </c>
      <c r="EJ29">
        <v>1</v>
      </c>
      <c r="EK29">
        <v>46003</v>
      </c>
      <c r="EL29" t="s">
        <v>25</v>
      </c>
      <c r="EM29" t="s">
        <v>26</v>
      </c>
      <c r="EO29" t="s">
        <v>3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FQ29">
        <v>0</v>
      </c>
      <c r="FR29">
        <f t="shared" si="46"/>
        <v>0</v>
      </c>
      <c r="FS29">
        <v>0</v>
      </c>
      <c r="FX29">
        <v>91</v>
      </c>
      <c r="FY29">
        <v>52</v>
      </c>
      <c r="GA29" t="s">
        <v>3</v>
      </c>
      <c r="GD29">
        <v>1</v>
      </c>
      <c r="GF29">
        <v>2102561428</v>
      </c>
      <c r="GG29">
        <v>2</v>
      </c>
      <c r="GH29">
        <v>1</v>
      </c>
      <c r="GI29">
        <v>4</v>
      </c>
      <c r="GJ29">
        <v>0</v>
      </c>
      <c r="GK29">
        <v>0</v>
      </c>
      <c r="GL29">
        <f t="shared" si="47"/>
        <v>0</v>
      </c>
      <c r="GM29">
        <f t="shared" si="48"/>
        <v>0</v>
      </c>
      <c r="GN29">
        <f t="shared" si="49"/>
        <v>0</v>
      </c>
      <c r="GO29">
        <f t="shared" si="50"/>
        <v>0</v>
      </c>
      <c r="GP29">
        <f t="shared" si="51"/>
        <v>0</v>
      </c>
      <c r="GR29">
        <v>0</v>
      </c>
      <c r="GS29">
        <v>3</v>
      </c>
      <c r="GT29">
        <v>0</v>
      </c>
      <c r="GU29" t="s">
        <v>3</v>
      </c>
      <c r="GV29">
        <f t="shared" si="52"/>
        <v>0</v>
      </c>
      <c r="GW29">
        <v>1</v>
      </c>
      <c r="GX29">
        <f t="shared" si="53"/>
        <v>0</v>
      </c>
      <c r="HA29">
        <v>0</v>
      </c>
      <c r="HB29">
        <v>0</v>
      </c>
      <c r="HC29">
        <f t="shared" si="54"/>
        <v>0</v>
      </c>
      <c r="HE29" t="s">
        <v>3</v>
      </c>
      <c r="HF29" t="s">
        <v>3</v>
      </c>
      <c r="HM29" t="s">
        <v>3</v>
      </c>
      <c r="HN29" t="s">
        <v>28</v>
      </c>
      <c r="HO29" t="s">
        <v>29</v>
      </c>
      <c r="HP29" t="s">
        <v>25</v>
      </c>
      <c r="HQ29" t="s">
        <v>25</v>
      </c>
      <c r="IK29">
        <v>0</v>
      </c>
    </row>
    <row r="30" spans="1:245" x14ac:dyDescent="0.2">
      <c r="A30">
        <v>17</v>
      </c>
      <c r="B30">
        <v>1</v>
      </c>
      <c r="C30">
        <f>ROW(SmtRes!A24)</f>
        <v>24</v>
      </c>
      <c r="D30">
        <f>ROW(EtalonRes!A26)</f>
        <v>26</v>
      </c>
      <c r="E30" t="s">
        <v>34</v>
      </c>
      <c r="F30" t="s">
        <v>35</v>
      </c>
      <c r="G30" t="s">
        <v>36</v>
      </c>
      <c r="H30" t="s">
        <v>19</v>
      </c>
      <c r="I30">
        <f>ROUND(714/100,9)</f>
        <v>7.14</v>
      </c>
      <c r="J30">
        <v>0</v>
      </c>
      <c r="K30">
        <f>ROUND(714/100,9)</f>
        <v>7.14</v>
      </c>
      <c r="O30">
        <f t="shared" si="21"/>
        <v>170547.33</v>
      </c>
      <c r="P30">
        <f t="shared" si="22"/>
        <v>9211.92</v>
      </c>
      <c r="Q30">
        <f t="shared" si="23"/>
        <v>56153.08</v>
      </c>
      <c r="R30">
        <f t="shared" si="24"/>
        <v>16788.439999999999</v>
      </c>
      <c r="S30">
        <f t="shared" si="25"/>
        <v>105182.33</v>
      </c>
      <c r="T30">
        <f t="shared" si="26"/>
        <v>0</v>
      </c>
      <c r="U30">
        <f t="shared" si="27"/>
        <v>263.28202004999997</v>
      </c>
      <c r="V30">
        <f t="shared" si="28"/>
        <v>26.15025</v>
      </c>
      <c r="W30">
        <f t="shared" si="29"/>
        <v>0</v>
      </c>
      <c r="X30">
        <f t="shared" si="30"/>
        <v>113432.82</v>
      </c>
      <c r="Y30">
        <f t="shared" si="31"/>
        <v>64278.6</v>
      </c>
      <c r="AA30">
        <v>145071932</v>
      </c>
      <c r="AB30">
        <f t="shared" si="32"/>
        <v>1062.71</v>
      </c>
      <c r="AC30">
        <f t="shared" si="33"/>
        <v>153.96</v>
      </c>
      <c r="AD30">
        <f>ROUND(((((ET30*1.25))-((EU30*1.25)))+AE30),2)</f>
        <v>586.47</v>
      </c>
      <c r="AE30">
        <f>ROUND(((EU30*1.25)),2)</f>
        <v>51.44</v>
      </c>
      <c r="AF30">
        <f>ROUND((((EV30*1.15)*(1+(0.005*2.3)))),2)</f>
        <v>322.27999999999997</v>
      </c>
      <c r="AG30">
        <f t="shared" si="34"/>
        <v>0</v>
      </c>
      <c r="AH30">
        <f>(((EW30*1.15)*(1+(0.005*2.3))))</f>
        <v>36.874232499999998</v>
      </c>
      <c r="AI30">
        <f>((EX30*1.25))</f>
        <v>3.6625000000000001</v>
      </c>
      <c r="AJ30">
        <f t="shared" si="35"/>
        <v>0</v>
      </c>
      <c r="AK30">
        <v>900.19</v>
      </c>
      <c r="AL30">
        <v>153.96</v>
      </c>
      <c r="AM30">
        <v>469.17</v>
      </c>
      <c r="AN30">
        <v>41.15</v>
      </c>
      <c r="AO30">
        <v>277.06</v>
      </c>
      <c r="AP30">
        <v>0</v>
      </c>
      <c r="AQ30">
        <v>31.7</v>
      </c>
      <c r="AR30">
        <v>2.93</v>
      </c>
      <c r="AS30">
        <v>0</v>
      </c>
      <c r="AT30">
        <v>93</v>
      </c>
      <c r="AU30">
        <v>52.7</v>
      </c>
      <c r="AV30">
        <v>1</v>
      </c>
      <c r="AW30">
        <v>1</v>
      </c>
      <c r="AZ30">
        <v>1</v>
      </c>
      <c r="BA30">
        <v>45.71</v>
      </c>
      <c r="BB30">
        <v>13.41</v>
      </c>
      <c r="BC30">
        <v>8.3800000000000008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1</v>
      </c>
      <c r="BJ30" t="s">
        <v>37</v>
      </c>
      <c r="BM30">
        <v>9001</v>
      </c>
      <c r="BN30">
        <v>0</v>
      </c>
      <c r="BO30" t="s">
        <v>3</v>
      </c>
      <c r="BP30">
        <v>0</v>
      </c>
      <c r="BQ30">
        <v>2</v>
      </c>
      <c r="BR30">
        <v>0</v>
      </c>
      <c r="BS30">
        <v>45.71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93</v>
      </c>
      <c r="CA30">
        <v>62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527</v>
      </c>
      <c r="CO30">
        <v>0</v>
      </c>
      <c r="CP30">
        <f t="shared" si="36"/>
        <v>170547.33000000002</v>
      </c>
      <c r="CQ30">
        <f t="shared" si="37"/>
        <v>1290.1848000000002</v>
      </c>
      <c r="CR30">
        <f>((((ET30*1.25))*BB30-((EU30*1.25))*BS30)+AE30*BS30)</f>
        <v>7864.5763999999999</v>
      </c>
      <c r="CS30">
        <f t="shared" si="38"/>
        <v>2351.3224</v>
      </c>
      <c r="CT30">
        <f t="shared" si="39"/>
        <v>14731.418799999999</v>
      </c>
      <c r="CU30">
        <f t="shared" si="40"/>
        <v>0</v>
      </c>
      <c r="CV30">
        <f t="shared" si="41"/>
        <v>36.874232499999998</v>
      </c>
      <c r="CW30">
        <f t="shared" si="42"/>
        <v>3.6625000000000001</v>
      </c>
      <c r="CX30">
        <f t="shared" si="43"/>
        <v>0</v>
      </c>
      <c r="CY30">
        <f t="shared" si="44"/>
        <v>113432.81610000001</v>
      </c>
      <c r="CZ30">
        <f t="shared" si="45"/>
        <v>64278.595790000007</v>
      </c>
      <c r="DC30" t="s">
        <v>3</v>
      </c>
      <c r="DD30" t="s">
        <v>3</v>
      </c>
      <c r="DE30" t="s">
        <v>38</v>
      </c>
      <c r="DF30" t="s">
        <v>38</v>
      </c>
      <c r="DG30" t="s">
        <v>39</v>
      </c>
      <c r="DH30" t="s">
        <v>3</v>
      </c>
      <c r="DI30" t="s">
        <v>39</v>
      </c>
      <c r="DJ30" t="s">
        <v>38</v>
      </c>
      <c r="DK30" t="s">
        <v>3</v>
      </c>
      <c r="DL30" t="s">
        <v>3</v>
      </c>
      <c r="DM30" t="s">
        <v>40</v>
      </c>
      <c r="DN30">
        <v>0</v>
      </c>
      <c r="DO30">
        <v>0</v>
      </c>
      <c r="DP30">
        <v>1</v>
      </c>
      <c r="DQ30">
        <v>1</v>
      </c>
      <c r="DU30">
        <v>1005</v>
      </c>
      <c r="DV30" t="s">
        <v>19</v>
      </c>
      <c r="DW30" t="s">
        <v>19</v>
      </c>
      <c r="DX30">
        <v>100</v>
      </c>
      <c r="DZ30" t="s">
        <v>3</v>
      </c>
      <c r="EA30" t="s">
        <v>3</v>
      </c>
      <c r="EB30" t="s">
        <v>3</v>
      </c>
      <c r="EC30" t="s">
        <v>3</v>
      </c>
      <c r="EE30">
        <v>140625026</v>
      </c>
      <c r="EF30">
        <v>2</v>
      </c>
      <c r="EG30" t="s">
        <v>23</v>
      </c>
      <c r="EH30">
        <v>9</v>
      </c>
      <c r="EI30" t="s">
        <v>41</v>
      </c>
      <c r="EJ30">
        <v>1</v>
      </c>
      <c r="EK30">
        <v>9001</v>
      </c>
      <c r="EL30" t="s">
        <v>41</v>
      </c>
      <c r="EM30" t="s">
        <v>42</v>
      </c>
      <c r="EO30" t="s">
        <v>43</v>
      </c>
      <c r="EQ30">
        <v>0</v>
      </c>
      <c r="ER30">
        <v>900.19</v>
      </c>
      <c r="ES30">
        <v>153.96</v>
      </c>
      <c r="ET30">
        <v>469.17</v>
      </c>
      <c r="EU30">
        <v>41.15</v>
      </c>
      <c r="EV30">
        <v>277.06</v>
      </c>
      <c r="EW30">
        <v>31.7</v>
      </c>
      <c r="EX30">
        <v>2.93</v>
      </c>
      <c r="EY30">
        <v>0</v>
      </c>
      <c r="FQ30">
        <v>0</v>
      </c>
      <c r="FR30">
        <f t="shared" si="46"/>
        <v>0</v>
      </c>
      <c r="FS30">
        <v>0</v>
      </c>
      <c r="FX30">
        <v>93</v>
      </c>
      <c r="FY30">
        <v>52.7</v>
      </c>
      <c r="GA30" t="s">
        <v>3</v>
      </c>
      <c r="GD30">
        <v>1</v>
      </c>
      <c r="GF30">
        <v>-615305433</v>
      </c>
      <c r="GG30">
        <v>2</v>
      </c>
      <c r="GH30">
        <v>1</v>
      </c>
      <c r="GI30">
        <v>4</v>
      </c>
      <c r="GJ30">
        <v>0</v>
      </c>
      <c r="GK30">
        <v>0</v>
      </c>
      <c r="GL30">
        <f t="shared" si="47"/>
        <v>0</v>
      </c>
      <c r="GM30">
        <f t="shared" si="48"/>
        <v>348258.75</v>
      </c>
      <c r="GN30">
        <f t="shared" si="49"/>
        <v>348258.75</v>
      </c>
      <c r="GO30">
        <f t="shared" si="50"/>
        <v>0</v>
      </c>
      <c r="GP30">
        <f t="shared" si="51"/>
        <v>0</v>
      </c>
      <c r="GR30">
        <v>0</v>
      </c>
      <c r="GS30">
        <v>3</v>
      </c>
      <c r="GT30">
        <v>0</v>
      </c>
      <c r="GU30" t="s">
        <v>3</v>
      </c>
      <c r="GV30">
        <f t="shared" si="52"/>
        <v>0</v>
      </c>
      <c r="GW30">
        <v>1</v>
      </c>
      <c r="GX30">
        <f t="shared" si="53"/>
        <v>0</v>
      </c>
      <c r="HA30">
        <v>0</v>
      </c>
      <c r="HB30">
        <v>0</v>
      </c>
      <c r="HC30">
        <f t="shared" si="54"/>
        <v>0</v>
      </c>
      <c r="HE30" t="s">
        <v>3</v>
      </c>
      <c r="HF30" t="s">
        <v>3</v>
      </c>
      <c r="HM30" t="s">
        <v>3</v>
      </c>
      <c r="HN30" t="s">
        <v>44</v>
      </c>
      <c r="HO30" t="s">
        <v>45</v>
      </c>
      <c r="HP30" t="s">
        <v>41</v>
      </c>
      <c r="HQ30" t="s">
        <v>41</v>
      </c>
      <c r="IK30">
        <v>0</v>
      </c>
    </row>
    <row r="31" spans="1:245" x14ac:dyDescent="0.2">
      <c r="A31">
        <v>18</v>
      </c>
      <c r="B31">
        <v>1</v>
      </c>
      <c r="C31">
        <v>16</v>
      </c>
      <c r="E31" t="s">
        <v>46</v>
      </c>
      <c r="F31" t="s">
        <v>47</v>
      </c>
      <c r="G31" t="s">
        <v>48</v>
      </c>
      <c r="H31" t="s">
        <v>49</v>
      </c>
      <c r="I31">
        <f>I30*J31</f>
        <v>-15.708</v>
      </c>
      <c r="J31">
        <v>-2.2000000000000002</v>
      </c>
      <c r="K31">
        <v>-2.2000000000000002</v>
      </c>
      <c r="O31">
        <f t="shared" si="21"/>
        <v>-1189.96</v>
      </c>
      <c r="P31">
        <f t="shared" si="22"/>
        <v>-1189.96</v>
      </c>
      <c r="Q31">
        <f t="shared" si="23"/>
        <v>0</v>
      </c>
      <c r="R31">
        <f t="shared" si="24"/>
        <v>0</v>
      </c>
      <c r="S31">
        <f t="shared" si="25"/>
        <v>0</v>
      </c>
      <c r="T31">
        <f t="shared" si="26"/>
        <v>0</v>
      </c>
      <c r="U31">
        <f t="shared" si="27"/>
        <v>0</v>
      </c>
      <c r="V31">
        <f t="shared" si="28"/>
        <v>0</v>
      </c>
      <c r="W31">
        <f t="shared" si="29"/>
        <v>0</v>
      </c>
      <c r="X31">
        <f t="shared" si="30"/>
        <v>0</v>
      </c>
      <c r="Y31">
        <f t="shared" si="31"/>
        <v>0</v>
      </c>
      <c r="AA31">
        <v>145071932</v>
      </c>
      <c r="AB31">
        <f t="shared" si="32"/>
        <v>9.0399999999999991</v>
      </c>
      <c r="AC31">
        <f t="shared" si="33"/>
        <v>9.0399999999999991</v>
      </c>
      <c r="AD31">
        <f>ROUND((((ET31)-(EU31))+AE31),2)</f>
        <v>0</v>
      </c>
      <c r="AE31">
        <f t="shared" ref="AE31:AF33" si="55">ROUND((EU31),2)</f>
        <v>0</v>
      </c>
      <c r="AF31">
        <f t="shared" si="55"/>
        <v>0</v>
      </c>
      <c r="AG31">
        <f t="shared" si="34"/>
        <v>0</v>
      </c>
      <c r="AH31">
        <f t="shared" ref="AH31:AI33" si="56">(EW31)</f>
        <v>0</v>
      </c>
      <c r="AI31">
        <f t="shared" si="56"/>
        <v>0</v>
      </c>
      <c r="AJ31">
        <f t="shared" si="35"/>
        <v>0</v>
      </c>
      <c r="AK31">
        <v>9.0399999999999991</v>
      </c>
      <c r="AL31">
        <v>9.0399999999999991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93</v>
      </c>
      <c r="AU31">
        <v>62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8.3800000000000008</v>
      </c>
      <c r="BD31" t="s">
        <v>3</v>
      </c>
      <c r="BE31" t="s">
        <v>3</v>
      </c>
      <c r="BF31" t="s">
        <v>3</v>
      </c>
      <c r="BG31" t="s">
        <v>3</v>
      </c>
      <c r="BH31">
        <v>3</v>
      </c>
      <c r="BI31">
        <v>1</v>
      </c>
      <c r="BJ31" t="s">
        <v>50</v>
      </c>
      <c r="BM31">
        <v>9001</v>
      </c>
      <c r="BN31">
        <v>0</v>
      </c>
      <c r="BO31" t="s">
        <v>3</v>
      </c>
      <c r="BP31">
        <v>0</v>
      </c>
      <c r="BQ31">
        <v>2</v>
      </c>
      <c r="BR31">
        <v>1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93</v>
      </c>
      <c r="CA31">
        <v>62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36"/>
        <v>-1189.96</v>
      </c>
      <c r="CQ31">
        <f t="shared" si="37"/>
        <v>75.755200000000002</v>
      </c>
      <c r="CR31">
        <f>(((ET31)*BB31-(EU31)*BS31)+AE31*BS31)</f>
        <v>0</v>
      </c>
      <c r="CS31">
        <f t="shared" si="38"/>
        <v>0</v>
      </c>
      <c r="CT31">
        <f t="shared" si="39"/>
        <v>0</v>
      </c>
      <c r="CU31">
        <f t="shared" si="40"/>
        <v>0</v>
      </c>
      <c r="CV31">
        <f t="shared" si="41"/>
        <v>0</v>
      </c>
      <c r="CW31">
        <f t="shared" si="42"/>
        <v>0</v>
      </c>
      <c r="CX31">
        <f t="shared" si="43"/>
        <v>0</v>
      </c>
      <c r="CY31">
        <f t="shared" si="44"/>
        <v>0</v>
      </c>
      <c r="CZ31">
        <f t="shared" si="45"/>
        <v>0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1009</v>
      </c>
      <c r="DV31" t="s">
        <v>49</v>
      </c>
      <c r="DW31" t="s">
        <v>49</v>
      </c>
      <c r="DX31">
        <v>1</v>
      </c>
      <c r="DZ31" t="s">
        <v>3</v>
      </c>
      <c r="EA31" t="s">
        <v>3</v>
      </c>
      <c r="EB31" t="s">
        <v>3</v>
      </c>
      <c r="EC31" t="s">
        <v>3</v>
      </c>
      <c r="EE31">
        <v>140625026</v>
      </c>
      <c r="EF31">
        <v>2</v>
      </c>
      <c r="EG31" t="s">
        <v>23</v>
      </c>
      <c r="EH31">
        <v>9</v>
      </c>
      <c r="EI31" t="s">
        <v>41</v>
      </c>
      <c r="EJ31">
        <v>1</v>
      </c>
      <c r="EK31">
        <v>9001</v>
      </c>
      <c r="EL31" t="s">
        <v>41</v>
      </c>
      <c r="EM31" t="s">
        <v>42</v>
      </c>
      <c r="EO31" t="s">
        <v>3</v>
      </c>
      <c r="EQ31">
        <v>0</v>
      </c>
      <c r="ER31">
        <v>9.0399999999999991</v>
      </c>
      <c r="ES31">
        <v>9.0399999999999991</v>
      </c>
      <c r="ET31">
        <v>0</v>
      </c>
      <c r="EU31">
        <v>0</v>
      </c>
      <c r="EV31">
        <v>0</v>
      </c>
      <c r="EW31">
        <v>0</v>
      </c>
      <c r="EX31">
        <v>0</v>
      </c>
      <c r="FQ31">
        <v>0</v>
      </c>
      <c r="FR31">
        <f t="shared" si="46"/>
        <v>0</v>
      </c>
      <c r="FS31">
        <v>0</v>
      </c>
      <c r="FX31">
        <v>93</v>
      </c>
      <c r="FY31">
        <v>62</v>
      </c>
      <c r="GA31" t="s">
        <v>3</v>
      </c>
      <c r="GD31">
        <v>1</v>
      </c>
      <c r="GF31">
        <v>-1864341761</v>
      </c>
      <c r="GG31">
        <v>2</v>
      </c>
      <c r="GH31">
        <v>1</v>
      </c>
      <c r="GI31">
        <v>4</v>
      </c>
      <c r="GJ31">
        <v>0</v>
      </c>
      <c r="GK31">
        <v>0</v>
      </c>
      <c r="GL31">
        <f t="shared" si="47"/>
        <v>0</v>
      </c>
      <c r="GM31">
        <f t="shared" si="48"/>
        <v>-1189.96</v>
      </c>
      <c r="GN31">
        <f t="shared" si="49"/>
        <v>-1189.96</v>
      </c>
      <c r="GO31">
        <f t="shared" si="50"/>
        <v>0</v>
      </c>
      <c r="GP31">
        <f t="shared" si="51"/>
        <v>0</v>
      </c>
      <c r="GR31">
        <v>0</v>
      </c>
      <c r="GS31">
        <v>3</v>
      </c>
      <c r="GT31">
        <v>0</v>
      </c>
      <c r="GU31" t="s">
        <v>3</v>
      </c>
      <c r="GV31">
        <f t="shared" si="52"/>
        <v>0</v>
      </c>
      <c r="GW31">
        <v>1</v>
      </c>
      <c r="GX31">
        <f t="shared" si="53"/>
        <v>0</v>
      </c>
      <c r="HA31">
        <v>0</v>
      </c>
      <c r="HB31">
        <v>0</v>
      </c>
      <c r="HC31">
        <f t="shared" si="54"/>
        <v>0</v>
      </c>
      <c r="HE31" t="s">
        <v>3</v>
      </c>
      <c r="HF31" t="s">
        <v>3</v>
      </c>
      <c r="HM31" t="s">
        <v>3</v>
      </c>
      <c r="HN31" t="s">
        <v>44</v>
      </c>
      <c r="HO31" t="s">
        <v>45</v>
      </c>
      <c r="HP31" t="s">
        <v>41</v>
      </c>
      <c r="HQ31" t="s">
        <v>41</v>
      </c>
      <c r="IK31">
        <v>0</v>
      </c>
    </row>
    <row r="32" spans="1:245" x14ac:dyDescent="0.2">
      <c r="A32">
        <v>17</v>
      </c>
      <c r="B32">
        <v>1</v>
      </c>
      <c r="E32" t="s">
        <v>51</v>
      </c>
      <c r="F32" t="s">
        <v>52</v>
      </c>
      <c r="G32" t="s">
        <v>53</v>
      </c>
      <c r="H32" t="s">
        <v>54</v>
      </c>
      <c r="I32">
        <f>ROUND(ROUND(I30*110,2),9)</f>
        <v>785.4</v>
      </c>
      <c r="J32">
        <v>0</v>
      </c>
      <c r="K32">
        <f>ROUND(ROUND(I30*110,2),9)</f>
        <v>785.4</v>
      </c>
      <c r="O32">
        <f t="shared" si="21"/>
        <v>0</v>
      </c>
      <c r="P32">
        <f t="shared" si="22"/>
        <v>0</v>
      </c>
      <c r="Q32">
        <f t="shared" si="23"/>
        <v>0</v>
      </c>
      <c r="R32">
        <f t="shared" si="24"/>
        <v>0</v>
      </c>
      <c r="S32">
        <f t="shared" si="25"/>
        <v>0</v>
      </c>
      <c r="T32">
        <f t="shared" si="26"/>
        <v>0</v>
      </c>
      <c r="U32">
        <f t="shared" si="27"/>
        <v>0</v>
      </c>
      <c r="V32">
        <f t="shared" si="28"/>
        <v>0</v>
      </c>
      <c r="W32">
        <f t="shared" si="29"/>
        <v>0</v>
      </c>
      <c r="X32">
        <f t="shared" si="30"/>
        <v>0</v>
      </c>
      <c r="Y32">
        <f t="shared" si="31"/>
        <v>0</v>
      </c>
      <c r="AA32">
        <v>145071932</v>
      </c>
      <c r="AB32">
        <f t="shared" si="32"/>
        <v>0</v>
      </c>
      <c r="AC32">
        <f t="shared" si="33"/>
        <v>0</v>
      </c>
      <c r="AD32">
        <f>ROUND((((ET32)-(EU32))+AE32),2)</f>
        <v>0</v>
      </c>
      <c r="AE32">
        <f t="shared" si="55"/>
        <v>0</v>
      </c>
      <c r="AF32">
        <f t="shared" si="55"/>
        <v>0</v>
      </c>
      <c r="AG32">
        <f t="shared" si="34"/>
        <v>0</v>
      </c>
      <c r="AH32">
        <f t="shared" si="56"/>
        <v>0</v>
      </c>
      <c r="AI32">
        <f t="shared" si="56"/>
        <v>0</v>
      </c>
      <c r="AJ32">
        <f t="shared" si="35"/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8.3800000000000008</v>
      </c>
      <c r="BD32" t="s">
        <v>3</v>
      </c>
      <c r="BE32" t="s">
        <v>3</v>
      </c>
      <c r="BF32" t="s">
        <v>3</v>
      </c>
      <c r="BG32" t="s">
        <v>3</v>
      </c>
      <c r="BH32">
        <v>3</v>
      </c>
      <c r="BI32">
        <v>1</v>
      </c>
      <c r="BJ32" t="s">
        <v>3</v>
      </c>
      <c r="BM32">
        <v>1100</v>
      </c>
      <c r="BN32">
        <v>0</v>
      </c>
      <c r="BO32" t="s">
        <v>3</v>
      </c>
      <c r="BP32">
        <v>0</v>
      </c>
      <c r="BQ32">
        <v>8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0</v>
      </c>
      <c r="CA32">
        <v>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36"/>
        <v>0</v>
      </c>
      <c r="CQ32">
        <f t="shared" si="37"/>
        <v>0</v>
      </c>
      <c r="CR32">
        <f>(((ET32)*BB32-(EU32)*BS32)+AE32*BS32)</f>
        <v>0</v>
      </c>
      <c r="CS32">
        <f t="shared" si="38"/>
        <v>0</v>
      </c>
      <c r="CT32">
        <f t="shared" si="39"/>
        <v>0</v>
      </c>
      <c r="CU32">
        <f t="shared" si="40"/>
        <v>0</v>
      </c>
      <c r="CV32">
        <f t="shared" si="41"/>
        <v>0</v>
      </c>
      <c r="CW32">
        <f t="shared" si="42"/>
        <v>0</v>
      </c>
      <c r="CX32">
        <f t="shared" si="43"/>
        <v>0</v>
      </c>
      <c r="CY32">
        <f t="shared" si="44"/>
        <v>0</v>
      </c>
      <c r="CZ32">
        <f t="shared" si="45"/>
        <v>0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1005</v>
      </c>
      <c r="DV32" t="s">
        <v>54</v>
      </c>
      <c r="DW32" t="s">
        <v>54</v>
      </c>
      <c r="DX32">
        <v>1</v>
      </c>
      <c r="DZ32" t="s">
        <v>3</v>
      </c>
      <c r="EA32" t="s">
        <v>3</v>
      </c>
      <c r="EB32" t="s">
        <v>3</v>
      </c>
      <c r="EC32" t="s">
        <v>3</v>
      </c>
      <c r="EE32">
        <v>140625274</v>
      </c>
      <c r="EF32">
        <v>8</v>
      </c>
      <c r="EG32" t="s">
        <v>55</v>
      </c>
      <c r="EH32">
        <v>0</v>
      </c>
      <c r="EI32" t="s">
        <v>3</v>
      </c>
      <c r="EJ32">
        <v>1</v>
      </c>
      <c r="EK32">
        <v>1100</v>
      </c>
      <c r="EL32" t="s">
        <v>56</v>
      </c>
      <c r="EM32" t="s">
        <v>57</v>
      </c>
      <c r="EO32" t="s">
        <v>3</v>
      </c>
      <c r="EQ32">
        <v>786432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FQ32">
        <v>0</v>
      </c>
      <c r="FR32">
        <f t="shared" si="46"/>
        <v>0</v>
      </c>
      <c r="FS32">
        <v>0</v>
      </c>
      <c r="FX32">
        <v>0</v>
      </c>
      <c r="FY32">
        <v>0</v>
      </c>
      <c r="GA32" t="s">
        <v>58</v>
      </c>
      <c r="GD32">
        <v>1</v>
      </c>
      <c r="GF32">
        <v>923704419</v>
      </c>
      <c r="GG32">
        <v>2</v>
      </c>
      <c r="GH32">
        <v>0</v>
      </c>
      <c r="GI32">
        <v>4</v>
      </c>
      <c r="GJ32">
        <v>0</v>
      </c>
      <c r="GK32">
        <v>0</v>
      </c>
      <c r="GL32">
        <f t="shared" si="47"/>
        <v>0</v>
      </c>
      <c r="GM32">
        <f t="shared" si="48"/>
        <v>0</v>
      </c>
      <c r="GN32">
        <f t="shared" si="49"/>
        <v>0</v>
      </c>
      <c r="GO32">
        <f t="shared" si="50"/>
        <v>0</v>
      </c>
      <c r="GP32">
        <f t="shared" si="51"/>
        <v>0</v>
      </c>
      <c r="GR32">
        <v>0</v>
      </c>
      <c r="GS32">
        <v>4</v>
      </c>
      <c r="GT32">
        <v>0</v>
      </c>
      <c r="GU32" t="s">
        <v>3</v>
      </c>
      <c r="GV32">
        <f t="shared" si="52"/>
        <v>0</v>
      </c>
      <c r="GW32">
        <v>1</v>
      </c>
      <c r="GX32">
        <f t="shared" si="53"/>
        <v>0</v>
      </c>
      <c r="HA32">
        <v>0</v>
      </c>
      <c r="HB32">
        <v>0</v>
      </c>
      <c r="HC32">
        <f t="shared" si="54"/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E33" t="s">
        <v>59</v>
      </c>
      <c r="F33" t="s">
        <v>60</v>
      </c>
      <c r="G33" t="s">
        <v>61</v>
      </c>
      <c r="H33" t="s">
        <v>62</v>
      </c>
      <c r="I33">
        <v>7140</v>
      </c>
      <c r="J33">
        <v>0</v>
      </c>
      <c r="K33">
        <v>7140</v>
      </c>
      <c r="O33">
        <f t="shared" si="21"/>
        <v>30514.93</v>
      </c>
      <c r="P33">
        <f t="shared" si="22"/>
        <v>30514.93</v>
      </c>
      <c r="Q33">
        <f t="shared" si="23"/>
        <v>0</v>
      </c>
      <c r="R33">
        <f t="shared" si="24"/>
        <v>0</v>
      </c>
      <c r="S33">
        <f t="shared" si="25"/>
        <v>0</v>
      </c>
      <c r="T33">
        <f t="shared" si="26"/>
        <v>0</v>
      </c>
      <c r="U33">
        <f t="shared" si="27"/>
        <v>0</v>
      </c>
      <c r="V33">
        <f t="shared" si="28"/>
        <v>0</v>
      </c>
      <c r="W33">
        <f t="shared" si="29"/>
        <v>0</v>
      </c>
      <c r="X33">
        <f t="shared" si="30"/>
        <v>0</v>
      </c>
      <c r="Y33">
        <f t="shared" si="31"/>
        <v>0</v>
      </c>
      <c r="AA33">
        <v>145071932</v>
      </c>
      <c r="AB33">
        <f t="shared" si="32"/>
        <v>0.51</v>
      </c>
      <c r="AC33">
        <f t="shared" si="33"/>
        <v>0.51</v>
      </c>
      <c r="AD33">
        <f>ROUND((((ET33)-(EU33))+AE33),2)</f>
        <v>0</v>
      </c>
      <c r="AE33">
        <f t="shared" si="55"/>
        <v>0</v>
      </c>
      <c r="AF33">
        <f t="shared" si="55"/>
        <v>0</v>
      </c>
      <c r="AG33">
        <f t="shared" si="34"/>
        <v>0</v>
      </c>
      <c r="AH33">
        <f t="shared" si="56"/>
        <v>0</v>
      </c>
      <c r="AI33">
        <f t="shared" si="56"/>
        <v>0</v>
      </c>
      <c r="AJ33">
        <f t="shared" si="35"/>
        <v>0</v>
      </c>
      <c r="AK33">
        <v>0.51</v>
      </c>
      <c r="AL33">
        <v>0.51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8.3800000000000008</v>
      </c>
      <c r="BD33" t="s">
        <v>3</v>
      </c>
      <c r="BE33" t="s">
        <v>3</v>
      </c>
      <c r="BF33" t="s">
        <v>3</v>
      </c>
      <c r="BG33" t="s">
        <v>3</v>
      </c>
      <c r="BH33">
        <v>3</v>
      </c>
      <c r="BI33">
        <v>1</v>
      </c>
      <c r="BJ33" t="s">
        <v>3</v>
      </c>
      <c r="BM33">
        <v>1100</v>
      </c>
      <c r="BN33">
        <v>0</v>
      </c>
      <c r="BO33" t="s">
        <v>3</v>
      </c>
      <c r="BP33">
        <v>0</v>
      </c>
      <c r="BQ33">
        <v>8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0</v>
      </c>
      <c r="CA33">
        <v>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36"/>
        <v>30514.93</v>
      </c>
      <c r="CQ33">
        <f t="shared" si="37"/>
        <v>4.2738000000000005</v>
      </c>
      <c r="CR33">
        <f>(((ET33)*BB33-(EU33)*BS33)+AE33*BS33)</f>
        <v>0</v>
      </c>
      <c r="CS33">
        <f t="shared" si="38"/>
        <v>0</v>
      </c>
      <c r="CT33">
        <f t="shared" si="39"/>
        <v>0</v>
      </c>
      <c r="CU33">
        <f t="shared" si="40"/>
        <v>0</v>
      </c>
      <c r="CV33">
        <f t="shared" si="41"/>
        <v>0</v>
      </c>
      <c r="CW33">
        <f t="shared" si="42"/>
        <v>0</v>
      </c>
      <c r="CX33">
        <f t="shared" si="43"/>
        <v>0</v>
      </c>
      <c r="CY33">
        <f t="shared" si="44"/>
        <v>0</v>
      </c>
      <c r="CZ33">
        <f t="shared" si="45"/>
        <v>0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1010</v>
      </c>
      <c r="DV33" t="s">
        <v>62</v>
      </c>
      <c r="DW33" t="s">
        <v>62</v>
      </c>
      <c r="DX33">
        <v>1</v>
      </c>
      <c r="DZ33" t="s">
        <v>3</v>
      </c>
      <c r="EA33" t="s">
        <v>3</v>
      </c>
      <c r="EB33" t="s">
        <v>3</v>
      </c>
      <c r="EC33" t="s">
        <v>3</v>
      </c>
      <c r="EE33">
        <v>140625274</v>
      </c>
      <c r="EF33">
        <v>8</v>
      </c>
      <c r="EG33" t="s">
        <v>55</v>
      </c>
      <c r="EH33">
        <v>0</v>
      </c>
      <c r="EI33" t="s">
        <v>3</v>
      </c>
      <c r="EJ33">
        <v>1</v>
      </c>
      <c r="EK33">
        <v>1100</v>
      </c>
      <c r="EL33" t="s">
        <v>56</v>
      </c>
      <c r="EM33" t="s">
        <v>57</v>
      </c>
      <c r="EO33" t="s">
        <v>3</v>
      </c>
      <c r="EQ33">
        <v>0</v>
      </c>
      <c r="ER33">
        <v>0.51</v>
      </c>
      <c r="ES33">
        <v>0.51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5</v>
      </c>
      <c r="FC33">
        <v>1</v>
      </c>
      <c r="FD33">
        <v>18</v>
      </c>
      <c r="FF33">
        <v>4.8</v>
      </c>
      <c r="FQ33">
        <v>0</v>
      </c>
      <c r="FR33">
        <f t="shared" si="46"/>
        <v>0</v>
      </c>
      <c r="FS33">
        <v>0</v>
      </c>
      <c r="FX33">
        <v>0</v>
      </c>
      <c r="FY33">
        <v>0</v>
      </c>
      <c r="GA33" t="s">
        <v>63</v>
      </c>
      <c r="GD33">
        <v>1</v>
      </c>
      <c r="GF33">
        <v>-1778612597</v>
      </c>
      <c r="GG33">
        <v>2</v>
      </c>
      <c r="GH33">
        <v>3</v>
      </c>
      <c r="GI33">
        <v>4</v>
      </c>
      <c r="GJ33">
        <v>0</v>
      </c>
      <c r="GK33">
        <v>0</v>
      </c>
      <c r="GL33">
        <f t="shared" si="47"/>
        <v>0</v>
      </c>
      <c r="GM33">
        <f t="shared" si="48"/>
        <v>30514.93</v>
      </c>
      <c r="GN33">
        <f t="shared" si="49"/>
        <v>30514.93</v>
      </c>
      <c r="GO33">
        <f t="shared" si="50"/>
        <v>0</v>
      </c>
      <c r="GP33">
        <f t="shared" si="51"/>
        <v>0</v>
      </c>
      <c r="GR33">
        <v>1</v>
      </c>
      <c r="GS33">
        <v>1</v>
      </c>
      <c r="GT33">
        <v>0</v>
      </c>
      <c r="GU33" t="s">
        <v>3</v>
      </c>
      <c r="GV33">
        <f t="shared" si="52"/>
        <v>0</v>
      </c>
      <c r="GW33">
        <v>1</v>
      </c>
      <c r="GX33">
        <f t="shared" si="53"/>
        <v>0</v>
      </c>
      <c r="HA33">
        <v>0</v>
      </c>
      <c r="HB33">
        <v>0</v>
      </c>
      <c r="HC33">
        <f t="shared" si="54"/>
        <v>0</v>
      </c>
      <c r="HE33" t="s">
        <v>64</v>
      </c>
      <c r="HF33" t="s">
        <v>34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1</v>
      </c>
      <c r="C34">
        <f>ROW(SmtRes!A31)</f>
        <v>31</v>
      </c>
      <c r="D34">
        <f>ROW(EtalonRes!A33)</f>
        <v>33</v>
      </c>
      <c r="E34" t="s">
        <v>64</v>
      </c>
      <c r="F34" t="s">
        <v>65</v>
      </c>
      <c r="G34" t="s">
        <v>66</v>
      </c>
      <c r="H34" t="s">
        <v>19</v>
      </c>
      <c r="I34">
        <f>ROUND(38*0.2/100,9)</f>
        <v>7.5999999999999998E-2</v>
      </c>
      <c r="J34">
        <v>0</v>
      </c>
      <c r="K34">
        <f>ROUND(38*0.2/100,9)</f>
        <v>7.5999999999999998E-2</v>
      </c>
      <c r="O34">
        <f t="shared" si="21"/>
        <v>7528.36</v>
      </c>
      <c r="P34">
        <f t="shared" si="22"/>
        <v>4150.0200000000004</v>
      </c>
      <c r="Q34">
        <f t="shared" si="23"/>
        <v>27.88</v>
      </c>
      <c r="R34">
        <f t="shared" si="24"/>
        <v>15.25</v>
      </c>
      <c r="S34">
        <f t="shared" si="25"/>
        <v>3350.46</v>
      </c>
      <c r="T34">
        <f t="shared" si="26"/>
        <v>0</v>
      </c>
      <c r="U34">
        <f t="shared" si="27"/>
        <v>8.5929757200000001</v>
      </c>
      <c r="V34">
        <f t="shared" si="28"/>
        <v>2.5650000000000003E-2</v>
      </c>
      <c r="W34">
        <f t="shared" si="29"/>
        <v>0</v>
      </c>
      <c r="X34">
        <f t="shared" si="30"/>
        <v>3668.62</v>
      </c>
      <c r="Y34">
        <f t="shared" si="31"/>
        <v>1630.69</v>
      </c>
      <c r="AA34">
        <v>145071932</v>
      </c>
      <c r="AB34">
        <f t="shared" si="32"/>
        <v>7507.98</v>
      </c>
      <c r="AC34">
        <f t="shared" si="33"/>
        <v>6516.18</v>
      </c>
      <c r="AD34">
        <f>ROUND(((((ET34*1.25))-((EU34*1.25)))+AE34),2)</f>
        <v>27.35</v>
      </c>
      <c r="AE34">
        <f>ROUND(((EU34*1.25)),2)</f>
        <v>4.3899999999999997</v>
      </c>
      <c r="AF34">
        <f>ROUND((((EV34*1.15)*(1+(0.005*2.3)))),2)</f>
        <v>964.45</v>
      </c>
      <c r="AG34">
        <f t="shared" si="34"/>
        <v>0</v>
      </c>
      <c r="AH34">
        <f>(((EW34*1.15)*(1+(0.005*2.3))))</f>
        <v>113.06547</v>
      </c>
      <c r="AI34">
        <f>((EX34*1.25))</f>
        <v>0.33750000000000002</v>
      </c>
      <c r="AJ34">
        <f t="shared" si="35"/>
        <v>0</v>
      </c>
      <c r="AK34">
        <v>7367.18</v>
      </c>
      <c r="AL34">
        <v>6516.18</v>
      </c>
      <c r="AM34">
        <v>21.88</v>
      </c>
      <c r="AN34">
        <v>3.51</v>
      </c>
      <c r="AO34">
        <v>829.12</v>
      </c>
      <c r="AP34">
        <v>0</v>
      </c>
      <c r="AQ34">
        <v>97.2</v>
      </c>
      <c r="AR34">
        <v>0.27</v>
      </c>
      <c r="AS34">
        <v>0</v>
      </c>
      <c r="AT34">
        <v>109</v>
      </c>
      <c r="AU34">
        <v>48.45</v>
      </c>
      <c r="AV34">
        <v>1</v>
      </c>
      <c r="AW34">
        <v>1</v>
      </c>
      <c r="AZ34">
        <v>1</v>
      </c>
      <c r="BA34">
        <v>45.71</v>
      </c>
      <c r="BB34">
        <v>13.41</v>
      </c>
      <c r="BC34">
        <v>8.3800000000000008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1</v>
      </c>
      <c r="BJ34" t="s">
        <v>67</v>
      </c>
      <c r="BM34">
        <v>12001</v>
      </c>
      <c r="BN34">
        <v>0</v>
      </c>
      <c r="BO34" t="s">
        <v>3</v>
      </c>
      <c r="BP34">
        <v>0</v>
      </c>
      <c r="BQ34">
        <v>2</v>
      </c>
      <c r="BR34">
        <v>0</v>
      </c>
      <c r="BS34">
        <v>45.71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109</v>
      </c>
      <c r="CA34">
        <v>57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527</v>
      </c>
      <c r="CO34">
        <v>0</v>
      </c>
      <c r="CP34">
        <f t="shared" si="36"/>
        <v>7528.3600000000006</v>
      </c>
      <c r="CQ34">
        <f t="shared" si="37"/>
        <v>54605.588400000008</v>
      </c>
      <c r="CR34">
        <f>((((ET34*1.25))*BB34-((EU34*1.25))*BS34)+AE34*BS34)</f>
        <v>366.87777499999999</v>
      </c>
      <c r="CS34">
        <f t="shared" si="38"/>
        <v>200.6669</v>
      </c>
      <c r="CT34">
        <f t="shared" si="39"/>
        <v>44085.0095</v>
      </c>
      <c r="CU34">
        <f t="shared" si="40"/>
        <v>0</v>
      </c>
      <c r="CV34">
        <f t="shared" si="41"/>
        <v>113.06547</v>
      </c>
      <c r="CW34">
        <f t="shared" si="42"/>
        <v>0.33750000000000002</v>
      </c>
      <c r="CX34">
        <f t="shared" si="43"/>
        <v>0</v>
      </c>
      <c r="CY34">
        <f t="shared" si="44"/>
        <v>3668.6239</v>
      </c>
      <c r="CZ34">
        <f t="shared" si="45"/>
        <v>1630.6864949999999</v>
      </c>
      <c r="DC34" t="s">
        <v>3</v>
      </c>
      <c r="DD34" t="s">
        <v>3</v>
      </c>
      <c r="DE34" t="s">
        <v>38</v>
      </c>
      <c r="DF34" t="s">
        <v>38</v>
      </c>
      <c r="DG34" t="s">
        <v>39</v>
      </c>
      <c r="DH34" t="s">
        <v>3</v>
      </c>
      <c r="DI34" t="s">
        <v>39</v>
      </c>
      <c r="DJ34" t="s">
        <v>38</v>
      </c>
      <c r="DK34" t="s">
        <v>3</v>
      </c>
      <c r="DL34" t="s">
        <v>3</v>
      </c>
      <c r="DM34" t="s">
        <v>40</v>
      </c>
      <c r="DN34">
        <v>0</v>
      </c>
      <c r="DO34">
        <v>0</v>
      </c>
      <c r="DP34">
        <v>1</v>
      </c>
      <c r="DQ34">
        <v>1</v>
      </c>
      <c r="DU34">
        <v>1005</v>
      </c>
      <c r="DV34" t="s">
        <v>19</v>
      </c>
      <c r="DW34" t="s">
        <v>19</v>
      </c>
      <c r="DX34">
        <v>100</v>
      </c>
      <c r="DZ34" t="s">
        <v>3</v>
      </c>
      <c r="EA34" t="s">
        <v>3</v>
      </c>
      <c r="EB34" t="s">
        <v>3</v>
      </c>
      <c r="EC34" t="s">
        <v>3</v>
      </c>
      <c r="EE34">
        <v>140625032</v>
      </c>
      <c r="EF34">
        <v>2</v>
      </c>
      <c r="EG34" t="s">
        <v>23</v>
      </c>
      <c r="EH34">
        <v>12</v>
      </c>
      <c r="EI34" t="s">
        <v>68</v>
      </c>
      <c r="EJ34">
        <v>1</v>
      </c>
      <c r="EK34">
        <v>12001</v>
      </c>
      <c r="EL34" t="s">
        <v>68</v>
      </c>
      <c r="EM34" t="s">
        <v>69</v>
      </c>
      <c r="EO34" t="s">
        <v>43</v>
      </c>
      <c r="EQ34">
        <v>0</v>
      </c>
      <c r="ER34">
        <v>7367.18</v>
      </c>
      <c r="ES34">
        <v>6516.18</v>
      </c>
      <c r="ET34">
        <v>21.88</v>
      </c>
      <c r="EU34">
        <v>3.51</v>
      </c>
      <c r="EV34">
        <v>829.12</v>
      </c>
      <c r="EW34">
        <v>97.2</v>
      </c>
      <c r="EX34">
        <v>0.27</v>
      </c>
      <c r="EY34">
        <v>0</v>
      </c>
      <c r="FQ34">
        <v>0</v>
      </c>
      <c r="FR34">
        <f t="shared" si="46"/>
        <v>0</v>
      </c>
      <c r="FS34">
        <v>0</v>
      </c>
      <c r="FX34">
        <v>109</v>
      </c>
      <c r="FY34">
        <v>48.45</v>
      </c>
      <c r="GA34" t="s">
        <v>3</v>
      </c>
      <c r="GD34">
        <v>1</v>
      </c>
      <c r="GF34">
        <v>2021312472</v>
      </c>
      <c r="GG34">
        <v>2</v>
      </c>
      <c r="GH34">
        <v>1</v>
      </c>
      <c r="GI34">
        <v>4</v>
      </c>
      <c r="GJ34">
        <v>0</v>
      </c>
      <c r="GK34">
        <v>0</v>
      </c>
      <c r="GL34">
        <f t="shared" si="47"/>
        <v>0</v>
      </c>
      <c r="GM34">
        <f t="shared" si="48"/>
        <v>12827.67</v>
      </c>
      <c r="GN34">
        <f t="shared" si="49"/>
        <v>12827.67</v>
      </c>
      <c r="GO34">
        <f t="shared" si="50"/>
        <v>0</v>
      </c>
      <c r="GP34">
        <f t="shared" si="51"/>
        <v>0</v>
      </c>
      <c r="GR34">
        <v>0</v>
      </c>
      <c r="GS34">
        <v>3</v>
      </c>
      <c r="GT34">
        <v>0</v>
      </c>
      <c r="GU34" t="s">
        <v>3</v>
      </c>
      <c r="GV34">
        <f t="shared" si="52"/>
        <v>0</v>
      </c>
      <c r="GW34">
        <v>1</v>
      </c>
      <c r="GX34">
        <f t="shared" si="53"/>
        <v>0</v>
      </c>
      <c r="HA34">
        <v>0</v>
      </c>
      <c r="HB34">
        <v>0</v>
      </c>
      <c r="HC34">
        <f t="shared" si="54"/>
        <v>0</v>
      </c>
      <c r="HE34" t="s">
        <v>3</v>
      </c>
      <c r="HF34" t="s">
        <v>3</v>
      </c>
      <c r="HM34" t="s">
        <v>3</v>
      </c>
      <c r="HN34" t="s">
        <v>70</v>
      </c>
      <c r="HO34" t="s">
        <v>71</v>
      </c>
      <c r="HP34" t="s">
        <v>68</v>
      </c>
      <c r="HQ34" t="s">
        <v>68</v>
      </c>
      <c r="IK34">
        <v>0</v>
      </c>
    </row>
    <row r="35" spans="1:245" x14ac:dyDescent="0.2">
      <c r="A35">
        <v>17</v>
      </c>
      <c r="B35">
        <v>1</v>
      </c>
      <c r="E35" t="s">
        <v>72</v>
      </c>
      <c r="F35" t="s">
        <v>60</v>
      </c>
      <c r="G35" t="s">
        <v>73</v>
      </c>
      <c r="H35" t="s">
        <v>74</v>
      </c>
      <c r="I35">
        <v>38</v>
      </c>
      <c r="J35">
        <v>0</v>
      </c>
      <c r="K35">
        <v>38</v>
      </c>
      <c r="O35">
        <f t="shared" si="21"/>
        <v>5900.69</v>
      </c>
      <c r="P35">
        <f t="shared" si="22"/>
        <v>5900.69</v>
      </c>
      <c r="Q35">
        <f t="shared" si="23"/>
        <v>0</v>
      </c>
      <c r="R35">
        <f t="shared" si="24"/>
        <v>0</v>
      </c>
      <c r="S35">
        <f t="shared" si="25"/>
        <v>0</v>
      </c>
      <c r="T35">
        <f t="shared" si="26"/>
        <v>0</v>
      </c>
      <c r="U35">
        <f t="shared" si="27"/>
        <v>0</v>
      </c>
      <c r="V35">
        <f t="shared" si="28"/>
        <v>0</v>
      </c>
      <c r="W35">
        <f t="shared" si="29"/>
        <v>0</v>
      </c>
      <c r="X35">
        <f t="shared" si="30"/>
        <v>0</v>
      </c>
      <c r="Y35">
        <f t="shared" si="31"/>
        <v>0</v>
      </c>
      <c r="AA35">
        <v>145071932</v>
      </c>
      <c r="AB35">
        <f t="shared" si="32"/>
        <v>18.53</v>
      </c>
      <c r="AC35">
        <f t="shared" si="33"/>
        <v>18.53</v>
      </c>
      <c r="AD35">
        <f>ROUND((((ET35)-(EU35))+AE35),2)</f>
        <v>0</v>
      </c>
      <c r="AE35">
        <f>ROUND((EU35),2)</f>
        <v>0</v>
      </c>
      <c r="AF35">
        <f>ROUND((EV35),2)</f>
        <v>0</v>
      </c>
      <c r="AG35">
        <f t="shared" si="34"/>
        <v>0</v>
      </c>
      <c r="AH35">
        <f>(EW35)</f>
        <v>0</v>
      </c>
      <c r="AI35">
        <f>(EX35)</f>
        <v>0</v>
      </c>
      <c r="AJ35">
        <f t="shared" si="35"/>
        <v>0</v>
      </c>
      <c r="AK35">
        <v>18.53</v>
      </c>
      <c r="AL35">
        <v>18.53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8.3800000000000008</v>
      </c>
      <c r="BD35" t="s">
        <v>3</v>
      </c>
      <c r="BE35" t="s">
        <v>3</v>
      </c>
      <c r="BF35" t="s">
        <v>3</v>
      </c>
      <c r="BG35" t="s">
        <v>3</v>
      </c>
      <c r="BH35">
        <v>3</v>
      </c>
      <c r="BI35">
        <v>1</v>
      </c>
      <c r="BJ35" t="s">
        <v>3</v>
      </c>
      <c r="BM35">
        <v>1100</v>
      </c>
      <c r="BN35">
        <v>0</v>
      </c>
      <c r="BO35" t="s">
        <v>3</v>
      </c>
      <c r="BP35">
        <v>0</v>
      </c>
      <c r="BQ35">
        <v>8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0</v>
      </c>
      <c r="CA35">
        <v>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36"/>
        <v>5900.69</v>
      </c>
      <c r="CQ35">
        <f t="shared" si="37"/>
        <v>155.28140000000002</v>
      </c>
      <c r="CR35">
        <f>(((ET35)*BB35-(EU35)*BS35)+AE35*BS35)</f>
        <v>0</v>
      </c>
      <c r="CS35">
        <f t="shared" si="38"/>
        <v>0</v>
      </c>
      <c r="CT35">
        <f t="shared" si="39"/>
        <v>0</v>
      </c>
      <c r="CU35">
        <f t="shared" si="40"/>
        <v>0</v>
      </c>
      <c r="CV35">
        <f t="shared" si="41"/>
        <v>0</v>
      </c>
      <c r="CW35">
        <f t="shared" si="42"/>
        <v>0</v>
      </c>
      <c r="CX35">
        <f t="shared" si="43"/>
        <v>0</v>
      </c>
      <c r="CY35">
        <f t="shared" si="44"/>
        <v>0</v>
      </c>
      <c r="CZ35">
        <f t="shared" si="45"/>
        <v>0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1003</v>
      </c>
      <c r="DV35" t="s">
        <v>74</v>
      </c>
      <c r="DW35" t="s">
        <v>74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140625274</v>
      </c>
      <c r="EF35">
        <v>8</v>
      </c>
      <c r="EG35" t="s">
        <v>55</v>
      </c>
      <c r="EH35">
        <v>0</v>
      </c>
      <c r="EI35" t="s">
        <v>3</v>
      </c>
      <c r="EJ35">
        <v>1</v>
      </c>
      <c r="EK35">
        <v>1100</v>
      </c>
      <c r="EL35" t="s">
        <v>56</v>
      </c>
      <c r="EM35" t="s">
        <v>57</v>
      </c>
      <c r="EO35" t="s">
        <v>3</v>
      </c>
      <c r="EQ35">
        <v>0</v>
      </c>
      <c r="ER35">
        <v>18.690000000000001</v>
      </c>
      <c r="ES35">
        <v>18.53</v>
      </c>
      <c r="ET35">
        <v>0</v>
      </c>
      <c r="EU35">
        <v>0</v>
      </c>
      <c r="EV35">
        <v>0</v>
      </c>
      <c r="EW35">
        <v>0</v>
      </c>
      <c r="EX35">
        <v>0</v>
      </c>
      <c r="EY35">
        <v>0</v>
      </c>
      <c r="EZ35">
        <v>5</v>
      </c>
      <c r="FC35">
        <v>1</v>
      </c>
      <c r="FD35">
        <v>18</v>
      </c>
      <c r="FF35">
        <v>174</v>
      </c>
      <c r="FQ35">
        <v>0</v>
      </c>
      <c r="FR35">
        <f t="shared" si="46"/>
        <v>0</v>
      </c>
      <c r="FS35">
        <v>0</v>
      </c>
      <c r="FX35">
        <v>0</v>
      </c>
      <c r="FY35">
        <v>0</v>
      </c>
      <c r="GA35" t="s">
        <v>75</v>
      </c>
      <c r="GD35">
        <v>1</v>
      </c>
      <c r="GF35">
        <v>-1930490974</v>
      </c>
      <c r="GG35">
        <v>2</v>
      </c>
      <c r="GH35">
        <v>3</v>
      </c>
      <c r="GI35">
        <v>4</v>
      </c>
      <c r="GJ35">
        <v>0</v>
      </c>
      <c r="GK35">
        <v>0</v>
      </c>
      <c r="GL35">
        <f t="shared" si="47"/>
        <v>0</v>
      </c>
      <c r="GM35">
        <f t="shared" si="48"/>
        <v>5900.69</v>
      </c>
      <c r="GN35">
        <f t="shared" si="49"/>
        <v>5900.69</v>
      </c>
      <c r="GO35">
        <f t="shared" si="50"/>
        <v>0</v>
      </c>
      <c r="GP35">
        <f t="shared" si="51"/>
        <v>0</v>
      </c>
      <c r="GR35">
        <v>1</v>
      </c>
      <c r="GS35">
        <v>1</v>
      </c>
      <c r="GT35">
        <v>0</v>
      </c>
      <c r="GU35" t="s">
        <v>3</v>
      </c>
      <c r="GV35">
        <f t="shared" si="52"/>
        <v>0</v>
      </c>
      <c r="GW35">
        <v>1</v>
      </c>
      <c r="GX35">
        <f t="shared" si="53"/>
        <v>0</v>
      </c>
      <c r="HA35">
        <v>0</v>
      </c>
      <c r="HB35">
        <v>0</v>
      </c>
      <c r="HC35">
        <f t="shared" si="54"/>
        <v>0</v>
      </c>
      <c r="HE35" t="s">
        <v>64</v>
      </c>
      <c r="HF35" t="s">
        <v>34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17</v>
      </c>
      <c r="B36">
        <v>1</v>
      </c>
      <c r="C36">
        <f>ROW(SmtRes!A39)</f>
        <v>39</v>
      </c>
      <c r="D36">
        <f>ROW(EtalonRes!A41)</f>
        <v>41</v>
      </c>
      <c r="E36" t="s">
        <v>76</v>
      </c>
      <c r="F36" t="s">
        <v>77</v>
      </c>
      <c r="G36" t="s">
        <v>78</v>
      </c>
      <c r="H36" t="s">
        <v>79</v>
      </c>
      <c r="I36">
        <f>ROUND(37/100,9)</f>
        <v>0.37</v>
      </c>
      <c r="J36">
        <v>0</v>
      </c>
      <c r="K36">
        <f>ROUND(37/100,9)</f>
        <v>0.37</v>
      </c>
      <c r="O36">
        <f t="shared" si="21"/>
        <v>20577.43</v>
      </c>
      <c r="P36">
        <f t="shared" si="22"/>
        <v>15780.91</v>
      </c>
      <c r="Q36">
        <f t="shared" si="23"/>
        <v>131.32</v>
      </c>
      <c r="R36">
        <f t="shared" si="24"/>
        <v>67.819999999999993</v>
      </c>
      <c r="S36">
        <f t="shared" si="25"/>
        <v>4665.2</v>
      </c>
      <c r="T36">
        <f t="shared" si="26"/>
        <v>0</v>
      </c>
      <c r="U36">
        <f t="shared" si="27"/>
        <v>11.96493235</v>
      </c>
      <c r="V36">
        <f t="shared" si="28"/>
        <v>0.11562500000000001</v>
      </c>
      <c r="W36">
        <f t="shared" si="29"/>
        <v>0</v>
      </c>
      <c r="X36">
        <f t="shared" si="30"/>
        <v>5158.99</v>
      </c>
      <c r="Y36">
        <f t="shared" si="31"/>
        <v>2293.15</v>
      </c>
      <c r="AA36">
        <v>145071932</v>
      </c>
      <c r="AB36">
        <f t="shared" si="32"/>
        <v>5391.94</v>
      </c>
      <c r="AC36">
        <f t="shared" si="33"/>
        <v>5089.63</v>
      </c>
      <c r="AD36">
        <f>ROUND(((((ET36*1.25))-((EU36*1.25)))+AE36),2)</f>
        <v>26.47</v>
      </c>
      <c r="AE36">
        <f>ROUND(((EU36*1.25)),2)</f>
        <v>4.01</v>
      </c>
      <c r="AF36">
        <f>ROUND((((EV36*1.15)*(1+(0.005*2.3)))),2)</f>
        <v>275.83999999999997</v>
      </c>
      <c r="AG36">
        <f t="shared" si="34"/>
        <v>0</v>
      </c>
      <c r="AH36">
        <f>(((EW36*1.15)*(1+(0.005*2.3))))</f>
        <v>32.337654999999998</v>
      </c>
      <c r="AI36">
        <f>((EX36*1.25))</f>
        <v>0.3125</v>
      </c>
      <c r="AJ36">
        <f t="shared" si="35"/>
        <v>0</v>
      </c>
      <c r="AK36">
        <v>5347.94</v>
      </c>
      <c r="AL36">
        <v>5089.63</v>
      </c>
      <c r="AM36">
        <v>21.18</v>
      </c>
      <c r="AN36">
        <v>3.21</v>
      </c>
      <c r="AO36">
        <v>237.13</v>
      </c>
      <c r="AP36">
        <v>0</v>
      </c>
      <c r="AQ36">
        <v>27.8</v>
      </c>
      <c r="AR36">
        <v>0.25</v>
      </c>
      <c r="AS36">
        <v>0</v>
      </c>
      <c r="AT36">
        <v>109</v>
      </c>
      <c r="AU36">
        <v>48.45</v>
      </c>
      <c r="AV36">
        <v>1</v>
      </c>
      <c r="AW36">
        <v>1</v>
      </c>
      <c r="AZ36">
        <v>1</v>
      </c>
      <c r="BA36">
        <v>45.71</v>
      </c>
      <c r="BB36">
        <v>13.41</v>
      </c>
      <c r="BC36">
        <v>8.3800000000000008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1</v>
      </c>
      <c r="BJ36" t="s">
        <v>80</v>
      </c>
      <c r="BM36">
        <v>12001</v>
      </c>
      <c r="BN36">
        <v>0</v>
      </c>
      <c r="BO36" t="s">
        <v>3</v>
      </c>
      <c r="BP36">
        <v>0</v>
      </c>
      <c r="BQ36">
        <v>2</v>
      </c>
      <c r="BR36">
        <v>0</v>
      </c>
      <c r="BS36">
        <v>45.71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109</v>
      </c>
      <c r="CA36">
        <v>57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527</v>
      </c>
      <c r="CO36">
        <v>0</v>
      </c>
      <c r="CP36">
        <f t="shared" si="36"/>
        <v>20577.43</v>
      </c>
      <c r="CQ36">
        <f t="shared" si="37"/>
        <v>42651.099400000006</v>
      </c>
      <c r="CR36">
        <f>((((ET36*1.25))*BB36-((EU36*1.25))*BS36)+AE36*BS36)</f>
        <v>354.91547500000001</v>
      </c>
      <c r="CS36">
        <f t="shared" si="38"/>
        <v>183.2971</v>
      </c>
      <c r="CT36">
        <f t="shared" si="39"/>
        <v>12608.6464</v>
      </c>
      <c r="CU36">
        <f t="shared" si="40"/>
        <v>0</v>
      </c>
      <c r="CV36">
        <f t="shared" si="41"/>
        <v>32.337654999999998</v>
      </c>
      <c r="CW36">
        <f t="shared" si="42"/>
        <v>0.3125</v>
      </c>
      <c r="CX36">
        <f t="shared" si="43"/>
        <v>0</v>
      </c>
      <c r="CY36">
        <f t="shared" si="44"/>
        <v>5158.9917999999998</v>
      </c>
      <c r="CZ36">
        <f t="shared" si="45"/>
        <v>2293.1481899999999</v>
      </c>
      <c r="DC36" t="s">
        <v>3</v>
      </c>
      <c r="DD36" t="s">
        <v>3</v>
      </c>
      <c r="DE36" t="s">
        <v>38</v>
      </c>
      <c r="DF36" t="s">
        <v>38</v>
      </c>
      <c r="DG36" t="s">
        <v>39</v>
      </c>
      <c r="DH36" t="s">
        <v>3</v>
      </c>
      <c r="DI36" t="s">
        <v>39</v>
      </c>
      <c r="DJ36" t="s">
        <v>38</v>
      </c>
      <c r="DK36" t="s">
        <v>3</v>
      </c>
      <c r="DL36" t="s">
        <v>3</v>
      </c>
      <c r="DM36" t="s">
        <v>40</v>
      </c>
      <c r="DN36">
        <v>0</v>
      </c>
      <c r="DO36">
        <v>0</v>
      </c>
      <c r="DP36">
        <v>1</v>
      </c>
      <c r="DQ36">
        <v>1</v>
      </c>
      <c r="DU36">
        <v>1003</v>
      </c>
      <c r="DV36" t="s">
        <v>79</v>
      </c>
      <c r="DW36" t="s">
        <v>79</v>
      </c>
      <c r="DX36">
        <v>100</v>
      </c>
      <c r="DZ36" t="s">
        <v>3</v>
      </c>
      <c r="EA36" t="s">
        <v>3</v>
      </c>
      <c r="EB36" t="s">
        <v>3</v>
      </c>
      <c r="EC36" t="s">
        <v>3</v>
      </c>
      <c r="EE36">
        <v>140625032</v>
      </c>
      <c r="EF36">
        <v>2</v>
      </c>
      <c r="EG36" t="s">
        <v>23</v>
      </c>
      <c r="EH36">
        <v>12</v>
      </c>
      <c r="EI36" t="s">
        <v>68</v>
      </c>
      <c r="EJ36">
        <v>1</v>
      </c>
      <c r="EK36">
        <v>12001</v>
      </c>
      <c r="EL36" t="s">
        <v>68</v>
      </c>
      <c r="EM36" t="s">
        <v>69</v>
      </c>
      <c r="EO36" t="s">
        <v>43</v>
      </c>
      <c r="EQ36">
        <v>0</v>
      </c>
      <c r="ER36">
        <v>5347.94</v>
      </c>
      <c r="ES36">
        <v>5089.63</v>
      </c>
      <c r="ET36">
        <v>21.18</v>
      </c>
      <c r="EU36">
        <v>3.21</v>
      </c>
      <c r="EV36">
        <v>237.13</v>
      </c>
      <c r="EW36">
        <v>27.8</v>
      </c>
      <c r="EX36">
        <v>0.25</v>
      </c>
      <c r="EY36">
        <v>0</v>
      </c>
      <c r="FQ36">
        <v>0</v>
      </c>
      <c r="FR36">
        <f t="shared" si="46"/>
        <v>0</v>
      </c>
      <c r="FS36">
        <v>0</v>
      </c>
      <c r="FX36">
        <v>109</v>
      </c>
      <c r="FY36">
        <v>48.45</v>
      </c>
      <c r="GA36" t="s">
        <v>3</v>
      </c>
      <c r="GD36">
        <v>1</v>
      </c>
      <c r="GF36">
        <v>-1062366555</v>
      </c>
      <c r="GG36">
        <v>2</v>
      </c>
      <c r="GH36">
        <v>1</v>
      </c>
      <c r="GI36">
        <v>4</v>
      </c>
      <c r="GJ36">
        <v>0</v>
      </c>
      <c r="GK36">
        <v>0</v>
      </c>
      <c r="GL36">
        <f t="shared" si="47"/>
        <v>0</v>
      </c>
      <c r="GM36">
        <f t="shared" si="48"/>
        <v>28029.57</v>
      </c>
      <c r="GN36">
        <f t="shared" si="49"/>
        <v>28029.57</v>
      </c>
      <c r="GO36">
        <f t="shared" si="50"/>
        <v>0</v>
      </c>
      <c r="GP36">
        <f t="shared" si="51"/>
        <v>0</v>
      </c>
      <c r="GR36">
        <v>0</v>
      </c>
      <c r="GS36">
        <v>3</v>
      </c>
      <c r="GT36">
        <v>0</v>
      </c>
      <c r="GU36" t="s">
        <v>3</v>
      </c>
      <c r="GV36">
        <f t="shared" si="52"/>
        <v>0</v>
      </c>
      <c r="GW36">
        <v>1</v>
      </c>
      <c r="GX36">
        <f t="shared" si="53"/>
        <v>0</v>
      </c>
      <c r="HA36">
        <v>0</v>
      </c>
      <c r="HB36">
        <v>0</v>
      </c>
      <c r="HC36">
        <f t="shared" si="54"/>
        <v>0</v>
      </c>
      <c r="HE36" t="s">
        <v>3</v>
      </c>
      <c r="HF36" t="s">
        <v>3</v>
      </c>
      <c r="HM36" t="s">
        <v>3</v>
      </c>
      <c r="HN36" t="s">
        <v>70</v>
      </c>
      <c r="HO36" t="s">
        <v>71</v>
      </c>
      <c r="HP36" t="s">
        <v>68</v>
      </c>
      <c r="HQ36" t="s">
        <v>68</v>
      </c>
      <c r="IK36">
        <v>0</v>
      </c>
    </row>
    <row r="37" spans="1:245" x14ac:dyDescent="0.2">
      <c r="A37">
        <v>18</v>
      </c>
      <c r="B37">
        <v>1</v>
      </c>
      <c r="C37">
        <v>39</v>
      </c>
      <c r="E37" t="s">
        <v>81</v>
      </c>
      <c r="F37" t="s">
        <v>82</v>
      </c>
      <c r="G37" t="s">
        <v>83</v>
      </c>
      <c r="H37" t="s">
        <v>33</v>
      </c>
      <c r="I37">
        <f>I36*J37</f>
        <v>-0.1221</v>
      </c>
      <c r="J37">
        <v>-0.33</v>
      </c>
      <c r="K37">
        <v>-0.33</v>
      </c>
      <c r="O37">
        <f t="shared" si="21"/>
        <v>-11459.82</v>
      </c>
      <c r="P37">
        <f t="shared" si="22"/>
        <v>-11459.82</v>
      </c>
      <c r="Q37">
        <f t="shared" si="23"/>
        <v>0</v>
      </c>
      <c r="R37">
        <f t="shared" si="24"/>
        <v>0</v>
      </c>
      <c r="S37">
        <f t="shared" si="25"/>
        <v>0</v>
      </c>
      <c r="T37">
        <f t="shared" si="26"/>
        <v>0</v>
      </c>
      <c r="U37">
        <f t="shared" si="27"/>
        <v>0</v>
      </c>
      <c r="V37">
        <f t="shared" si="28"/>
        <v>0</v>
      </c>
      <c r="W37">
        <f t="shared" si="29"/>
        <v>0</v>
      </c>
      <c r="X37">
        <f t="shared" si="30"/>
        <v>0</v>
      </c>
      <c r="Y37">
        <f t="shared" si="31"/>
        <v>0</v>
      </c>
      <c r="AA37">
        <v>145071932</v>
      </c>
      <c r="AB37">
        <f t="shared" si="32"/>
        <v>11200</v>
      </c>
      <c r="AC37">
        <f t="shared" si="33"/>
        <v>11200</v>
      </c>
      <c r="AD37">
        <f>ROUND((((ET37)-(EU37))+AE37),2)</f>
        <v>0</v>
      </c>
      <c r="AE37">
        <f t="shared" ref="AE37:AF40" si="57">ROUND((EU37),2)</f>
        <v>0</v>
      </c>
      <c r="AF37">
        <f t="shared" si="57"/>
        <v>0</v>
      </c>
      <c r="AG37">
        <f t="shared" si="34"/>
        <v>0</v>
      </c>
      <c r="AH37">
        <f t="shared" ref="AH37:AI40" si="58">(EW37)</f>
        <v>0</v>
      </c>
      <c r="AI37">
        <f t="shared" si="58"/>
        <v>0</v>
      </c>
      <c r="AJ37">
        <f t="shared" si="35"/>
        <v>0</v>
      </c>
      <c r="AK37">
        <v>11200</v>
      </c>
      <c r="AL37">
        <v>11200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109</v>
      </c>
      <c r="AU37">
        <v>57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8.3800000000000008</v>
      </c>
      <c r="BD37" t="s">
        <v>3</v>
      </c>
      <c r="BE37" t="s">
        <v>3</v>
      </c>
      <c r="BF37" t="s">
        <v>3</v>
      </c>
      <c r="BG37" t="s">
        <v>3</v>
      </c>
      <c r="BH37">
        <v>3</v>
      </c>
      <c r="BI37">
        <v>1</v>
      </c>
      <c r="BJ37" t="s">
        <v>84</v>
      </c>
      <c r="BM37">
        <v>12001</v>
      </c>
      <c r="BN37">
        <v>0</v>
      </c>
      <c r="BO37" t="s">
        <v>3</v>
      </c>
      <c r="BP37">
        <v>0</v>
      </c>
      <c r="BQ37">
        <v>2</v>
      </c>
      <c r="BR37">
        <v>1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109</v>
      </c>
      <c r="CA37">
        <v>57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36"/>
        <v>-11459.82</v>
      </c>
      <c r="CQ37">
        <f t="shared" si="37"/>
        <v>93856.000000000015</v>
      </c>
      <c r="CR37">
        <f>(((ET37)*BB37-(EU37)*BS37)+AE37*BS37)</f>
        <v>0</v>
      </c>
      <c r="CS37">
        <f t="shared" si="38"/>
        <v>0</v>
      </c>
      <c r="CT37">
        <f t="shared" si="39"/>
        <v>0</v>
      </c>
      <c r="CU37">
        <f t="shared" si="40"/>
        <v>0</v>
      </c>
      <c r="CV37">
        <f t="shared" si="41"/>
        <v>0</v>
      </c>
      <c r="CW37">
        <f t="shared" si="42"/>
        <v>0</v>
      </c>
      <c r="CX37">
        <f t="shared" si="43"/>
        <v>0</v>
      </c>
      <c r="CY37">
        <f t="shared" si="44"/>
        <v>0</v>
      </c>
      <c r="CZ37">
        <f t="shared" si="45"/>
        <v>0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1009</v>
      </c>
      <c r="DV37" t="s">
        <v>33</v>
      </c>
      <c r="DW37" t="s">
        <v>33</v>
      </c>
      <c r="DX37">
        <v>1000</v>
      </c>
      <c r="DZ37" t="s">
        <v>3</v>
      </c>
      <c r="EA37" t="s">
        <v>3</v>
      </c>
      <c r="EB37" t="s">
        <v>3</v>
      </c>
      <c r="EC37" t="s">
        <v>3</v>
      </c>
      <c r="EE37">
        <v>140625032</v>
      </c>
      <c r="EF37">
        <v>2</v>
      </c>
      <c r="EG37" t="s">
        <v>23</v>
      </c>
      <c r="EH37">
        <v>12</v>
      </c>
      <c r="EI37" t="s">
        <v>68</v>
      </c>
      <c r="EJ37">
        <v>1</v>
      </c>
      <c r="EK37">
        <v>12001</v>
      </c>
      <c r="EL37" t="s">
        <v>68</v>
      </c>
      <c r="EM37" t="s">
        <v>69</v>
      </c>
      <c r="EO37" t="s">
        <v>3</v>
      </c>
      <c r="EQ37">
        <v>0</v>
      </c>
      <c r="ER37">
        <v>11200</v>
      </c>
      <c r="ES37">
        <v>11200</v>
      </c>
      <c r="ET37">
        <v>0</v>
      </c>
      <c r="EU37">
        <v>0</v>
      </c>
      <c r="EV37">
        <v>0</v>
      </c>
      <c r="EW37">
        <v>0</v>
      </c>
      <c r="EX37">
        <v>0</v>
      </c>
      <c r="FQ37">
        <v>0</v>
      </c>
      <c r="FR37">
        <f t="shared" si="46"/>
        <v>0</v>
      </c>
      <c r="FS37">
        <v>0</v>
      </c>
      <c r="FX37">
        <v>109</v>
      </c>
      <c r="FY37">
        <v>57</v>
      </c>
      <c r="GA37" t="s">
        <v>3</v>
      </c>
      <c r="GD37">
        <v>1</v>
      </c>
      <c r="GF37">
        <v>-509681559</v>
      </c>
      <c r="GG37">
        <v>2</v>
      </c>
      <c r="GH37">
        <v>1</v>
      </c>
      <c r="GI37">
        <v>4</v>
      </c>
      <c r="GJ37">
        <v>0</v>
      </c>
      <c r="GK37">
        <v>0</v>
      </c>
      <c r="GL37">
        <f t="shared" si="47"/>
        <v>0</v>
      </c>
      <c r="GM37">
        <f t="shared" si="48"/>
        <v>-11459.82</v>
      </c>
      <c r="GN37">
        <f t="shared" si="49"/>
        <v>-11459.82</v>
      </c>
      <c r="GO37">
        <f t="shared" si="50"/>
        <v>0</v>
      </c>
      <c r="GP37">
        <f t="shared" si="51"/>
        <v>0</v>
      </c>
      <c r="GR37">
        <v>0</v>
      </c>
      <c r="GS37">
        <v>3</v>
      </c>
      <c r="GT37">
        <v>0</v>
      </c>
      <c r="GU37" t="s">
        <v>3</v>
      </c>
      <c r="GV37">
        <f t="shared" si="52"/>
        <v>0</v>
      </c>
      <c r="GW37">
        <v>1</v>
      </c>
      <c r="GX37">
        <f t="shared" si="53"/>
        <v>0</v>
      </c>
      <c r="HA37">
        <v>0</v>
      </c>
      <c r="HB37">
        <v>0</v>
      </c>
      <c r="HC37">
        <f t="shared" si="54"/>
        <v>0</v>
      </c>
      <c r="HE37" t="s">
        <v>3</v>
      </c>
      <c r="HF37" t="s">
        <v>3</v>
      </c>
      <c r="HM37" t="s">
        <v>3</v>
      </c>
      <c r="HN37" t="s">
        <v>70</v>
      </c>
      <c r="HO37" t="s">
        <v>71</v>
      </c>
      <c r="HP37" t="s">
        <v>68</v>
      </c>
      <c r="HQ37" t="s">
        <v>68</v>
      </c>
      <c r="IK37">
        <v>0</v>
      </c>
    </row>
    <row r="38" spans="1:245" x14ac:dyDescent="0.2">
      <c r="A38">
        <v>17</v>
      </c>
      <c r="B38">
        <v>1</v>
      </c>
      <c r="E38" t="s">
        <v>85</v>
      </c>
      <c r="F38" t="s">
        <v>60</v>
      </c>
      <c r="G38" t="s">
        <v>83</v>
      </c>
      <c r="H38" t="s">
        <v>33</v>
      </c>
      <c r="I38">
        <f>ROUND(I36*0.33,9)</f>
        <v>0.1221</v>
      </c>
      <c r="J38">
        <v>0</v>
      </c>
      <c r="K38">
        <f>ROUND(I36*0.33,9)</f>
        <v>0.1221</v>
      </c>
      <c r="O38">
        <f t="shared" si="21"/>
        <v>12658.32</v>
      </c>
      <c r="P38">
        <f t="shared" si="22"/>
        <v>12658.32</v>
      </c>
      <c r="Q38">
        <f t="shared" si="23"/>
        <v>0</v>
      </c>
      <c r="R38">
        <f t="shared" si="24"/>
        <v>0</v>
      </c>
      <c r="S38">
        <f t="shared" si="25"/>
        <v>0</v>
      </c>
      <c r="T38">
        <f t="shared" si="26"/>
        <v>0</v>
      </c>
      <c r="U38">
        <f t="shared" si="27"/>
        <v>0</v>
      </c>
      <c r="V38">
        <f t="shared" si="28"/>
        <v>0</v>
      </c>
      <c r="W38">
        <f t="shared" si="29"/>
        <v>0</v>
      </c>
      <c r="X38">
        <f t="shared" si="30"/>
        <v>0</v>
      </c>
      <c r="Y38">
        <f t="shared" si="31"/>
        <v>0</v>
      </c>
      <c r="AA38">
        <v>145071932</v>
      </c>
      <c r="AB38">
        <f t="shared" si="32"/>
        <v>12371.33</v>
      </c>
      <c r="AC38">
        <f t="shared" si="33"/>
        <v>12371.33</v>
      </c>
      <c r="AD38">
        <f>ROUND((((ET38)-(EU38))+AE38),2)</f>
        <v>0</v>
      </c>
      <c r="AE38">
        <f t="shared" si="57"/>
        <v>0</v>
      </c>
      <c r="AF38">
        <f t="shared" si="57"/>
        <v>0</v>
      </c>
      <c r="AG38">
        <f t="shared" si="34"/>
        <v>0</v>
      </c>
      <c r="AH38">
        <f t="shared" si="58"/>
        <v>0</v>
      </c>
      <c r="AI38">
        <f t="shared" si="58"/>
        <v>0</v>
      </c>
      <c r="AJ38">
        <f t="shared" si="35"/>
        <v>0</v>
      </c>
      <c r="AK38">
        <v>12371.33</v>
      </c>
      <c r="AL38">
        <v>12371.33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8.3800000000000008</v>
      </c>
      <c r="BD38" t="s">
        <v>3</v>
      </c>
      <c r="BE38" t="s">
        <v>3</v>
      </c>
      <c r="BF38" t="s">
        <v>3</v>
      </c>
      <c r="BG38" t="s">
        <v>3</v>
      </c>
      <c r="BH38">
        <v>3</v>
      </c>
      <c r="BI38">
        <v>1</v>
      </c>
      <c r="BJ38" t="s">
        <v>3</v>
      </c>
      <c r="BM38">
        <v>1100</v>
      </c>
      <c r="BN38">
        <v>0</v>
      </c>
      <c r="BO38" t="s">
        <v>3</v>
      </c>
      <c r="BP38">
        <v>0</v>
      </c>
      <c r="BQ38">
        <v>8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0</v>
      </c>
      <c r="CA38">
        <v>0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36"/>
        <v>12658.32</v>
      </c>
      <c r="CQ38">
        <f t="shared" si="37"/>
        <v>103671.74540000001</v>
      </c>
      <c r="CR38">
        <f>(((ET38)*BB38-(EU38)*BS38)+AE38*BS38)</f>
        <v>0</v>
      </c>
      <c r="CS38">
        <f t="shared" si="38"/>
        <v>0</v>
      </c>
      <c r="CT38">
        <f t="shared" si="39"/>
        <v>0</v>
      </c>
      <c r="CU38">
        <f t="shared" si="40"/>
        <v>0</v>
      </c>
      <c r="CV38">
        <f t="shared" si="41"/>
        <v>0</v>
      </c>
      <c r="CW38">
        <f t="shared" si="42"/>
        <v>0</v>
      </c>
      <c r="CX38">
        <f t="shared" si="43"/>
        <v>0</v>
      </c>
      <c r="CY38">
        <f t="shared" si="44"/>
        <v>0</v>
      </c>
      <c r="CZ38">
        <f t="shared" si="45"/>
        <v>0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1009</v>
      </c>
      <c r="DV38" t="s">
        <v>33</v>
      </c>
      <c r="DW38" t="s">
        <v>33</v>
      </c>
      <c r="DX38">
        <v>1000</v>
      </c>
      <c r="DZ38" t="s">
        <v>3</v>
      </c>
      <c r="EA38" t="s">
        <v>3</v>
      </c>
      <c r="EB38" t="s">
        <v>3</v>
      </c>
      <c r="EC38" t="s">
        <v>3</v>
      </c>
      <c r="EE38">
        <v>140625274</v>
      </c>
      <c r="EF38">
        <v>8</v>
      </c>
      <c r="EG38" t="s">
        <v>55</v>
      </c>
      <c r="EH38">
        <v>0</v>
      </c>
      <c r="EI38" t="s">
        <v>3</v>
      </c>
      <c r="EJ38">
        <v>1</v>
      </c>
      <c r="EK38">
        <v>1100</v>
      </c>
      <c r="EL38" t="s">
        <v>56</v>
      </c>
      <c r="EM38" t="s">
        <v>57</v>
      </c>
      <c r="EO38" t="s">
        <v>3</v>
      </c>
      <c r="EQ38">
        <v>0</v>
      </c>
      <c r="ER38">
        <v>12475.54</v>
      </c>
      <c r="ES38">
        <v>12371.33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EZ38">
        <v>5</v>
      </c>
      <c r="FC38">
        <v>1</v>
      </c>
      <c r="FD38">
        <v>18</v>
      </c>
      <c r="FF38">
        <v>117600</v>
      </c>
      <c r="FQ38">
        <v>0</v>
      </c>
      <c r="FR38">
        <f t="shared" si="46"/>
        <v>0</v>
      </c>
      <c r="FS38">
        <v>0</v>
      </c>
      <c r="FX38">
        <v>0</v>
      </c>
      <c r="FY38">
        <v>0</v>
      </c>
      <c r="GA38" t="s">
        <v>86</v>
      </c>
      <c r="GD38">
        <v>1</v>
      </c>
      <c r="GF38">
        <v>165500537</v>
      </c>
      <c r="GG38">
        <v>2</v>
      </c>
      <c r="GH38">
        <v>3</v>
      </c>
      <c r="GI38">
        <v>4</v>
      </c>
      <c r="GJ38">
        <v>0</v>
      </c>
      <c r="GK38">
        <v>0</v>
      </c>
      <c r="GL38">
        <f t="shared" si="47"/>
        <v>0</v>
      </c>
      <c r="GM38">
        <f t="shared" si="48"/>
        <v>12658.32</v>
      </c>
      <c r="GN38">
        <f t="shared" si="49"/>
        <v>12658.32</v>
      </c>
      <c r="GO38">
        <f t="shared" si="50"/>
        <v>0</v>
      </c>
      <c r="GP38">
        <f t="shared" si="51"/>
        <v>0</v>
      </c>
      <c r="GR38">
        <v>1</v>
      </c>
      <c r="GS38">
        <v>1</v>
      </c>
      <c r="GT38">
        <v>0</v>
      </c>
      <c r="GU38" t="s">
        <v>3</v>
      </c>
      <c r="GV38">
        <f t="shared" si="52"/>
        <v>0</v>
      </c>
      <c r="GW38">
        <v>1</v>
      </c>
      <c r="GX38">
        <f t="shared" si="53"/>
        <v>0</v>
      </c>
      <c r="HA38">
        <v>0</v>
      </c>
      <c r="HB38">
        <v>0</v>
      </c>
      <c r="HC38">
        <f t="shared" si="54"/>
        <v>0</v>
      </c>
      <c r="HE38" t="s">
        <v>64</v>
      </c>
      <c r="HF38" t="s">
        <v>87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IK38">
        <v>0</v>
      </c>
    </row>
    <row r="39" spans="1:245" x14ac:dyDescent="0.2">
      <c r="A39">
        <v>17</v>
      </c>
      <c r="B39">
        <v>1</v>
      </c>
      <c r="E39" t="s">
        <v>88</v>
      </c>
      <c r="F39" t="s">
        <v>60</v>
      </c>
      <c r="G39" t="s">
        <v>89</v>
      </c>
      <c r="H39" t="s">
        <v>62</v>
      </c>
      <c r="I39">
        <v>2</v>
      </c>
      <c r="J39">
        <v>0</v>
      </c>
      <c r="K39">
        <v>2</v>
      </c>
      <c r="O39">
        <f t="shared" si="21"/>
        <v>310.56</v>
      </c>
      <c r="P39">
        <f t="shared" si="22"/>
        <v>310.56</v>
      </c>
      <c r="Q39">
        <f t="shared" si="23"/>
        <v>0</v>
      </c>
      <c r="R39">
        <f t="shared" si="24"/>
        <v>0</v>
      </c>
      <c r="S39">
        <f t="shared" si="25"/>
        <v>0</v>
      </c>
      <c r="T39">
        <f t="shared" si="26"/>
        <v>0</v>
      </c>
      <c r="U39">
        <f t="shared" si="27"/>
        <v>0</v>
      </c>
      <c r="V39">
        <f t="shared" si="28"/>
        <v>0</v>
      </c>
      <c r="W39">
        <f t="shared" si="29"/>
        <v>0</v>
      </c>
      <c r="X39">
        <f t="shared" si="30"/>
        <v>0</v>
      </c>
      <c r="Y39">
        <f t="shared" si="31"/>
        <v>0</v>
      </c>
      <c r="AA39">
        <v>145071932</v>
      </c>
      <c r="AB39">
        <f t="shared" si="32"/>
        <v>18.53</v>
      </c>
      <c r="AC39">
        <f t="shared" si="33"/>
        <v>18.53</v>
      </c>
      <c r="AD39">
        <f>ROUND((((ET39)-(EU39))+AE39),2)</f>
        <v>0</v>
      </c>
      <c r="AE39">
        <f t="shared" si="57"/>
        <v>0</v>
      </c>
      <c r="AF39">
        <f t="shared" si="57"/>
        <v>0</v>
      </c>
      <c r="AG39">
        <f t="shared" si="34"/>
        <v>0</v>
      </c>
      <c r="AH39">
        <f t="shared" si="58"/>
        <v>0</v>
      </c>
      <c r="AI39">
        <f t="shared" si="58"/>
        <v>0</v>
      </c>
      <c r="AJ39">
        <f t="shared" si="35"/>
        <v>0</v>
      </c>
      <c r="AK39">
        <v>18.53</v>
      </c>
      <c r="AL39">
        <v>18.53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8.3800000000000008</v>
      </c>
      <c r="BD39" t="s">
        <v>3</v>
      </c>
      <c r="BE39" t="s">
        <v>3</v>
      </c>
      <c r="BF39" t="s">
        <v>3</v>
      </c>
      <c r="BG39" t="s">
        <v>3</v>
      </c>
      <c r="BH39">
        <v>3</v>
      </c>
      <c r="BI39">
        <v>1</v>
      </c>
      <c r="BJ39" t="s">
        <v>3</v>
      </c>
      <c r="BM39">
        <v>1100</v>
      </c>
      <c r="BN39">
        <v>0</v>
      </c>
      <c r="BO39" t="s">
        <v>3</v>
      </c>
      <c r="BP39">
        <v>0</v>
      </c>
      <c r="BQ39">
        <v>8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0</v>
      </c>
      <c r="CA39">
        <v>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36"/>
        <v>310.56</v>
      </c>
      <c r="CQ39">
        <f t="shared" si="37"/>
        <v>155.28140000000002</v>
      </c>
      <c r="CR39">
        <f>(((ET39)*BB39-(EU39)*BS39)+AE39*BS39)</f>
        <v>0</v>
      </c>
      <c r="CS39">
        <f t="shared" si="38"/>
        <v>0</v>
      </c>
      <c r="CT39">
        <f t="shared" si="39"/>
        <v>0</v>
      </c>
      <c r="CU39">
        <f t="shared" si="40"/>
        <v>0</v>
      </c>
      <c r="CV39">
        <f t="shared" si="41"/>
        <v>0</v>
      </c>
      <c r="CW39">
        <f t="shared" si="42"/>
        <v>0</v>
      </c>
      <c r="CX39">
        <f t="shared" si="43"/>
        <v>0</v>
      </c>
      <c r="CY39">
        <f t="shared" si="44"/>
        <v>0</v>
      </c>
      <c r="CZ39">
        <f t="shared" si="45"/>
        <v>0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1010</v>
      </c>
      <c r="DV39" t="s">
        <v>62</v>
      </c>
      <c r="DW39" t="s">
        <v>62</v>
      </c>
      <c r="DX39">
        <v>1</v>
      </c>
      <c r="DZ39" t="s">
        <v>3</v>
      </c>
      <c r="EA39" t="s">
        <v>3</v>
      </c>
      <c r="EB39" t="s">
        <v>3</v>
      </c>
      <c r="EC39" t="s">
        <v>3</v>
      </c>
      <c r="EE39">
        <v>140625274</v>
      </c>
      <c r="EF39">
        <v>8</v>
      </c>
      <c r="EG39" t="s">
        <v>55</v>
      </c>
      <c r="EH39">
        <v>0</v>
      </c>
      <c r="EI39" t="s">
        <v>3</v>
      </c>
      <c r="EJ39">
        <v>1</v>
      </c>
      <c r="EK39">
        <v>1100</v>
      </c>
      <c r="EL39" t="s">
        <v>56</v>
      </c>
      <c r="EM39" t="s">
        <v>57</v>
      </c>
      <c r="EO39" t="s">
        <v>3</v>
      </c>
      <c r="EQ39">
        <v>0</v>
      </c>
      <c r="ER39">
        <v>18.690000000000001</v>
      </c>
      <c r="ES39">
        <v>18.53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5</v>
      </c>
      <c r="FC39">
        <v>1</v>
      </c>
      <c r="FD39">
        <v>18</v>
      </c>
      <c r="FF39">
        <v>174</v>
      </c>
      <c r="FQ39">
        <v>0</v>
      </c>
      <c r="FR39">
        <f t="shared" si="46"/>
        <v>0</v>
      </c>
      <c r="FS39">
        <v>0</v>
      </c>
      <c r="FX39">
        <v>0</v>
      </c>
      <c r="FY39">
        <v>0</v>
      </c>
      <c r="GA39" t="s">
        <v>75</v>
      </c>
      <c r="GD39">
        <v>1</v>
      </c>
      <c r="GF39">
        <v>-1872019135</v>
      </c>
      <c r="GG39">
        <v>2</v>
      </c>
      <c r="GH39">
        <v>3</v>
      </c>
      <c r="GI39">
        <v>4</v>
      </c>
      <c r="GJ39">
        <v>0</v>
      </c>
      <c r="GK39">
        <v>0</v>
      </c>
      <c r="GL39">
        <f t="shared" si="47"/>
        <v>0</v>
      </c>
      <c r="GM39">
        <f t="shared" si="48"/>
        <v>310.56</v>
      </c>
      <c r="GN39">
        <f t="shared" si="49"/>
        <v>310.56</v>
      </c>
      <c r="GO39">
        <f t="shared" si="50"/>
        <v>0</v>
      </c>
      <c r="GP39">
        <f t="shared" si="51"/>
        <v>0</v>
      </c>
      <c r="GR39">
        <v>1</v>
      </c>
      <c r="GS39">
        <v>1</v>
      </c>
      <c r="GT39">
        <v>0</v>
      </c>
      <c r="GU39" t="s">
        <v>3</v>
      </c>
      <c r="GV39">
        <f t="shared" si="52"/>
        <v>0</v>
      </c>
      <c r="GW39">
        <v>1</v>
      </c>
      <c r="GX39">
        <f t="shared" si="53"/>
        <v>0</v>
      </c>
      <c r="HA39">
        <v>0</v>
      </c>
      <c r="HB39">
        <v>0</v>
      </c>
      <c r="HC39">
        <f t="shared" si="54"/>
        <v>0</v>
      </c>
      <c r="HE39" t="s">
        <v>64</v>
      </c>
      <c r="HF39" t="s">
        <v>34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45" x14ac:dyDescent="0.2">
      <c r="A40">
        <v>17</v>
      </c>
      <c r="B40">
        <v>1</v>
      </c>
      <c r="E40" t="s">
        <v>90</v>
      </c>
      <c r="F40" t="s">
        <v>60</v>
      </c>
      <c r="G40" t="s">
        <v>91</v>
      </c>
      <c r="H40" t="s">
        <v>62</v>
      </c>
      <c r="I40">
        <v>62</v>
      </c>
      <c r="J40">
        <v>0</v>
      </c>
      <c r="K40">
        <v>62</v>
      </c>
      <c r="O40">
        <f t="shared" si="21"/>
        <v>17815.71</v>
      </c>
      <c r="P40">
        <f t="shared" si="22"/>
        <v>17815.71</v>
      </c>
      <c r="Q40">
        <f t="shared" si="23"/>
        <v>0</v>
      </c>
      <c r="R40">
        <f t="shared" si="24"/>
        <v>0</v>
      </c>
      <c r="S40">
        <f t="shared" si="25"/>
        <v>0</v>
      </c>
      <c r="T40">
        <f t="shared" si="26"/>
        <v>0</v>
      </c>
      <c r="U40">
        <f t="shared" si="27"/>
        <v>0</v>
      </c>
      <c r="V40">
        <f t="shared" si="28"/>
        <v>0</v>
      </c>
      <c r="W40">
        <f t="shared" si="29"/>
        <v>0</v>
      </c>
      <c r="X40">
        <f t="shared" si="30"/>
        <v>0</v>
      </c>
      <c r="Y40">
        <f t="shared" si="31"/>
        <v>0</v>
      </c>
      <c r="AA40">
        <v>145071932</v>
      </c>
      <c r="AB40">
        <f t="shared" si="32"/>
        <v>34.29</v>
      </c>
      <c r="AC40">
        <f t="shared" si="33"/>
        <v>34.29</v>
      </c>
      <c r="AD40">
        <f>ROUND((((ET40)-(EU40))+AE40),2)</f>
        <v>0</v>
      </c>
      <c r="AE40">
        <f t="shared" si="57"/>
        <v>0</v>
      </c>
      <c r="AF40">
        <f t="shared" si="57"/>
        <v>0</v>
      </c>
      <c r="AG40">
        <f t="shared" si="34"/>
        <v>0</v>
      </c>
      <c r="AH40">
        <f t="shared" si="58"/>
        <v>0</v>
      </c>
      <c r="AI40">
        <f t="shared" si="58"/>
        <v>0</v>
      </c>
      <c r="AJ40">
        <f t="shared" si="35"/>
        <v>0</v>
      </c>
      <c r="AK40">
        <v>34.290000000000006</v>
      </c>
      <c r="AL40">
        <v>34.290000000000006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8.3800000000000008</v>
      </c>
      <c r="BD40" t="s">
        <v>3</v>
      </c>
      <c r="BE40" t="s">
        <v>3</v>
      </c>
      <c r="BF40" t="s">
        <v>3</v>
      </c>
      <c r="BG40" t="s">
        <v>3</v>
      </c>
      <c r="BH40">
        <v>3</v>
      </c>
      <c r="BI40">
        <v>1</v>
      </c>
      <c r="BJ40" t="s">
        <v>3</v>
      </c>
      <c r="BM40">
        <v>1100</v>
      </c>
      <c r="BN40">
        <v>0</v>
      </c>
      <c r="BO40" t="s">
        <v>3</v>
      </c>
      <c r="BP40">
        <v>0</v>
      </c>
      <c r="BQ40">
        <v>8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0</v>
      </c>
      <c r="CA40">
        <v>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36"/>
        <v>17815.71</v>
      </c>
      <c r="CQ40">
        <f t="shared" si="37"/>
        <v>287.35020000000003</v>
      </c>
      <c r="CR40">
        <f>(((ET40)*BB40-(EU40)*BS40)+AE40*BS40)</f>
        <v>0</v>
      </c>
      <c r="CS40">
        <f t="shared" si="38"/>
        <v>0</v>
      </c>
      <c r="CT40">
        <f t="shared" si="39"/>
        <v>0</v>
      </c>
      <c r="CU40">
        <f t="shared" si="40"/>
        <v>0</v>
      </c>
      <c r="CV40">
        <f t="shared" si="41"/>
        <v>0</v>
      </c>
      <c r="CW40">
        <f t="shared" si="42"/>
        <v>0</v>
      </c>
      <c r="CX40">
        <f t="shared" si="43"/>
        <v>0</v>
      </c>
      <c r="CY40">
        <f t="shared" si="44"/>
        <v>0</v>
      </c>
      <c r="CZ40">
        <f t="shared" si="45"/>
        <v>0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1010</v>
      </c>
      <c r="DV40" t="s">
        <v>62</v>
      </c>
      <c r="DW40" t="s">
        <v>62</v>
      </c>
      <c r="DX40">
        <v>1</v>
      </c>
      <c r="DZ40" t="s">
        <v>3</v>
      </c>
      <c r="EA40" t="s">
        <v>3</v>
      </c>
      <c r="EB40" t="s">
        <v>3</v>
      </c>
      <c r="EC40" t="s">
        <v>3</v>
      </c>
      <c r="EE40">
        <v>140625274</v>
      </c>
      <c r="EF40">
        <v>8</v>
      </c>
      <c r="EG40" t="s">
        <v>55</v>
      </c>
      <c r="EH40">
        <v>0</v>
      </c>
      <c r="EI40" t="s">
        <v>3</v>
      </c>
      <c r="EJ40">
        <v>1</v>
      </c>
      <c r="EK40">
        <v>1100</v>
      </c>
      <c r="EL40" t="s">
        <v>56</v>
      </c>
      <c r="EM40" t="s">
        <v>57</v>
      </c>
      <c r="EO40" t="s">
        <v>3</v>
      </c>
      <c r="EQ40">
        <v>0</v>
      </c>
      <c r="ER40">
        <v>34.58</v>
      </c>
      <c r="ES40">
        <v>34.290000000000006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EZ40">
        <v>5</v>
      </c>
      <c r="FC40">
        <v>1</v>
      </c>
      <c r="FD40">
        <v>18</v>
      </c>
      <c r="FF40">
        <v>322</v>
      </c>
      <c r="FQ40">
        <v>0</v>
      </c>
      <c r="FR40">
        <f t="shared" si="46"/>
        <v>0</v>
      </c>
      <c r="FS40">
        <v>0</v>
      </c>
      <c r="FX40">
        <v>0</v>
      </c>
      <c r="FY40">
        <v>0</v>
      </c>
      <c r="GA40" t="s">
        <v>92</v>
      </c>
      <c r="GD40">
        <v>1</v>
      </c>
      <c r="GF40">
        <v>-1890217126</v>
      </c>
      <c r="GG40">
        <v>2</v>
      </c>
      <c r="GH40">
        <v>3</v>
      </c>
      <c r="GI40">
        <v>4</v>
      </c>
      <c r="GJ40">
        <v>0</v>
      </c>
      <c r="GK40">
        <v>0</v>
      </c>
      <c r="GL40">
        <f t="shared" si="47"/>
        <v>0</v>
      </c>
      <c r="GM40">
        <f t="shared" si="48"/>
        <v>17815.71</v>
      </c>
      <c r="GN40">
        <f t="shared" si="49"/>
        <v>17815.71</v>
      </c>
      <c r="GO40">
        <f t="shared" si="50"/>
        <v>0</v>
      </c>
      <c r="GP40">
        <f t="shared" si="51"/>
        <v>0</v>
      </c>
      <c r="GR40">
        <v>1</v>
      </c>
      <c r="GS40">
        <v>1</v>
      </c>
      <c r="GT40">
        <v>0</v>
      </c>
      <c r="GU40" t="s">
        <v>3</v>
      </c>
      <c r="GV40">
        <f t="shared" si="52"/>
        <v>0</v>
      </c>
      <c r="GW40">
        <v>1</v>
      </c>
      <c r="GX40">
        <f t="shared" si="53"/>
        <v>0</v>
      </c>
      <c r="HA40">
        <v>0</v>
      </c>
      <c r="HB40">
        <v>0</v>
      </c>
      <c r="HC40">
        <f t="shared" si="54"/>
        <v>0</v>
      </c>
      <c r="HE40" t="s">
        <v>64</v>
      </c>
      <c r="HF40" t="s">
        <v>34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17</v>
      </c>
      <c r="B41">
        <v>1</v>
      </c>
      <c r="C41">
        <f>ROW(SmtRes!A40)</f>
        <v>40</v>
      </c>
      <c r="D41">
        <f>ROW(EtalonRes!A43)</f>
        <v>43</v>
      </c>
      <c r="E41" t="s">
        <v>93</v>
      </c>
      <c r="F41" t="s">
        <v>94</v>
      </c>
      <c r="G41" t="s">
        <v>95</v>
      </c>
      <c r="H41" t="s">
        <v>96</v>
      </c>
      <c r="I41">
        <v>4</v>
      </c>
      <c r="J41">
        <v>0</v>
      </c>
      <c r="K41">
        <v>4</v>
      </c>
      <c r="O41">
        <f t="shared" si="21"/>
        <v>367.51</v>
      </c>
      <c r="P41">
        <f t="shared" si="22"/>
        <v>0</v>
      </c>
      <c r="Q41">
        <f t="shared" si="23"/>
        <v>0</v>
      </c>
      <c r="R41">
        <f t="shared" si="24"/>
        <v>0</v>
      </c>
      <c r="S41">
        <f t="shared" si="25"/>
        <v>367.51</v>
      </c>
      <c r="T41">
        <f t="shared" si="26"/>
        <v>0</v>
      </c>
      <c r="U41">
        <f t="shared" si="27"/>
        <v>0.83752199999999999</v>
      </c>
      <c r="V41">
        <f t="shared" si="28"/>
        <v>0</v>
      </c>
      <c r="W41">
        <f t="shared" si="29"/>
        <v>0</v>
      </c>
      <c r="X41">
        <f t="shared" si="30"/>
        <v>400.59</v>
      </c>
      <c r="Y41">
        <f t="shared" si="31"/>
        <v>178.06</v>
      </c>
      <c r="AA41">
        <v>145071932</v>
      </c>
      <c r="AB41">
        <f t="shared" si="32"/>
        <v>2.0099999999999998</v>
      </c>
      <c r="AC41">
        <f t="shared" si="33"/>
        <v>0</v>
      </c>
      <c r="AD41">
        <f>ROUND(((((ET41*1.25))-((EU41*1.25)))+AE41),2)</f>
        <v>0</v>
      </c>
      <c r="AE41">
        <f>ROUND(((EU41*1.25)),2)</f>
        <v>0</v>
      </c>
      <c r="AF41">
        <f>ROUND((((EV41*1.15)*(1+(0.005*2.3)))),2)</f>
        <v>2.0099999999999998</v>
      </c>
      <c r="AG41">
        <f t="shared" si="34"/>
        <v>0</v>
      </c>
      <c r="AH41">
        <f>(((EW41*1.15)*(1+(0.005*2.3))))</f>
        <v>0.2093805</v>
      </c>
      <c r="AI41">
        <f>((EX41*1.25))</f>
        <v>0</v>
      </c>
      <c r="AJ41">
        <f t="shared" si="35"/>
        <v>0</v>
      </c>
      <c r="AK41">
        <v>1.73</v>
      </c>
      <c r="AL41">
        <v>0</v>
      </c>
      <c r="AM41">
        <v>0</v>
      </c>
      <c r="AN41">
        <v>0</v>
      </c>
      <c r="AO41">
        <v>1.73</v>
      </c>
      <c r="AP41">
        <v>0</v>
      </c>
      <c r="AQ41">
        <v>0.18</v>
      </c>
      <c r="AR41">
        <v>0</v>
      </c>
      <c r="AS41">
        <v>0</v>
      </c>
      <c r="AT41">
        <v>109</v>
      </c>
      <c r="AU41">
        <v>48.45</v>
      </c>
      <c r="AV41">
        <v>1</v>
      </c>
      <c r="AW41">
        <v>1</v>
      </c>
      <c r="AZ41">
        <v>1</v>
      </c>
      <c r="BA41">
        <v>45.71</v>
      </c>
      <c r="BB41">
        <v>13.41</v>
      </c>
      <c r="BC41">
        <v>8.3800000000000008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1</v>
      </c>
      <c r="BJ41" t="s">
        <v>97</v>
      </c>
      <c r="BM41">
        <v>12001</v>
      </c>
      <c r="BN41">
        <v>0</v>
      </c>
      <c r="BO41" t="s">
        <v>3</v>
      </c>
      <c r="BP41">
        <v>0</v>
      </c>
      <c r="BQ41">
        <v>2</v>
      </c>
      <c r="BR41">
        <v>0</v>
      </c>
      <c r="BS41">
        <v>45.71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109</v>
      </c>
      <c r="CA41">
        <v>57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527</v>
      </c>
      <c r="CO41">
        <v>0</v>
      </c>
      <c r="CP41">
        <f t="shared" si="36"/>
        <v>367.51</v>
      </c>
      <c r="CQ41">
        <f t="shared" si="37"/>
        <v>0</v>
      </c>
      <c r="CR41">
        <f>((((ET41*1.25))*BB41-((EU41*1.25))*BS41)+AE41*BS41)</f>
        <v>0</v>
      </c>
      <c r="CS41">
        <f t="shared" si="38"/>
        <v>0</v>
      </c>
      <c r="CT41">
        <f t="shared" si="39"/>
        <v>91.877099999999999</v>
      </c>
      <c r="CU41">
        <f t="shared" si="40"/>
        <v>0</v>
      </c>
      <c r="CV41">
        <f t="shared" si="41"/>
        <v>0.2093805</v>
      </c>
      <c r="CW41">
        <f t="shared" si="42"/>
        <v>0</v>
      </c>
      <c r="CX41">
        <f t="shared" si="43"/>
        <v>0</v>
      </c>
      <c r="CY41">
        <f t="shared" si="44"/>
        <v>400.58589999999998</v>
      </c>
      <c r="CZ41">
        <f t="shared" si="45"/>
        <v>178.05859500000003</v>
      </c>
      <c r="DC41" t="s">
        <v>3</v>
      </c>
      <c r="DD41" t="s">
        <v>3</v>
      </c>
      <c r="DE41" t="s">
        <v>38</v>
      </c>
      <c r="DF41" t="s">
        <v>38</v>
      </c>
      <c r="DG41" t="s">
        <v>39</v>
      </c>
      <c r="DH41" t="s">
        <v>3</v>
      </c>
      <c r="DI41" t="s">
        <v>39</v>
      </c>
      <c r="DJ41" t="s">
        <v>38</v>
      </c>
      <c r="DK41" t="s">
        <v>3</v>
      </c>
      <c r="DL41" t="s">
        <v>3</v>
      </c>
      <c r="DM41" t="s">
        <v>40</v>
      </c>
      <c r="DN41">
        <v>0</v>
      </c>
      <c r="DO41">
        <v>0</v>
      </c>
      <c r="DP41">
        <v>1</v>
      </c>
      <c r="DQ41">
        <v>1</v>
      </c>
      <c r="DU41">
        <v>1013</v>
      </c>
      <c r="DV41" t="s">
        <v>96</v>
      </c>
      <c r="DW41" t="s">
        <v>96</v>
      </c>
      <c r="DX41">
        <v>1</v>
      </c>
      <c r="DZ41" t="s">
        <v>3</v>
      </c>
      <c r="EA41" t="s">
        <v>3</v>
      </c>
      <c r="EB41" t="s">
        <v>3</v>
      </c>
      <c r="EC41" t="s">
        <v>3</v>
      </c>
      <c r="EE41">
        <v>140625032</v>
      </c>
      <c r="EF41">
        <v>2</v>
      </c>
      <c r="EG41" t="s">
        <v>23</v>
      </c>
      <c r="EH41">
        <v>12</v>
      </c>
      <c r="EI41" t="s">
        <v>68</v>
      </c>
      <c r="EJ41">
        <v>1</v>
      </c>
      <c r="EK41">
        <v>12001</v>
      </c>
      <c r="EL41" t="s">
        <v>68</v>
      </c>
      <c r="EM41" t="s">
        <v>69</v>
      </c>
      <c r="EO41" t="s">
        <v>43</v>
      </c>
      <c r="EQ41">
        <v>0</v>
      </c>
      <c r="ER41">
        <v>1.73</v>
      </c>
      <c r="ES41">
        <v>0</v>
      </c>
      <c r="ET41">
        <v>0</v>
      </c>
      <c r="EU41">
        <v>0</v>
      </c>
      <c r="EV41">
        <v>1.73</v>
      </c>
      <c r="EW41">
        <v>0.18</v>
      </c>
      <c r="EX41">
        <v>0</v>
      </c>
      <c r="EY41">
        <v>0</v>
      </c>
      <c r="FQ41">
        <v>0</v>
      </c>
      <c r="FR41">
        <f t="shared" si="46"/>
        <v>0</v>
      </c>
      <c r="FS41">
        <v>0</v>
      </c>
      <c r="FX41">
        <v>109</v>
      </c>
      <c r="FY41">
        <v>48.45</v>
      </c>
      <c r="GA41" t="s">
        <v>3</v>
      </c>
      <c r="GD41">
        <v>1</v>
      </c>
      <c r="GF41">
        <v>334947353</v>
      </c>
      <c r="GG41">
        <v>2</v>
      </c>
      <c r="GH41">
        <v>1</v>
      </c>
      <c r="GI41">
        <v>4</v>
      </c>
      <c r="GJ41">
        <v>0</v>
      </c>
      <c r="GK41">
        <v>0</v>
      </c>
      <c r="GL41">
        <f t="shared" si="47"/>
        <v>0</v>
      </c>
      <c r="GM41">
        <f t="shared" si="48"/>
        <v>946.16</v>
      </c>
      <c r="GN41">
        <f t="shared" si="49"/>
        <v>946.16</v>
      </c>
      <c r="GO41">
        <f t="shared" si="50"/>
        <v>0</v>
      </c>
      <c r="GP41">
        <f t="shared" si="51"/>
        <v>0</v>
      </c>
      <c r="GR41">
        <v>0</v>
      </c>
      <c r="GS41">
        <v>3</v>
      </c>
      <c r="GT41">
        <v>0</v>
      </c>
      <c r="GU41" t="s">
        <v>3</v>
      </c>
      <c r="GV41">
        <f t="shared" si="52"/>
        <v>0</v>
      </c>
      <c r="GW41">
        <v>1</v>
      </c>
      <c r="GX41">
        <f t="shared" si="53"/>
        <v>0</v>
      </c>
      <c r="HA41">
        <v>0</v>
      </c>
      <c r="HB41">
        <v>0</v>
      </c>
      <c r="HC41">
        <f t="shared" si="54"/>
        <v>0</v>
      </c>
      <c r="HE41" t="s">
        <v>3</v>
      </c>
      <c r="HF41" t="s">
        <v>3</v>
      </c>
      <c r="HM41" t="s">
        <v>3</v>
      </c>
      <c r="HN41" t="s">
        <v>70</v>
      </c>
      <c r="HO41" t="s">
        <v>71</v>
      </c>
      <c r="HP41" t="s">
        <v>68</v>
      </c>
      <c r="HQ41" t="s">
        <v>68</v>
      </c>
      <c r="IK41">
        <v>0</v>
      </c>
    </row>
    <row r="42" spans="1:245" x14ac:dyDescent="0.2">
      <c r="A42">
        <v>17</v>
      </c>
      <c r="B42">
        <v>1</v>
      </c>
      <c r="E42" t="s">
        <v>98</v>
      </c>
      <c r="F42" t="s">
        <v>60</v>
      </c>
      <c r="G42" t="s">
        <v>99</v>
      </c>
      <c r="H42" t="s">
        <v>62</v>
      </c>
      <c r="I42">
        <v>4</v>
      </c>
      <c r="J42">
        <v>0</v>
      </c>
      <c r="K42">
        <v>4</v>
      </c>
      <c r="O42">
        <f t="shared" si="21"/>
        <v>5144.6499999999996</v>
      </c>
      <c r="P42">
        <f t="shared" si="22"/>
        <v>5144.6499999999996</v>
      </c>
      <c r="Q42">
        <f t="shared" si="23"/>
        <v>0</v>
      </c>
      <c r="R42">
        <f t="shared" si="24"/>
        <v>0</v>
      </c>
      <c r="S42">
        <f t="shared" si="25"/>
        <v>0</v>
      </c>
      <c r="T42">
        <f t="shared" si="26"/>
        <v>0</v>
      </c>
      <c r="U42">
        <f t="shared" si="27"/>
        <v>0</v>
      </c>
      <c r="V42">
        <f t="shared" si="28"/>
        <v>0</v>
      </c>
      <c r="W42">
        <f t="shared" si="29"/>
        <v>0</v>
      </c>
      <c r="X42">
        <f t="shared" si="30"/>
        <v>0</v>
      </c>
      <c r="Y42">
        <f t="shared" si="31"/>
        <v>0</v>
      </c>
      <c r="AA42">
        <v>145071932</v>
      </c>
      <c r="AB42">
        <f t="shared" si="32"/>
        <v>153.47999999999999</v>
      </c>
      <c r="AC42">
        <f t="shared" si="33"/>
        <v>153.47999999999999</v>
      </c>
      <c r="AD42">
        <f>ROUND((((ET42)-(EU42))+AE42),2)</f>
        <v>0</v>
      </c>
      <c r="AE42">
        <f>ROUND((EU42),2)</f>
        <v>0</v>
      </c>
      <c r="AF42">
        <f>ROUND((EV42),2)</f>
        <v>0</v>
      </c>
      <c r="AG42">
        <f t="shared" si="34"/>
        <v>0</v>
      </c>
      <c r="AH42">
        <f>(EW42)</f>
        <v>0</v>
      </c>
      <c r="AI42">
        <f>(EX42)</f>
        <v>0</v>
      </c>
      <c r="AJ42">
        <f t="shared" si="35"/>
        <v>0</v>
      </c>
      <c r="AK42">
        <v>153.47999999999999</v>
      </c>
      <c r="AL42">
        <v>153.47999999999999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8.3800000000000008</v>
      </c>
      <c r="BD42" t="s">
        <v>3</v>
      </c>
      <c r="BE42" t="s">
        <v>3</v>
      </c>
      <c r="BF42" t="s">
        <v>3</v>
      </c>
      <c r="BG42" t="s">
        <v>3</v>
      </c>
      <c r="BH42">
        <v>3</v>
      </c>
      <c r="BI42">
        <v>1</v>
      </c>
      <c r="BJ42" t="s">
        <v>3</v>
      </c>
      <c r="BM42">
        <v>1100</v>
      </c>
      <c r="BN42">
        <v>0</v>
      </c>
      <c r="BO42" t="s">
        <v>3</v>
      </c>
      <c r="BP42">
        <v>0</v>
      </c>
      <c r="BQ42">
        <v>8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0</v>
      </c>
      <c r="CA42">
        <v>0</v>
      </c>
      <c r="CB42" t="s">
        <v>3</v>
      </c>
      <c r="CE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36"/>
        <v>5144.6499999999996</v>
      </c>
      <c r="CQ42">
        <f t="shared" si="37"/>
        <v>1286.1623999999999</v>
      </c>
      <c r="CR42">
        <f>(((ET42)*BB42-(EU42)*BS42)+AE42*BS42)</f>
        <v>0</v>
      </c>
      <c r="CS42">
        <f t="shared" si="38"/>
        <v>0</v>
      </c>
      <c r="CT42">
        <f t="shared" si="39"/>
        <v>0</v>
      </c>
      <c r="CU42">
        <f t="shared" si="40"/>
        <v>0</v>
      </c>
      <c r="CV42">
        <f t="shared" si="41"/>
        <v>0</v>
      </c>
      <c r="CW42">
        <f t="shared" si="42"/>
        <v>0</v>
      </c>
      <c r="CX42">
        <f t="shared" si="43"/>
        <v>0</v>
      </c>
      <c r="CY42">
        <f t="shared" si="44"/>
        <v>0</v>
      </c>
      <c r="CZ42">
        <f t="shared" si="45"/>
        <v>0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1010</v>
      </c>
      <c r="DV42" t="s">
        <v>62</v>
      </c>
      <c r="DW42" t="s">
        <v>62</v>
      </c>
      <c r="DX42">
        <v>1</v>
      </c>
      <c r="DZ42" t="s">
        <v>3</v>
      </c>
      <c r="EA42" t="s">
        <v>3</v>
      </c>
      <c r="EB42" t="s">
        <v>3</v>
      </c>
      <c r="EC42" t="s">
        <v>3</v>
      </c>
      <c r="EE42">
        <v>140625274</v>
      </c>
      <c r="EF42">
        <v>8</v>
      </c>
      <c r="EG42" t="s">
        <v>55</v>
      </c>
      <c r="EH42">
        <v>0</v>
      </c>
      <c r="EI42" t="s">
        <v>3</v>
      </c>
      <c r="EJ42">
        <v>1</v>
      </c>
      <c r="EK42">
        <v>1100</v>
      </c>
      <c r="EL42" t="s">
        <v>56</v>
      </c>
      <c r="EM42" t="s">
        <v>57</v>
      </c>
      <c r="EO42" t="s">
        <v>3</v>
      </c>
      <c r="EQ42">
        <v>0</v>
      </c>
      <c r="ER42">
        <v>154.76</v>
      </c>
      <c r="ES42">
        <v>153.47999999999999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0</v>
      </c>
      <c r="EZ42">
        <v>5</v>
      </c>
      <c r="FC42">
        <v>1</v>
      </c>
      <c r="FD42">
        <v>18</v>
      </c>
      <c r="FF42">
        <v>1441</v>
      </c>
      <c r="FQ42">
        <v>0</v>
      </c>
      <c r="FR42">
        <f t="shared" si="46"/>
        <v>0</v>
      </c>
      <c r="FS42">
        <v>0</v>
      </c>
      <c r="FX42">
        <v>0</v>
      </c>
      <c r="FY42">
        <v>0</v>
      </c>
      <c r="GA42" t="s">
        <v>100</v>
      </c>
      <c r="GD42">
        <v>1</v>
      </c>
      <c r="GF42">
        <v>-1024083727</v>
      </c>
      <c r="GG42">
        <v>2</v>
      </c>
      <c r="GH42">
        <v>3</v>
      </c>
      <c r="GI42">
        <v>4</v>
      </c>
      <c r="GJ42">
        <v>0</v>
      </c>
      <c r="GK42">
        <v>0</v>
      </c>
      <c r="GL42">
        <f t="shared" si="47"/>
        <v>0</v>
      </c>
      <c r="GM42">
        <f t="shared" si="48"/>
        <v>5144.6499999999996</v>
      </c>
      <c r="GN42">
        <f t="shared" si="49"/>
        <v>5144.6499999999996</v>
      </c>
      <c r="GO42">
        <f t="shared" si="50"/>
        <v>0</v>
      </c>
      <c r="GP42">
        <f t="shared" si="51"/>
        <v>0</v>
      </c>
      <c r="GR42">
        <v>1</v>
      </c>
      <c r="GS42">
        <v>1</v>
      </c>
      <c r="GT42">
        <v>0</v>
      </c>
      <c r="GU42" t="s">
        <v>3</v>
      </c>
      <c r="GV42">
        <f t="shared" si="52"/>
        <v>0</v>
      </c>
      <c r="GW42">
        <v>1</v>
      </c>
      <c r="GX42">
        <f t="shared" si="53"/>
        <v>0</v>
      </c>
      <c r="HA42">
        <v>0</v>
      </c>
      <c r="HB42">
        <v>0</v>
      </c>
      <c r="HC42">
        <f t="shared" si="54"/>
        <v>0</v>
      </c>
      <c r="HE42" t="s">
        <v>64</v>
      </c>
      <c r="HF42" t="s">
        <v>34</v>
      </c>
      <c r="HM42" t="s">
        <v>3</v>
      </c>
      <c r="HN42" t="s">
        <v>3</v>
      </c>
      <c r="HO42" t="s">
        <v>3</v>
      </c>
      <c r="HP42" t="s">
        <v>3</v>
      </c>
      <c r="HQ42" t="s">
        <v>3</v>
      </c>
      <c r="IK42">
        <v>0</v>
      </c>
    </row>
    <row r="43" spans="1:245" x14ac:dyDescent="0.2">
      <c r="A43">
        <v>17</v>
      </c>
      <c r="B43">
        <v>1</v>
      </c>
      <c r="C43">
        <f>ROW(SmtRes!A42)</f>
        <v>42</v>
      </c>
      <c r="D43">
        <f>ROW(EtalonRes!A47)</f>
        <v>47</v>
      </c>
      <c r="E43" t="s">
        <v>101</v>
      </c>
      <c r="F43" t="s">
        <v>102</v>
      </c>
      <c r="G43" t="s">
        <v>103</v>
      </c>
      <c r="H43" t="s">
        <v>74</v>
      </c>
      <c r="I43">
        <v>44</v>
      </c>
      <c r="J43">
        <v>0</v>
      </c>
      <c r="K43">
        <v>44</v>
      </c>
      <c r="O43">
        <f t="shared" si="21"/>
        <v>5571.08</v>
      </c>
      <c r="P43">
        <f t="shared" si="22"/>
        <v>2876.02</v>
      </c>
      <c r="Q43">
        <f t="shared" si="23"/>
        <v>0</v>
      </c>
      <c r="R43">
        <f t="shared" si="24"/>
        <v>0</v>
      </c>
      <c r="S43">
        <f t="shared" si="25"/>
        <v>2695.06</v>
      </c>
      <c r="T43">
        <f t="shared" si="26"/>
        <v>0</v>
      </c>
      <c r="U43">
        <f t="shared" si="27"/>
        <v>6.1418279999999994</v>
      </c>
      <c r="V43">
        <f t="shared" si="28"/>
        <v>0</v>
      </c>
      <c r="W43">
        <f t="shared" si="29"/>
        <v>0</v>
      </c>
      <c r="X43">
        <f t="shared" si="30"/>
        <v>2937.62</v>
      </c>
      <c r="Y43">
        <f t="shared" si="31"/>
        <v>1305.76</v>
      </c>
      <c r="AA43">
        <v>145071932</v>
      </c>
      <c r="AB43">
        <f t="shared" si="32"/>
        <v>9.14</v>
      </c>
      <c r="AC43">
        <f t="shared" si="33"/>
        <v>7.8</v>
      </c>
      <c r="AD43">
        <f>ROUND(((((ET43*1.25))-((EU43*1.25)))+AE43),2)</f>
        <v>0</v>
      </c>
      <c r="AE43">
        <f>ROUND(((EU43*1.25)),2)</f>
        <v>0</v>
      </c>
      <c r="AF43">
        <f>ROUND((((EV43*1.15)*(1+(0.005*2.3)))),2)</f>
        <v>1.34</v>
      </c>
      <c r="AG43">
        <f t="shared" si="34"/>
        <v>0</v>
      </c>
      <c r="AH43">
        <f>(((EW43*1.15)*(1+(0.005*2.3))))</f>
        <v>0.13958699999999999</v>
      </c>
      <c r="AI43">
        <f>((EX43*1.25))</f>
        <v>0</v>
      </c>
      <c r="AJ43">
        <f t="shared" si="35"/>
        <v>0</v>
      </c>
      <c r="AK43">
        <v>8.9499999999999993</v>
      </c>
      <c r="AL43">
        <v>7.8</v>
      </c>
      <c r="AM43">
        <v>0</v>
      </c>
      <c r="AN43">
        <v>0</v>
      </c>
      <c r="AO43">
        <v>1.1499999999999999</v>
      </c>
      <c r="AP43">
        <v>0</v>
      </c>
      <c r="AQ43">
        <v>0.12</v>
      </c>
      <c r="AR43">
        <v>0</v>
      </c>
      <c r="AS43">
        <v>0</v>
      </c>
      <c r="AT43">
        <v>109</v>
      </c>
      <c r="AU43">
        <v>48.45</v>
      </c>
      <c r="AV43">
        <v>1</v>
      </c>
      <c r="AW43">
        <v>1</v>
      </c>
      <c r="AZ43">
        <v>1</v>
      </c>
      <c r="BA43">
        <v>45.71</v>
      </c>
      <c r="BB43">
        <v>13.41</v>
      </c>
      <c r="BC43">
        <v>8.3800000000000008</v>
      </c>
      <c r="BD43" t="s">
        <v>3</v>
      </c>
      <c r="BE43" t="s">
        <v>3</v>
      </c>
      <c r="BF43" t="s">
        <v>3</v>
      </c>
      <c r="BG43" t="s">
        <v>3</v>
      </c>
      <c r="BH43">
        <v>0</v>
      </c>
      <c r="BI43">
        <v>1</v>
      </c>
      <c r="BJ43" t="s">
        <v>104</v>
      </c>
      <c r="BM43">
        <v>12001</v>
      </c>
      <c r="BN43">
        <v>0</v>
      </c>
      <c r="BO43" t="s">
        <v>3</v>
      </c>
      <c r="BP43">
        <v>0</v>
      </c>
      <c r="BQ43">
        <v>2</v>
      </c>
      <c r="BR43">
        <v>0</v>
      </c>
      <c r="BS43">
        <v>45.71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109</v>
      </c>
      <c r="CA43">
        <v>57</v>
      </c>
      <c r="CB43" t="s">
        <v>3</v>
      </c>
      <c r="CE43">
        <v>0</v>
      </c>
      <c r="CF43">
        <v>0</v>
      </c>
      <c r="CG43">
        <v>0</v>
      </c>
      <c r="CM43">
        <v>0</v>
      </c>
      <c r="CN43" t="s">
        <v>527</v>
      </c>
      <c r="CO43">
        <v>0</v>
      </c>
      <c r="CP43">
        <f t="shared" si="36"/>
        <v>5571.08</v>
      </c>
      <c r="CQ43">
        <f t="shared" si="37"/>
        <v>65.364000000000004</v>
      </c>
      <c r="CR43">
        <f>((((ET43*1.25))*BB43-((EU43*1.25))*BS43)+AE43*BS43)</f>
        <v>0</v>
      </c>
      <c r="CS43">
        <f t="shared" si="38"/>
        <v>0</v>
      </c>
      <c r="CT43">
        <f t="shared" si="39"/>
        <v>61.251400000000004</v>
      </c>
      <c r="CU43">
        <f t="shared" si="40"/>
        <v>0</v>
      </c>
      <c r="CV43">
        <f t="shared" si="41"/>
        <v>0.13958699999999999</v>
      </c>
      <c r="CW43">
        <f t="shared" si="42"/>
        <v>0</v>
      </c>
      <c r="CX43">
        <f t="shared" si="43"/>
        <v>0</v>
      </c>
      <c r="CY43">
        <f t="shared" si="44"/>
        <v>2937.6153999999997</v>
      </c>
      <c r="CZ43">
        <f t="shared" si="45"/>
        <v>1305.75657</v>
      </c>
      <c r="DC43" t="s">
        <v>3</v>
      </c>
      <c r="DD43" t="s">
        <v>3</v>
      </c>
      <c r="DE43" t="s">
        <v>38</v>
      </c>
      <c r="DF43" t="s">
        <v>38</v>
      </c>
      <c r="DG43" t="s">
        <v>39</v>
      </c>
      <c r="DH43" t="s">
        <v>3</v>
      </c>
      <c r="DI43" t="s">
        <v>39</v>
      </c>
      <c r="DJ43" t="s">
        <v>38</v>
      </c>
      <c r="DK43" t="s">
        <v>3</v>
      </c>
      <c r="DL43" t="s">
        <v>3</v>
      </c>
      <c r="DM43" t="s">
        <v>40</v>
      </c>
      <c r="DN43">
        <v>0</v>
      </c>
      <c r="DO43">
        <v>0</v>
      </c>
      <c r="DP43">
        <v>1</v>
      </c>
      <c r="DQ43">
        <v>1</v>
      </c>
      <c r="DU43">
        <v>1003</v>
      </c>
      <c r="DV43" t="s">
        <v>74</v>
      </c>
      <c r="DW43" t="s">
        <v>74</v>
      </c>
      <c r="DX43">
        <v>1</v>
      </c>
      <c r="DZ43" t="s">
        <v>3</v>
      </c>
      <c r="EA43" t="s">
        <v>3</v>
      </c>
      <c r="EB43" t="s">
        <v>3</v>
      </c>
      <c r="EC43" t="s">
        <v>3</v>
      </c>
      <c r="EE43">
        <v>140625032</v>
      </c>
      <c r="EF43">
        <v>2</v>
      </c>
      <c r="EG43" t="s">
        <v>23</v>
      </c>
      <c r="EH43">
        <v>12</v>
      </c>
      <c r="EI43" t="s">
        <v>68</v>
      </c>
      <c r="EJ43">
        <v>1</v>
      </c>
      <c r="EK43">
        <v>12001</v>
      </c>
      <c r="EL43" t="s">
        <v>68</v>
      </c>
      <c r="EM43" t="s">
        <v>69</v>
      </c>
      <c r="EO43" t="s">
        <v>43</v>
      </c>
      <c r="EQ43">
        <v>0</v>
      </c>
      <c r="ER43">
        <v>8.9499999999999993</v>
      </c>
      <c r="ES43">
        <v>7.8</v>
      </c>
      <c r="ET43">
        <v>0</v>
      </c>
      <c r="EU43">
        <v>0</v>
      </c>
      <c r="EV43">
        <v>1.1499999999999999</v>
      </c>
      <c r="EW43">
        <v>0.12</v>
      </c>
      <c r="EX43">
        <v>0</v>
      </c>
      <c r="EY43">
        <v>0</v>
      </c>
      <c r="FQ43">
        <v>0</v>
      </c>
      <c r="FR43">
        <f t="shared" si="46"/>
        <v>0</v>
      </c>
      <c r="FS43">
        <v>0</v>
      </c>
      <c r="FX43">
        <v>109</v>
      </c>
      <c r="FY43">
        <v>48.45</v>
      </c>
      <c r="GA43" t="s">
        <v>3</v>
      </c>
      <c r="GD43">
        <v>1</v>
      </c>
      <c r="GF43">
        <v>-768605888</v>
      </c>
      <c r="GG43">
        <v>2</v>
      </c>
      <c r="GH43">
        <v>1</v>
      </c>
      <c r="GI43">
        <v>4</v>
      </c>
      <c r="GJ43">
        <v>0</v>
      </c>
      <c r="GK43">
        <v>0</v>
      </c>
      <c r="GL43">
        <f t="shared" si="47"/>
        <v>0</v>
      </c>
      <c r="GM43">
        <f t="shared" si="48"/>
        <v>9814.4599999999991</v>
      </c>
      <c r="GN43">
        <f t="shared" si="49"/>
        <v>9814.4599999999991</v>
      </c>
      <c r="GO43">
        <f t="shared" si="50"/>
        <v>0</v>
      </c>
      <c r="GP43">
        <f t="shared" si="51"/>
        <v>0</v>
      </c>
      <c r="GR43">
        <v>0</v>
      </c>
      <c r="GS43">
        <v>3</v>
      </c>
      <c r="GT43">
        <v>0</v>
      </c>
      <c r="GU43" t="s">
        <v>3</v>
      </c>
      <c r="GV43">
        <f t="shared" si="52"/>
        <v>0</v>
      </c>
      <c r="GW43">
        <v>1</v>
      </c>
      <c r="GX43">
        <f t="shared" si="53"/>
        <v>0</v>
      </c>
      <c r="HA43">
        <v>0</v>
      </c>
      <c r="HB43">
        <v>0</v>
      </c>
      <c r="HC43">
        <f t="shared" si="54"/>
        <v>0</v>
      </c>
      <c r="HE43" t="s">
        <v>3</v>
      </c>
      <c r="HF43" t="s">
        <v>3</v>
      </c>
      <c r="HM43" t="s">
        <v>3</v>
      </c>
      <c r="HN43" t="s">
        <v>70</v>
      </c>
      <c r="HO43" t="s">
        <v>71</v>
      </c>
      <c r="HP43" t="s">
        <v>68</v>
      </c>
      <c r="HQ43" t="s">
        <v>68</v>
      </c>
      <c r="IK43">
        <v>0</v>
      </c>
    </row>
    <row r="44" spans="1:245" x14ac:dyDescent="0.2">
      <c r="A44">
        <v>17</v>
      </c>
      <c r="B44">
        <v>1</v>
      </c>
      <c r="E44" t="s">
        <v>105</v>
      </c>
      <c r="F44" t="s">
        <v>60</v>
      </c>
      <c r="G44" t="s">
        <v>106</v>
      </c>
      <c r="H44" t="s">
        <v>62</v>
      </c>
      <c r="I44">
        <v>35</v>
      </c>
      <c r="J44">
        <v>0</v>
      </c>
      <c r="K44">
        <v>35</v>
      </c>
      <c r="O44">
        <f t="shared" si="21"/>
        <v>35454.1</v>
      </c>
      <c r="P44">
        <f t="shared" si="22"/>
        <v>35454.1</v>
      </c>
      <c r="Q44">
        <f t="shared" si="23"/>
        <v>0</v>
      </c>
      <c r="R44">
        <f t="shared" si="24"/>
        <v>0</v>
      </c>
      <c r="S44">
        <f t="shared" si="25"/>
        <v>0</v>
      </c>
      <c r="T44">
        <f t="shared" si="26"/>
        <v>0</v>
      </c>
      <c r="U44">
        <f t="shared" si="27"/>
        <v>0</v>
      </c>
      <c r="V44">
        <f t="shared" si="28"/>
        <v>0</v>
      </c>
      <c r="W44">
        <f t="shared" si="29"/>
        <v>0</v>
      </c>
      <c r="X44">
        <f t="shared" si="30"/>
        <v>0</v>
      </c>
      <c r="Y44">
        <f t="shared" si="31"/>
        <v>0</v>
      </c>
      <c r="AA44">
        <v>145071932</v>
      </c>
      <c r="AB44">
        <f t="shared" si="32"/>
        <v>120.88</v>
      </c>
      <c r="AC44">
        <f t="shared" si="33"/>
        <v>120.88</v>
      </c>
      <c r="AD44">
        <f>ROUND((((ET44)-(EU44))+AE44),2)</f>
        <v>0</v>
      </c>
      <c r="AE44">
        <f t="shared" ref="AE44:AF46" si="59">ROUND((EU44),2)</f>
        <v>0</v>
      </c>
      <c r="AF44">
        <f t="shared" si="59"/>
        <v>0</v>
      </c>
      <c r="AG44">
        <f t="shared" si="34"/>
        <v>0</v>
      </c>
      <c r="AH44">
        <f t="shared" ref="AH44:AI46" si="60">(EW44)</f>
        <v>0</v>
      </c>
      <c r="AI44">
        <f t="shared" si="60"/>
        <v>0</v>
      </c>
      <c r="AJ44">
        <f t="shared" si="35"/>
        <v>0</v>
      </c>
      <c r="AK44">
        <v>120.88000000000001</v>
      </c>
      <c r="AL44">
        <v>120.88000000000001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8.3800000000000008</v>
      </c>
      <c r="BD44" t="s">
        <v>3</v>
      </c>
      <c r="BE44" t="s">
        <v>3</v>
      </c>
      <c r="BF44" t="s">
        <v>3</v>
      </c>
      <c r="BG44" t="s">
        <v>3</v>
      </c>
      <c r="BH44">
        <v>3</v>
      </c>
      <c r="BI44">
        <v>1</v>
      </c>
      <c r="BJ44" t="s">
        <v>3</v>
      </c>
      <c r="BM44">
        <v>1100</v>
      </c>
      <c r="BN44">
        <v>0</v>
      </c>
      <c r="BO44" t="s">
        <v>3</v>
      </c>
      <c r="BP44">
        <v>0</v>
      </c>
      <c r="BQ44">
        <v>8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0</v>
      </c>
      <c r="CA44">
        <v>0</v>
      </c>
      <c r="CB44" t="s">
        <v>3</v>
      </c>
      <c r="CE44">
        <v>0</v>
      </c>
      <c r="CF44">
        <v>0</v>
      </c>
      <c r="CG44">
        <v>0</v>
      </c>
      <c r="CM44">
        <v>0</v>
      </c>
      <c r="CN44" t="s">
        <v>3</v>
      </c>
      <c r="CO44">
        <v>0</v>
      </c>
      <c r="CP44">
        <f t="shared" si="36"/>
        <v>35454.1</v>
      </c>
      <c r="CQ44">
        <f t="shared" si="37"/>
        <v>1012.9744000000001</v>
      </c>
      <c r="CR44">
        <f>(((ET44)*BB44-(EU44)*BS44)+AE44*BS44)</f>
        <v>0</v>
      </c>
      <c r="CS44">
        <f t="shared" si="38"/>
        <v>0</v>
      </c>
      <c r="CT44">
        <f t="shared" si="39"/>
        <v>0</v>
      </c>
      <c r="CU44">
        <f t="shared" si="40"/>
        <v>0</v>
      </c>
      <c r="CV44">
        <f t="shared" si="41"/>
        <v>0</v>
      </c>
      <c r="CW44">
        <f t="shared" si="42"/>
        <v>0</v>
      </c>
      <c r="CX44">
        <f t="shared" si="43"/>
        <v>0</v>
      </c>
      <c r="CY44">
        <f t="shared" si="44"/>
        <v>0</v>
      </c>
      <c r="CZ44">
        <f t="shared" si="45"/>
        <v>0</v>
      </c>
      <c r="DC44" t="s">
        <v>3</v>
      </c>
      <c r="DD44" t="s">
        <v>3</v>
      </c>
      <c r="DE44" t="s">
        <v>3</v>
      </c>
      <c r="DF44" t="s">
        <v>3</v>
      </c>
      <c r="DG44" t="s">
        <v>3</v>
      </c>
      <c r="DH44" t="s">
        <v>3</v>
      </c>
      <c r="DI44" t="s">
        <v>3</v>
      </c>
      <c r="DJ44" t="s">
        <v>3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1010</v>
      </c>
      <c r="DV44" t="s">
        <v>62</v>
      </c>
      <c r="DW44" t="s">
        <v>62</v>
      </c>
      <c r="DX44">
        <v>1</v>
      </c>
      <c r="DZ44" t="s">
        <v>3</v>
      </c>
      <c r="EA44" t="s">
        <v>3</v>
      </c>
      <c r="EB44" t="s">
        <v>3</v>
      </c>
      <c r="EC44" t="s">
        <v>3</v>
      </c>
      <c r="EE44">
        <v>140625274</v>
      </c>
      <c r="EF44">
        <v>8</v>
      </c>
      <c r="EG44" t="s">
        <v>55</v>
      </c>
      <c r="EH44">
        <v>0</v>
      </c>
      <c r="EI44" t="s">
        <v>3</v>
      </c>
      <c r="EJ44">
        <v>1</v>
      </c>
      <c r="EK44">
        <v>1100</v>
      </c>
      <c r="EL44" t="s">
        <v>56</v>
      </c>
      <c r="EM44" t="s">
        <v>57</v>
      </c>
      <c r="EO44" t="s">
        <v>3</v>
      </c>
      <c r="EQ44">
        <v>0</v>
      </c>
      <c r="ER44">
        <v>121.89999999999999</v>
      </c>
      <c r="ES44">
        <v>120.88000000000001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5</v>
      </c>
      <c r="FC44">
        <v>1</v>
      </c>
      <c r="FD44">
        <v>18</v>
      </c>
      <c r="FF44">
        <v>1135</v>
      </c>
      <c r="FQ44">
        <v>0</v>
      </c>
      <c r="FR44">
        <f t="shared" si="46"/>
        <v>0</v>
      </c>
      <c r="FS44">
        <v>0</v>
      </c>
      <c r="FX44">
        <v>0</v>
      </c>
      <c r="FY44">
        <v>0</v>
      </c>
      <c r="GA44" t="s">
        <v>107</v>
      </c>
      <c r="GD44">
        <v>1</v>
      </c>
      <c r="GF44">
        <v>-97933584</v>
      </c>
      <c r="GG44">
        <v>2</v>
      </c>
      <c r="GH44">
        <v>3</v>
      </c>
      <c r="GI44">
        <v>4</v>
      </c>
      <c r="GJ44">
        <v>0</v>
      </c>
      <c r="GK44">
        <v>0</v>
      </c>
      <c r="GL44">
        <f t="shared" si="47"/>
        <v>0</v>
      </c>
      <c r="GM44">
        <f t="shared" si="48"/>
        <v>35454.1</v>
      </c>
      <c r="GN44">
        <f t="shared" si="49"/>
        <v>35454.1</v>
      </c>
      <c r="GO44">
        <f t="shared" si="50"/>
        <v>0</v>
      </c>
      <c r="GP44">
        <f t="shared" si="51"/>
        <v>0</v>
      </c>
      <c r="GR44">
        <v>1</v>
      </c>
      <c r="GS44">
        <v>1</v>
      </c>
      <c r="GT44">
        <v>0</v>
      </c>
      <c r="GU44" t="s">
        <v>3</v>
      </c>
      <c r="GV44">
        <f t="shared" si="52"/>
        <v>0</v>
      </c>
      <c r="GW44">
        <v>1</v>
      </c>
      <c r="GX44">
        <f t="shared" si="53"/>
        <v>0</v>
      </c>
      <c r="HA44">
        <v>0</v>
      </c>
      <c r="HB44">
        <v>0</v>
      </c>
      <c r="HC44">
        <f t="shared" si="54"/>
        <v>0</v>
      </c>
      <c r="HE44" t="s">
        <v>64</v>
      </c>
      <c r="HF44" t="s">
        <v>34</v>
      </c>
      <c r="HM44" t="s">
        <v>3</v>
      </c>
      <c r="HN44" t="s">
        <v>3</v>
      </c>
      <c r="HO44" t="s">
        <v>3</v>
      </c>
      <c r="HP44" t="s">
        <v>3</v>
      </c>
      <c r="HQ44" t="s">
        <v>3</v>
      </c>
      <c r="IK44">
        <v>0</v>
      </c>
    </row>
    <row r="45" spans="1:245" x14ac:dyDescent="0.2">
      <c r="A45">
        <v>17</v>
      </c>
      <c r="B45">
        <v>1</v>
      </c>
      <c r="E45" t="s">
        <v>108</v>
      </c>
      <c r="F45" t="s">
        <v>60</v>
      </c>
      <c r="G45" t="s">
        <v>109</v>
      </c>
      <c r="H45" t="s">
        <v>62</v>
      </c>
      <c r="I45">
        <v>4</v>
      </c>
      <c r="J45">
        <v>0</v>
      </c>
      <c r="K45">
        <v>4</v>
      </c>
      <c r="O45">
        <f t="shared" si="21"/>
        <v>2763.39</v>
      </c>
      <c r="P45">
        <f t="shared" si="22"/>
        <v>2763.39</v>
      </c>
      <c r="Q45">
        <f t="shared" si="23"/>
        <v>0</v>
      </c>
      <c r="R45">
        <f t="shared" si="24"/>
        <v>0</v>
      </c>
      <c r="S45">
        <f t="shared" si="25"/>
        <v>0</v>
      </c>
      <c r="T45">
        <f t="shared" si="26"/>
        <v>0</v>
      </c>
      <c r="U45">
        <f t="shared" si="27"/>
        <v>0</v>
      </c>
      <c r="V45">
        <f t="shared" si="28"/>
        <v>0</v>
      </c>
      <c r="W45">
        <f t="shared" si="29"/>
        <v>0</v>
      </c>
      <c r="X45">
        <f t="shared" si="30"/>
        <v>0</v>
      </c>
      <c r="Y45">
        <f t="shared" si="31"/>
        <v>0</v>
      </c>
      <c r="AA45">
        <v>145071932</v>
      </c>
      <c r="AB45">
        <f t="shared" si="32"/>
        <v>82.44</v>
      </c>
      <c r="AC45">
        <f t="shared" si="33"/>
        <v>82.44</v>
      </c>
      <c r="AD45">
        <f>ROUND((((ET45)-(EU45))+AE45),2)</f>
        <v>0</v>
      </c>
      <c r="AE45">
        <f t="shared" si="59"/>
        <v>0</v>
      </c>
      <c r="AF45">
        <f t="shared" si="59"/>
        <v>0</v>
      </c>
      <c r="AG45">
        <f t="shared" si="34"/>
        <v>0</v>
      </c>
      <c r="AH45">
        <f t="shared" si="60"/>
        <v>0</v>
      </c>
      <c r="AI45">
        <f t="shared" si="60"/>
        <v>0</v>
      </c>
      <c r="AJ45">
        <f t="shared" si="35"/>
        <v>0</v>
      </c>
      <c r="AK45">
        <v>82.44</v>
      </c>
      <c r="AL45">
        <v>82.44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8.3800000000000008</v>
      </c>
      <c r="BD45" t="s">
        <v>3</v>
      </c>
      <c r="BE45" t="s">
        <v>3</v>
      </c>
      <c r="BF45" t="s">
        <v>3</v>
      </c>
      <c r="BG45" t="s">
        <v>3</v>
      </c>
      <c r="BH45">
        <v>3</v>
      </c>
      <c r="BI45">
        <v>1</v>
      </c>
      <c r="BJ45" t="s">
        <v>3</v>
      </c>
      <c r="BM45">
        <v>1100</v>
      </c>
      <c r="BN45">
        <v>0</v>
      </c>
      <c r="BO45" t="s">
        <v>3</v>
      </c>
      <c r="BP45">
        <v>0</v>
      </c>
      <c r="BQ45">
        <v>8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0</v>
      </c>
      <c r="CA45">
        <v>0</v>
      </c>
      <c r="CB45" t="s">
        <v>3</v>
      </c>
      <c r="CE45">
        <v>0</v>
      </c>
      <c r="CF45">
        <v>0</v>
      </c>
      <c r="CG45">
        <v>0</v>
      </c>
      <c r="CM45">
        <v>0</v>
      </c>
      <c r="CN45" t="s">
        <v>3</v>
      </c>
      <c r="CO45">
        <v>0</v>
      </c>
      <c r="CP45">
        <f t="shared" si="36"/>
        <v>2763.39</v>
      </c>
      <c r="CQ45">
        <f t="shared" si="37"/>
        <v>690.84720000000004</v>
      </c>
      <c r="CR45">
        <f>(((ET45)*BB45-(EU45)*BS45)+AE45*BS45)</f>
        <v>0</v>
      </c>
      <c r="CS45">
        <f t="shared" si="38"/>
        <v>0</v>
      </c>
      <c r="CT45">
        <f t="shared" si="39"/>
        <v>0</v>
      </c>
      <c r="CU45">
        <f t="shared" si="40"/>
        <v>0</v>
      </c>
      <c r="CV45">
        <f t="shared" si="41"/>
        <v>0</v>
      </c>
      <c r="CW45">
        <f t="shared" si="42"/>
        <v>0</v>
      </c>
      <c r="CX45">
        <f t="shared" si="43"/>
        <v>0</v>
      </c>
      <c r="CY45">
        <f t="shared" si="44"/>
        <v>0</v>
      </c>
      <c r="CZ45">
        <f t="shared" si="45"/>
        <v>0</v>
      </c>
      <c r="DC45" t="s">
        <v>3</v>
      </c>
      <c r="DD45" t="s">
        <v>3</v>
      </c>
      <c r="DE45" t="s">
        <v>3</v>
      </c>
      <c r="DF45" t="s">
        <v>3</v>
      </c>
      <c r="DG45" t="s">
        <v>3</v>
      </c>
      <c r="DH45" t="s">
        <v>3</v>
      </c>
      <c r="DI45" t="s">
        <v>3</v>
      </c>
      <c r="DJ45" t="s">
        <v>3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1010</v>
      </c>
      <c r="DV45" t="s">
        <v>62</v>
      </c>
      <c r="DW45" t="s">
        <v>62</v>
      </c>
      <c r="DX45">
        <v>1</v>
      </c>
      <c r="DZ45" t="s">
        <v>3</v>
      </c>
      <c r="EA45" t="s">
        <v>3</v>
      </c>
      <c r="EB45" t="s">
        <v>3</v>
      </c>
      <c r="EC45" t="s">
        <v>3</v>
      </c>
      <c r="EE45">
        <v>140625274</v>
      </c>
      <c r="EF45">
        <v>8</v>
      </c>
      <c r="EG45" t="s">
        <v>55</v>
      </c>
      <c r="EH45">
        <v>0</v>
      </c>
      <c r="EI45" t="s">
        <v>3</v>
      </c>
      <c r="EJ45">
        <v>1</v>
      </c>
      <c r="EK45">
        <v>1100</v>
      </c>
      <c r="EL45" t="s">
        <v>56</v>
      </c>
      <c r="EM45" t="s">
        <v>57</v>
      </c>
      <c r="EO45" t="s">
        <v>3</v>
      </c>
      <c r="EQ45">
        <v>0</v>
      </c>
      <c r="ER45">
        <v>83.13</v>
      </c>
      <c r="ES45">
        <v>82.44</v>
      </c>
      <c r="ET45">
        <v>0</v>
      </c>
      <c r="EU45">
        <v>0</v>
      </c>
      <c r="EV45">
        <v>0</v>
      </c>
      <c r="EW45">
        <v>0</v>
      </c>
      <c r="EX45">
        <v>0</v>
      </c>
      <c r="EY45">
        <v>0</v>
      </c>
      <c r="EZ45">
        <v>5</v>
      </c>
      <c r="FC45">
        <v>1</v>
      </c>
      <c r="FD45">
        <v>18</v>
      </c>
      <c r="FF45">
        <v>774</v>
      </c>
      <c r="FQ45">
        <v>0</v>
      </c>
      <c r="FR45">
        <f t="shared" si="46"/>
        <v>0</v>
      </c>
      <c r="FS45">
        <v>0</v>
      </c>
      <c r="FX45">
        <v>0</v>
      </c>
      <c r="FY45">
        <v>0</v>
      </c>
      <c r="GA45" t="s">
        <v>110</v>
      </c>
      <c r="GD45">
        <v>1</v>
      </c>
      <c r="GF45">
        <v>479115415</v>
      </c>
      <c r="GG45">
        <v>2</v>
      </c>
      <c r="GH45">
        <v>3</v>
      </c>
      <c r="GI45">
        <v>4</v>
      </c>
      <c r="GJ45">
        <v>0</v>
      </c>
      <c r="GK45">
        <v>0</v>
      </c>
      <c r="GL45">
        <f t="shared" si="47"/>
        <v>0</v>
      </c>
      <c r="GM45">
        <f t="shared" si="48"/>
        <v>2763.39</v>
      </c>
      <c r="GN45">
        <f t="shared" si="49"/>
        <v>2763.39</v>
      </c>
      <c r="GO45">
        <f t="shared" si="50"/>
        <v>0</v>
      </c>
      <c r="GP45">
        <f t="shared" si="51"/>
        <v>0</v>
      </c>
      <c r="GR45">
        <v>1</v>
      </c>
      <c r="GS45">
        <v>1</v>
      </c>
      <c r="GT45">
        <v>0</v>
      </c>
      <c r="GU45" t="s">
        <v>3</v>
      </c>
      <c r="GV45">
        <f t="shared" si="52"/>
        <v>0</v>
      </c>
      <c r="GW45">
        <v>1</v>
      </c>
      <c r="GX45">
        <f t="shared" si="53"/>
        <v>0</v>
      </c>
      <c r="HA45">
        <v>0</v>
      </c>
      <c r="HB45">
        <v>0</v>
      </c>
      <c r="HC45">
        <f t="shared" si="54"/>
        <v>0</v>
      </c>
      <c r="HE45" t="s">
        <v>64</v>
      </c>
      <c r="HF45" t="s">
        <v>34</v>
      </c>
      <c r="HM45" t="s">
        <v>3</v>
      </c>
      <c r="HN45" t="s">
        <v>3</v>
      </c>
      <c r="HO45" t="s">
        <v>3</v>
      </c>
      <c r="HP45" t="s">
        <v>3</v>
      </c>
      <c r="HQ45" t="s">
        <v>3</v>
      </c>
      <c r="IK45">
        <v>0</v>
      </c>
    </row>
    <row r="46" spans="1:245" x14ac:dyDescent="0.2">
      <c r="A46">
        <v>17</v>
      </c>
      <c r="B46">
        <v>1</v>
      </c>
      <c r="E46" t="s">
        <v>111</v>
      </c>
      <c r="F46" t="s">
        <v>60</v>
      </c>
      <c r="G46" t="s">
        <v>112</v>
      </c>
      <c r="H46" t="s">
        <v>62</v>
      </c>
      <c r="I46">
        <v>44</v>
      </c>
      <c r="J46">
        <v>0</v>
      </c>
      <c r="K46">
        <v>44</v>
      </c>
      <c r="O46">
        <f t="shared" si="21"/>
        <v>10644.95</v>
      </c>
      <c r="P46">
        <f t="shared" si="22"/>
        <v>10644.95</v>
      </c>
      <c r="Q46">
        <f t="shared" si="23"/>
        <v>0</v>
      </c>
      <c r="R46">
        <f t="shared" si="24"/>
        <v>0</v>
      </c>
      <c r="S46">
        <f t="shared" si="25"/>
        <v>0</v>
      </c>
      <c r="T46">
        <f t="shared" si="26"/>
        <v>0</v>
      </c>
      <c r="U46">
        <f t="shared" si="27"/>
        <v>0</v>
      </c>
      <c r="V46">
        <f t="shared" si="28"/>
        <v>0</v>
      </c>
      <c r="W46">
        <f t="shared" si="29"/>
        <v>0</v>
      </c>
      <c r="X46">
        <f t="shared" si="30"/>
        <v>0</v>
      </c>
      <c r="Y46">
        <f t="shared" si="31"/>
        <v>0</v>
      </c>
      <c r="AA46">
        <v>145071932</v>
      </c>
      <c r="AB46">
        <f t="shared" si="32"/>
        <v>28.87</v>
      </c>
      <c r="AC46">
        <f t="shared" si="33"/>
        <v>28.87</v>
      </c>
      <c r="AD46">
        <f>ROUND((((ET46)-(EU46))+AE46),2)</f>
        <v>0</v>
      </c>
      <c r="AE46">
        <f t="shared" si="59"/>
        <v>0</v>
      </c>
      <c r="AF46">
        <f t="shared" si="59"/>
        <v>0</v>
      </c>
      <c r="AG46">
        <f t="shared" si="34"/>
        <v>0</v>
      </c>
      <c r="AH46">
        <f t="shared" si="60"/>
        <v>0</v>
      </c>
      <c r="AI46">
        <f t="shared" si="60"/>
        <v>0</v>
      </c>
      <c r="AJ46">
        <f t="shared" si="35"/>
        <v>0</v>
      </c>
      <c r="AK46">
        <v>28.87</v>
      </c>
      <c r="AL46">
        <v>28.87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8.3800000000000008</v>
      </c>
      <c r="BD46" t="s">
        <v>3</v>
      </c>
      <c r="BE46" t="s">
        <v>3</v>
      </c>
      <c r="BF46" t="s">
        <v>3</v>
      </c>
      <c r="BG46" t="s">
        <v>3</v>
      </c>
      <c r="BH46">
        <v>3</v>
      </c>
      <c r="BI46">
        <v>1</v>
      </c>
      <c r="BJ46" t="s">
        <v>3</v>
      </c>
      <c r="BM46">
        <v>1100</v>
      </c>
      <c r="BN46">
        <v>0</v>
      </c>
      <c r="BO46" t="s">
        <v>3</v>
      </c>
      <c r="BP46">
        <v>0</v>
      </c>
      <c r="BQ46">
        <v>8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0</v>
      </c>
      <c r="CA46">
        <v>0</v>
      </c>
      <c r="CB46" t="s">
        <v>3</v>
      </c>
      <c r="CE46">
        <v>0</v>
      </c>
      <c r="CF46">
        <v>0</v>
      </c>
      <c r="CG46">
        <v>0</v>
      </c>
      <c r="CM46">
        <v>0</v>
      </c>
      <c r="CN46" t="s">
        <v>3</v>
      </c>
      <c r="CO46">
        <v>0</v>
      </c>
      <c r="CP46">
        <f t="shared" si="36"/>
        <v>10644.95</v>
      </c>
      <c r="CQ46">
        <f t="shared" si="37"/>
        <v>241.93060000000003</v>
      </c>
      <c r="CR46">
        <f>(((ET46)*BB46-(EU46)*BS46)+AE46*BS46)</f>
        <v>0</v>
      </c>
      <c r="CS46">
        <f t="shared" si="38"/>
        <v>0</v>
      </c>
      <c r="CT46">
        <f t="shared" si="39"/>
        <v>0</v>
      </c>
      <c r="CU46">
        <f t="shared" si="40"/>
        <v>0</v>
      </c>
      <c r="CV46">
        <f t="shared" si="41"/>
        <v>0</v>
      </c>
      <c r="CW46">
        <f t="shared" si="42"/>
        <v>0</v>
      </c>
      <c r="CX46">
        <f t="shared" si="43"/>
        <v>0</v>
      </c>
      <c r="CY46">
        <f t="shared" si="44"/>
        <v>0</v>
      </c>
      <c r="CZ46">
        <f t="shared" si="45"/>
        <v>0</v>
      </c>
      <c r="DC46" t="s">
        <v>3</v>
      </c>
      <c r="DD46" t="s">
        <v>3</v>
      </c>
      <c r="DE46" t="s">
        <v>3</v>
      </c>
      <c r="DF46" t="s">
        <v>3</v>
      </c>
      <c r="DG46" t="s">
        <v>3</v>
      </c>
      <c r="DH46" t="s">
        <v>3</v>
      </c>
      <c r="DI46" t="s">
        <v>3</v>
      </c>
      <c r="DJ46" t="s">
        <v>3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1010</v>
      </c>
      <c r="DV46" t="s">
        <v>62</v>
      </c>
      <c r="DW46" t="s">
        <v>62</v>
      </c>
      <c r="DX46">
        <v>1</v>
      </c>
      <c r="DZ46" t="s">
        <v>3</v>
      </c>
      <c r="EA46" t="s">
        <v>3</v>
      </c>
      <c r="EB46" t="s">
        <v>3</v>
      </c>
      <c r="EC46" t="s">
        <v>3</v>
      </c>
      <c r="EE46">
        <v>140625274</v>
      </c>
      <c r="EF46">
        <v>8</v>
      </c>
      <c r="EG46" t="s">
        <v>55</v>
      </c>
      <c r="EH46">
        <v>0</v>
      </c>
      <c r="EI46" t="s">
        <v>3</v>
      </c>
      <c r="EJ46">
        <v>1</v>
      </c>
      <c r="EK46">
        <v>1100</v>
      </c>
      <c r="EL46" t="s">
        <v>56</v>
      </c>
      <c r="EM46" t="s">
        <v>57</v>
      </c>
      <c r="EO46" t="s">
        <v>3</v>
      </c>
      <c r="EQ46">
        <v>0</v>
      </c>
      <c r="ER46">
        <v>29.11</v>
      </c>
      <c r="ES46">
        <v>28.87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5</v>
      </c>
      <c r="FC46">
        <v>1</v>
      </c>
      <c r="FD46">
        <v>18</v>
      </c>
      <c r="FF46">
        <v>271</v>
      </c>
      <c r="FQ46">
        <v>0</v>
      </c>
      <c r="FR46">
        <f t="shared" si="46"/>
        <v>0</v>
      </c>
      <c r="FS46">
        <v>0</v>
      </c>
      <c r="FX46">
        <v>0</v>
      </c>
      <c r="FY46">
        <v>0</v>
      </c>
      <c r="GA46" t="s">
        <v>113</v>
      </c>
      <c r="GD46">
        <v>1</v>
      </c>
      <c r="GF46">
        <v>-46133690</v>
      </c>
      <c r="GG46">
        <v>2</v>
      </c>
      <c r="GH46">
        <v>3</v>
      </c>
      <c r="GI46">
        <v>4</v>
      </c>
      <c r="GJ46">
        <v>0</v>
      </c>
      <c r="GK46">
        <v>0</v>
      </c>
      <c r="GL46">
        <f t="shared" si="47"/>
        <v>0</v>
      </c>
      <c r="GM46">
        <f t="shared" si="48"/>
        <v>10644.95</v>
      </c>
      <c r="GN46">
        <f t="shared" si="49"/>
        <v>10644.95</v>
      </c>
      <c r="GO46">
        <f t="shared" si="50"/>
        <v>0</v>
      </c>
      <c r="GP46">
        <f t="shared" si="51"/>
        <v>0</v>
      </c>
      <c r="GR46">
        <v>1</v>
      </c>
      <c r="GS46">
        <v>1</v>
      </c>
      <c r="GT46">
        <v>0</v>
      </c>
      <c r="GU46" t="s">
        <v>3</v>
      </c>
      <c r="GV46">
        <f t="shared" si="52"/>
        <v>0</v>
      </c>
      <c r="GW46">
        <v>1</v>
      </c>
      <c r="GX46">
        <f t="shared" si="53"/>
        <v>0</v>
      </c>
      <c r="HA46">
        <v>0</v>
      </c>
      <c r="HB46">
        <v>0</v>
      </c>
      <c r="HC46">
        <f t="shared" si="54"/>
        <v>0</v>
      </c>
      <c r="HE46" t="s">
        <v>64</v>
      </c>
      <c r="HF46" t="s">
        <v>34</v>
      </c>
      <c r="HM46" t="s">
        <v>3</v>
      </c>
      <c r="HN46" t="s">
        <v>3</v>
      </c>
      <c r="HO46" t="s">
        <v>3</v>
      </c>
      <c r="HP46" t="s">
        <v>3</v>
      </c>
      <c r="HQ46" t="s">
        <v>3</v>
      </c>
      <c r="IK46">
        <v>0</v>
      </c>
    </row>
    <row r="47" spans="1:245" x14ac:dyDescent="0.2">
      <c r="A47">
        <v>17</v>
      </c>
      <c r="B47">
        <v>1</v>
      </c>
      <c r="C47">
        <f>ROW(SmtRes!A43)</f>
        <v>43</v>
      </c>
      <c r="D47">
        <f>ROW(EtalonRes!A49)</f>
        <v>49</v>
      </c>
      <c r="E47" t="s">
        <v>114</v>
      </c>
      <c r="F47" t="s">
        <v>115</v>
      </c>
      <c r="G47" t="s">
        <v>116</v>
      </c>
      <c r="H47" t="s">
        <v>96</v>
      </c>
      <c r="I47">
        <v>8</v>
      </c>
      <c r="J47">
        <v>0</v>
      </c>
      <c r="K47">
        <v>8</v>
      </c>
      <c r="O47">
        <f t="shared" si="21"/>
        <v>490.01</v>
      </c>
      <c r="P47">
        <f t="shared" si="22"/>
        <v>0</v>
      </c>
      <c r="Q47">
        <f t="shared" si="23"/>
        <v>0</v>
      </c>
      <c r="R47">
        <f t="shared" si="24"/>
        <v>0</v>
      </c>
      <c r="S47">
        <f t="shared" si="25"/>
        <v>490.01</v>
      </c>
      <c r="T47">
        <f t="shared" si="26"/>
        <v>0</v>
      </c>
      <c r="U47">
        <f t="shared" si="27"/>
        <v>1.1166959999999999</v>
      </c>
      <c r="V47">
        <f t="shared" si="28"/>
        <v>0</v>
      </c>
      <c r="W47">
        <f t="shared" si="29"/>
        <v>0</v>
      </c>
      <c r="X47">
        <f t="shared" si="30"/>
        <v>534.11</v>
      </c>
      <c r="Y47">
        <f t="shared" si="31"/>
        <v>237.41</v>
      </c>
      <c r="AA47">
        <v>145071932</v>
      </c>
      <c r="AB47">
        <f t="shared" si="32"/>
        <v>1.34</v>
      </c>
      <c r="AC47">
        <f t="shared" si="33"/>
        <v>0</v>
      </c>
      <c r="AD47">
        <f>ROUND(((((ET47*1.25))-((EU47*1.25)))+AE47),2)</f>
        <v>0</v>
      </c>
      <c r="AE47">
        <f>ROUND(((EU47*1.25)),2)</f>
        <v>0</v>
      </c>
      <c r="AF47">
        <f>ROUND((((EV47*1.15)*(1+(0.005*2.3)))),2)</f>
        <v>1.34</v>
      </c>
      <c r="AG47">
        <f t="shared" si="34"/>
        <v>0</v>
      </c>
      <c r="AH47">
        <f>(((EW47*1.15)*(1+(0.005*2.3))))</f>
        <v>0.13958699999999999</v>
      </c>
      <c r="AI47">
        <f>((EX47*1.25))</f>
        <v>0</v>
      </c>
      <c r="AJ47">
        <f t="shared" si="35"/>
        <v>0</v>
      </c>
      <c r="AK47">
        <v>1.1499999999999999</v>
      </c>
      <c r="AL47">
        <v>0</v>
      </c>
      <c r="AM47">
        <v>0</v>
      </c>
      <c r="AN47">
        <v>0</v>
      </c>
      <c r="AO47">
        <v>1.1499999999999999</v>
      </c>
      <c r="AP47">
        <v>0</v>
      </c>
      <c r="AQ47">
        <v>0.12</v>
      </c>
      <c r="AR47">
        <v>0</v>
      </c>
      <c r="AS47">
        <v>0</v>
      </c>
      <c r="AT47">
        <v>109</v>
      </c>
      <c r="AU47">
        <v>48.45</v>
      </c>
      <c r="AV47">
        <v>1</v>
      </c>
      <c r="AW47">
        <v>1</v>
      </c>
      <c r="AZ47">
        <v>1</v>
      </c>
      <c r="BA47">
        <v>45.71</v>
      </c>
      <c r="BB47">
        <v>13.41</v>
      </c>
      <c r="BC47">
        <v>8.3800000000000008</v>
      </c>
      <c r="BD47" t="s">
        <v>3</v>
      </c>
      <c r="BE47" t="s">
        <v>3</v>
      </c>
      <c r="BF47" t="s">
        <v>3</v>
      </c>
      <c r="BG47" t="s">
        <v>3</v>
      </c>
      <c r="BH47">
        <v>0</v>
      </c>
      <c r="BI47">
        <v>1</v>
      </c>
      <c r="BJ47" t="s">
        <v>117</v>
      </c>
      <c r="BM47">
        <v>12001</v>
      </c>
      <c r="BN47">
        <v>0</v>
      </c>
      <c r="BO47" t="s">
        <v>3</v>
      </c>
      <c r="BP47">
        <v>0</v>
      </c>
      <c r="BQ47">
        <v>2</v>
      </c>
      <c r="BR47">
        <v>0</v>
      </c>
      <c r="BS47">
        <v>45.71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109</v>
      </c>
      <c r="CA47">
        <v>57</v>
      </c>
      <c r="CB47" t="s">
        <v>3</v>
      </c>
      <c r="CE47">
        <v>0</v>
      </c>
      <c r="CF47">
        <v>0</v>
      </c>
      <c r="CG47">
        <v>0</v>
      </c>
      <c r="CM47">
        <v>0</v>
      </c>
      <c r="CN47" t="s">
        <v>527</v>
      </c>
      <c r="CO47">
        <v>0</v>
      </c>
      <c r="CP47">
        <f t="shared" si="36"/>
        <v>490.01</v>
      </c>
      <c r="CQ47">
        <f t="shared" si="37"/>
        <v>0</v>
      </c>
      <c r="CR47">
        <f>((((ET47*1.25))*BB47-((EU47*1.25))*BS47)+AE47*BS47)</f>
        <v>0</v>
      </c>
      <c r="CS47">
        <f t="shared" si="38"/>
        <v>0</v>
      </c>
      <c r="CT47">
        <f t="shared" si="39"/>
        <v>61.251400000000004</v>
      </c>
      <c r="CU47">
        <f t="shared" si="40"/>
        <v>0</v>
      </c>
      <c r="CV47">
        <f t="shared" si="41"/>
        <v>0.13958699999999999</v>
      </c>
      <c r="CW47">
        <f t="shared" si="42"/>
        <v>0</v>
      </c>
      <c r="CX47">
        <f t="shared" si="43"/>
        <v>0</v>
      </c>
      <c r="CY47">
        <f t="shared" si="44"/>
        <v>534.11090000000002</v>
      </c>
      <c r="CZ47">
        <f t="shared" si="45"/>
        <v>237.40984500000002</v>
      </c>
      <c r="DC47" t="s">
        <v>3</v>
      </c>
      <c r="DD47" t="s">
        <v>3</v>
      </c>
      <c r="DE47" t="s">
        <v>38</v>
      </c>
      <c r="DF47" t="s">
        <v>38</v>
      </c>
      <c r="DG47" t="s">
        <v>39</v>
      </c>
      <c r="DH47" t="s">
        <v>3</v>
      </c>
      <c r="DI47" t="s">
        <v>39</v>
      </c>
      <c r="DJ47" t="s">
        <v>38</v>
      </c>
      <c r="DK47" t="s">
        <v>3</v>
      </c>
      <c r="DL47" t="s">
        <v>3</v>
      </c>
      <c r="DM47" t="s">
        <v>40</v>
      </c>
      <c r="DN47">
        <v>0</v>
      </c>
      <c r="DO47">
        <v>0</v>
      </c>
      <c r="DP47">
        <v>1</v>
      </c>
      <c r="DQ47">
        <v>1</v>
      </c>
      <c r="DU47">
        <v>1013</v>
      </c>
      <c r="DV47" t="s">
        <v>96</v>
      </c>
      <c r="DW47" t="s">
        <v>96</v>
      </c>
      <c r="DX47">
        <v>1</v>
      </c>
      <c r="DZ47" t="s">
        <v>3</v>
      </c>
      <c r="EA47" t="s">
        <v>3</v>
      </c>
      <c r="EB47" t="s">
        <v>3</v>
      </c>
      <c r="EC47" t="s">
        <v>3</v>
      </c>
      <c r="EE47">
        <v>140625032</v>
      </c>
      <c r="EF47">
        <v>2</v>
      </c>
      <c r="EG47" t="s">
        <v>23</v>
      </c>
      <c r="EH47">
        <v>12</v>
      </c>
      <c r="EI47" t="s">
        <v>68</v>
      </c>
      <c r="EJ47">
        <v>1</v>
      </c>
      <c r="EK47">
        <v>12001</v>
      </c>
      <c r="EL47" t="s">
        <v>68</v>
      </c>
      <c r="EM47" t="s">
        <v>69</v>
      </c>
      <c r="EO47" t="s">
        <v>43</v>
      </c>
      <c r="EQ47">
        <v>0</v>
      </c>
      <c r="ER47">
        <v>1.1499999999999999</v>
      </c>
      <c r="ES47">
        <v>0</v>
      </c>
      <c r="ET47">
        <v>0</v>
      </c>
      <c r="EU47">
        <v>0</v>
      </c>
      <c r="EV47">
        <v>1.1499999999999999</v>
      </c>
      <c r="EW47">
        <v>0.12</v>
      </c>
      <c r="EX47">
        <v>0</v>
      </c>
      <c r="EY47">
        <v>0</v>
      </c>
      <c r="FQ47">
        <v>0</v>
      </c>
      <c r="FR47">
        <f t="shared" si="46"/>
        <v>0</v>
      </c>
      <c r="FS47">
        <v>0</v>
      </c>
      <c r="FX47">
        <v>109</v>
      </c>
      <c r="FY47">
        <v>48.45</v>
      </c>
      <c r="GA47" t="s">
        <v>3</v>
      </c>
      <c r="GD47">
        <v>1</v>
      </c>
      <c r="GF47">
        <v>1529107583</v>
      </c>
      <c r="GG47">
        <v>2</v>
      </c>
      <c r="GH47">
        <v>1</v>
      </c>
      <c r="GI47">
        <v>4</v>
      </c>
      <c r="GJ47">
        <v>0</v>
      </c>
      <c r="GK47">
        <v>0</v>
      </c>
      <c r="GL47">
        <f t="shared" si="47"/>
        <v>0</v>
      </c>
      <c r="GM47">
        <f t="shared" si="48"/>
        <v>1261.53</v>
      </c>
      <c r="GN47">
        <f t="shared" si="49"/>
        <v>1261.53</v>
      </c>
      <c r="GO47">
        <f t="shared" si="50"/>
        <v>0</v>
      </c>
      <c r="GP47">
        <f t="shared" si="51"/>
        <v>0</v>
      </c>
      <c r="GR47">
        <v>0</v>
      </c>
      <c r="GS47">
        <v>3</v>
      </c>
      <c r="GT47">
        <v>0</v>
      </c>
      <c r="GU47" t="s">
        <v>3</v>
      </c>
      <c r="GV47">
        <f t="shared" si="52"/>
        <v>0</v>
      </c>
      <c r="GW47">
        <v>1</v>
      </c>
      <c r="GX47">
        <f t="shared" si="53"/>
        <v>0</v>
      </c>
      <c r="HA47">
        <v>0</v>
      </c>
      <c r="HB47">
        <v>0</v>
      </c>
      <c r="HC47">
        <f t="shared" si="54"/>
        <v>0</v>
      </c>
      <c r="HE47" t="s">
        <v>3</v>
      </c>
      <c r="HF47" t="s">
        <v>3</v>
      </c>
      <c r="HM47" t="s">
        <v>3</v>
      </c>
      <c r="HN47" t="s">
        <v>70</v>
      </c>
      <c r="HO47" t="s">
        <v>71</v>
      </c>
      <c r="HP47" t="s">
        <v>68</v>
      </c>
      <c r="HQ47" t="s">
        <v>68</v>
      </c>
      <c r="IK47">
        <v>0</v>
      </c>
    </row>
    <row r="48" spans="1:245" x14ac:dyDescent="0.2">
      <c r="A48">
        <v>17</v>
      </c>
      <c r="B48">
        <v>1</v>
      </c>
      <c r="E48" t="s">
        <v>118</v>
      </c>
      <c r="F48" t="s">
        <v>60</v>
      </c>
      <c r="G48" t="s">
        <v>119</v>
      </c>
      <c r="H48" t="s">
        <v>62</v>
      </c>
      <c r="I48">
        <v>8</v>
      </c>
      <c r="J48">
        <v>0</v>
      </c>
      <c r="K48">
        <v>8</v>
      </c>
      <c r="O48">
        <f t="shared" si="21"/>
        <v>5526.78</v>
      </c>
      <c r="P48">
        <f t="shared" si="22"/>
        <v>5526.78</v>
      </c>
      <c r="Q48">
        <f t="shared" si="23"/>
        <v>0</v>
      </c>
      <c r="R48">
        <f t="shared" si="24"/>
        <v>0</v>
      </c>
      <c r="S48">
        <f t="shared" si="25"/>
        <v>0</v>
      </c>
      <c r="T48">
        <f t="shared" si="26"/>
        <v>0</v>
      </c>
      <c r="U48">
        <f t="shared" si="27"/>
        <v>0</v>
      </c>
      <c r="V48">
        <f t="shared" si="28"/>
        <v>0</v>
      </c>
      <c r="W48">
        <f t="shared" si="29"/>
        <v>0</v>
      </c>
      <c r="X48">
        <f t="shared" si="30"/>
        <v>0</v>
      </c>
      <c r="Y48">
        <f t="shared" si="31"/>
        <v>0</v>
      </c>
      <c r="AA48">
        <v>145071932</v>
      </c>
      <c r="AB48">
        <f t="shared" si="32"/>
        <v>82.44</v>
      </c>
      <c r="AC48">
        <f t="shared" si="33"/>
        <v>82.44</v>
      </c>
      <c r="AD48">
        <f>ROUND((((ET48)-(EU48))+AE48),2)</f>
        <v>0</v>
      </c>
      <c r="AE48">
        <f>ROUND((EU48),2)</f>
        <v>0</v>
      </c>
      <c r="AF48">
        <f>ROUND((EV48),2)</f>
        <v>0</v>
      </c>
      <c r="AG48">
        <f t="shared" si="34"/>
        <v>0</v>
      </c>
      <c r="AH48">
        <f>(EW48)</f>
        <v>0</v>
      </c>
      <c r="AI48">
        <f>(EX48)</f>
        <v>0</v>
      </c>
      <c r="AJ48">
        <f t="shared" si="35"/>
        <v>0</v>
      </c>
      <c r="AK48">
        <v>82.44</v>
      </c>
      <c r="AL48">
        <v>82.44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8.3800000000000008</v>
      </c>
      <c r="BD48" t="s">
        <v>3</v>
      </c>
      <c r="BE48" t="s">
        <v>3</v>
      </c>
      <c r="BF48" t="s">
        <v>3</v>
      </c>
      <c r="BG48" t="s">
        <v>3</v>
      </c>
      <c r="BH48">
        <v>3</v>
      </c>
      <c r="BI48">
        <v>1</v>
      </c>
      <c r="BJ48" t="s">
        <v>3</v>
      </c>
      <c r="BM48">
        <v>1100</v>
      </c>
      <c r="BN48">
        <v>0</v>
      </c>
      <c r="BO48" t="s">
        <v>3</v>
      </c>
      <c r="BP48">
        <v>0</v>
      </c>
      <c r="BQ48">
        <v>8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3</v>
      </c>
      <c r="BZ48">
        <v>0</v>
      </c>
      <c r="CA48">
        <v>0</v>
      </c>
      <c r="CB48" t="s">
        <v>3</v>
      </c>
      <c r="CE48">
        <v>0</v>
      </c>
      <c r="CF48">
        <v>0</v>
      </c>
      <c r="CG48">
        <v>0</v>
      </c>
      <c r="CM48">
        <v>0</v>
      </c>
      <c r="CN48" t="s">
        <v>3</v>
      </c>
      <c r="CO48">
        <v>0</v>
      </c>
      <c r="CP48">
        <f t="shared" si="36"/>
        <v>5526.78</v>
      </c>
      <c r="CQ48">
        <f t="shared" si="37"/>
        <v>690.84720000000004</v>
      </c>
      <c r="CR48">
        <f>(((ET48)*BB48-(EU48)*BS48)+AE48*BS48)</f>
        <v>0</v>
      </c>
      <c r="CS48">
        <f t="shared" si="38"/>
        <v>0</v>
      </c>
      <c r="CT48">
        <f t="shared" si="39"/>
        <v>0</v>
      </c>
      <c r="CU48">
        <f t="shared" si="40"/>
        <v>0</v>
      </c>
      <c r="CV48">
        <f t="shared" si="41"/>
        <v>0</v>
      </c>
      <c r="CW48">
        <f t="shared" si="42"/>
        <v>0</v>
      </c>
      <c r="CX48">
        <f t="shared" si="43"/>
        <v>0</v>
      </c>
      <c r="CY48">
        <f t="shared" si="44"/>
        <v>0</v>
      </c>
      <c r="CZ48">
        <f t="shared" si="45"/>
        <v>0</v>
      </c>
      <c r="DC48" t="s">
        <v>3</v>
      </c>
      <c r="DD48" t="s">
        <v>3</v>
      </c>
      <c r="DE48" t="s">
        <v>3</v>
      </c>
      <c r="DF48" t="s">
        <v>3</v>
      </c>
      <c r="DG48" t="s">
        <v>3</v>
      </c>
      <c r="DH48" t="s">
        <v>3</v>
      </c>
      <c r="DI48" t="s">
        <v>3</v>
      </c>
      <c r="DJ48" t="s">
        <v>3</v>
      </c>
      <c r="DK48" t="s">
        <v>3</v>
      </c>
      <c r="DL48" t="s">
        <v>3</v>
      </c>
      <c r="DM48" t="s">
        <v>3</v>
      </c>
      <c r="DN48">
        <v>0</v>
      </c>
      <c r="DO48">
        <v>0</v>
      </c>
      <c r="DP48">
        <v>1</v>
      </c>
      <c r="DQ48">
        <v>1</v>
      </c>
      <c r="DU48">
        <v>1010</v>
      </c>
      <c r="DV48" t="s">
        <v>62</v>
      </c>
      <c r="DW48" t="s">
        <v>62</v>
      </c>
      <c r="DX48">
        <v>1</v>
      </c>
      <c r="DZ48" t="s">
        <v>3</v>
      </c>
      <c r="EA48" t="s">
        <v>3</v>
      </c>
      <c r="EB48" t="s">
        <v>3</v>
      </c>
      <c r="EC48" t="s">
        <v>3</v>
      </c>
      <c r="EE48">
        <v>140625274</v>
      </c>
      <c r="EF48">
        <v>8</v>
      </c>
      <c r="EG48" t="s">
        <v>55</v>
      </c>
      <c r="EH48">
        <v>0</v>
      </c>
      <c r="EI48" t="s">
        <v>3</v>
      </c>
      <c r="EJ48">
        <v>1</v>
      </c>
      <c r="EK48">
        <v>1100</v>
      </c>
      <c r="EL48" t="s">
        <v>56</v>
      </c>
      <c r="EM48" t="s">
        <v>57</v>
      </c>
      <c r="EO48" t="s">
        <v>3</v>
      </c>
      <c r="EQ48">
        <v>0</v>
      </c>
      <c r="ER48">
        <v>83.13</v>
      </c>
      <c r="ES48">
        <v>82.44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5</v>
      </c>
      <c r="FC48">
        <v>1</v>
      </c>
      <c r="FD48">
        <v>18</v>
      </c>
      <c r="FF48">
        <v>774</v>
      </c>
      <c r="FQ48">
        <v>0</v>
      </c>
      <c r="FR48">
        <f t="shared" si="46"/>
        <v>0</v>
      </c>
      <c r="FS48">
        <v>0</v>
      </c>
      <c r="FX48">
        <v>0</v>
      </c>
      <c r="FY48">
        <v>0</v>
      </c>
      <c r="GA48" t="s">
        <v>110</v>
      </c>
      <c r="GD48">
        <v>1</v>
      </c>
      <c r="GF48">
        <v>1479524019</v>
      </c>
      <c r="GG48">
        <v>2</v>
      </c>
      <c r="GH48">
        <v>3</v>
      </c>
      <c r="GI48">
        <v>4</v>
      </c>
      <c r="GJ48">
        <v>0</v>
      </c>
      <c r="GK48">
        <v>0</v>
      </c>
      <c r="GL48">
        <f t="shared" si="47"/>
        <v>0</v>
      </c>
      <c r="GM48">
        <f t="shared" si="48"/>
        <v>5526.78</v>
      </c>
      <c r="GN48">
        <f t="shared" si="49"/>
        <v>5526.78</v>
      </c>
      <c r="GO48">
        <f t="shared" si="50"/>
        <v>0</v>
      </c>
      <c r="GP48">
        <f t="shared" si="51"/>
        <v>0</v>
      </c>
      <c r="GR48">
        <v>1</v>
      </c>
      <c r="GS48">
        <v>1</v>
      </c>
      <c r="GT48">
        <v>0</v>
      </c>
      <c r="GU48" t="s">
        <v>3</v>
      </c>
      <c r="GV48">
        <f t="shared" si="52"/>
        <v>0</v>
      </c>
      <c r="GW48">
        <v>1</v>
      </c>
      <c r="GX48">
        <f t="shared" si="53"/>
        <v>0</v>
      </c>
      <c r="HA48">
        <v>0</v>
      </c>
      <c r="HB48">
        <v>0</v>
      </c>
      <c r="HC48">
        <f t="shared" si="54"/>
        <v>0</v>
      </c>
      <c r="HE48" t="s">
        <v>64</v>
      </c>
      <c r="HF48" t="s">
        <v>34</v>
      </c>
      <c r="HM48" t="s">
        <v>3</v>
      </c>
      <c r="HN48" t="s">
        <v>3</v>
      </c>
      <c r="HO48" t="s">
        <v>3</v>
      </c>
      <c r="HP48" t="s">
        <v>3</v>
      </c>
      <c r="HQ48" t="s">
        <v>3</v>
      </c>
      <c r="IK48">
        <v>0</v>
      </c>
    </row>
    <row r="49" spans="1:245" x14ac:dyDescent="0.2">
      <c r="A49">
        <v>17</v>
      </c>
      <c r="B49">
        <v>1</v>
      </c>
      <c r="C49">
        <f>ROW(SmtRes!A48)</f>
        <v>48</v>
      </c>
      <c r="D49">
        <f>ROW(EtalonRes!A54)</f>
        <v>54</v>
      </c>
      <c r="E49" t="s">
        <v>120</v>
      </c>
      <c r="F49" t="s">
        <v>121</v>
      </c>
      <c r="G49" t="s">
        <v>122</v>
      </c>
      <c r="H49" t="s">
        <v>19</v>
      </c>
      <c r="I49">
        <f>ROUND(29.6/100,9)</f>
        <v>0.29599999999999999</v>
      </c>
      <c r="J49">
        <v>0</v>
      </c>
      <c r="K49">
        <f>ROUND(29.6/100,9)</f>
        <v>0.29599999999999999</v>
      </c>
      <c r="O49">
        <f t="shared" si="21"/>
        <v>1329.52</v>
      </c>
      <c r="P49">
        <f t="shared" si="22"/>
        <v>668.41</v>
      </c>
      <c r="Q49">
        <f t="shared" si="23"/>
        <v>3.27</v>
      </c>
      <c r="R49">
        <f t="shared" si="24"/>
        <v>2.0299999999999998</v>
      </c>
      <c r="S49">
        <f t="shared" si="25"/>
        <v>657.84</v>
      </c>
      <c r="T49">
        <f t="shared" si="26"/>
        <v>0</v>
      </c>
      <c r="U49">
        <f t="shared" si="27"/>
        <v>1.6871415400000001</v>
      </c>
      <c r="V49">
        <f t="shared" si="28"/>
        <v>3.7000000000000002E-3</v>
      </c>
      <c r="W49">
        <f t="shared" si="29"/>
        <v>0</v>
      </c>
      <c r="X49">
        <f t="shared" si="30"/>
        <v>719.26</v>
      </c>
      <c r="Y49">
        <f t="shared" si="31"/>
        <v>319.70999999999998</v>
      </c>
      <c r="AA49">
        <v>145071932</v>
      </c>
      <c r="AB49">
        <f t="shared" si="32"/>
        <v>318.92</v>
      </c>
      <c r="AC49">
        <f t="shared" si="33"/>
        <v>269.47000000000003</v>
      </c>
      <c r="AD49">
        <f>ROUND(((((ET49*1.25))-((EU49*1.25)))+AE49),2)</f>
        <v>0.83</v>
      </c>
      <c r="AE49">
        <f>ROUND(((EU49*1.25)),2)</f>
        <v>0.15</v>
      </c>
      <c r="AF49">
        <f>ROUND((((EV49*1.15)*(1+(0.005*2.3)))),2)</f>
        <v>48.62</v>
      </c>
      <c r="AG49">
        <f t="shared" si="34"/>
        <v>0</v>
      </c>
      <c r="AH49">
        <f>(((EW49*1.15)*(1+(0.005*2.3))))</f>
        <v>5.6998025000000005</v>
      </c>
      <c r="AI49">
        <f>((EX49*1.25))</f>
        <v>1.2500000000000001E-2</v>
      </c>
      <c r="AJ49">
        <f t="shared" si="35"/>
        <v>0</v>
      </c>
      <c r="AK49">
        <v>311.93</v>
      </c>
      <c r="AL49">
        <v>269.47000000000003</v>
      </c>
      <c r="AM49">
        <v>0.66</v>
      </c>
      <c r="AN49">
        <v>0.12</v>
      </c>
      <c r="AO49">
        <v>41.8</v>
      </c>
      <c r="AP49">
        <v>0</v>
      </c>
      <c r="AQ49">
        <v>4.9000000000000004</v>
      </c>
      <c r="AR49">
        <v>0.01</v>
      </c>
      <c r="AS49">
        <v>0</v>
      </c>
      <c r="AT49">
        <v>109</v>
      </c>
      <c r="AU49">
        <v>48.45</v>
      </c>
      <c r="AV49">
        <v>1</v>
      </c>
      <c r="AW49">
        <v>1</v>
      </c>
      <c r="AZ49">
        <v>1</v>
      </c>
      <c r="BA49">
        <v>45.71</v>
      </c>
      <c r="BB49">
        <v>13.41</v>
      </c>
      <c r="BC49">
        <v>8.3800000000000008</v>
      </c>
      <c r="BD49" t="s">
        <v>3</v>
      </c>
      <c r="BE49" t="s">
        <v>3</v>
      </c>
      <c r="BF49" t="s">
        <v>3</v>
      </c>
      <c r="BG49" t="s">
        <v>3</v>
      </c>
      <c r="BH49">
        <v>0</v>
      </c>
      <c r="BI49">
        <v>1</v>
      </c>
      <c r="BJ49" t="s">
        <v>123</v>
      </c>
      <c r="BM49">
        <v>12001</v>
      </c>
      <c r="BN49">
        <v>0</v>
      </c>
      <c r="BO49" t="s">
        <v>3</v>
      </c>
      <c r="BP49">
        <v>0</v>
      </c>
      <c r="BQ49">
        <v>2</v>
      </c>
      <c r="BR49">
        <v>0</v>
      </c>
      <c r="BS49">
        <v>45.71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3</v>
      </c>
      <c r="BZ49">
        <v>109</v>
      </c>
      <c r="CA49">
        <v>57</v>
      </c>
      <c r="CB49" t="s">
        <v>3</v>
      </c>
      <c r="CE49">
        <v>0</v>
      </c>
      <c r="CF49">
        <v>0</v>
      </c>
      <c r="CG49">
        <v>0</v>
      </c>
      <c r="CM49">
        <v>0</v>
      </c>
      <c r="CN49" t="s">
        <v>527</v>
      </c>
      <c r="CO49">
        <v>0</v>
      </c>
      <c r="CP49">
        <f t="shared" si="36"/>
        <v>1329.52</v>
      </c>
      <c r="CQ49">
        <f t="shared" si="37"/>
        <v>2258.1586000000007</v>
      </c>
      <c r="CR49">
        <f>((((ET49*1.25))*BB49-((EU49*1.25))*BS49)+AE49*BS49)</f>
        <v>11.063250000000002</v>
      </c>
      <c r="CS49">
        <f t="shared" si="38"/>
        <v>6.8564999999999996</v>
      </c>
      <c r="CT49">
        <f t="shared" si="39"/>
        <v>2222.4202</v>
      </c>
      <c r="CU49">
        <f t="shared" si="40"/>
        <v>0</v>
      </c>
      <c r="CV49">
        <f t="shared" si="41"/>
        <v>5.6998025000000005</v>
      </c>
      <c r="CW49">
        <f t="shared" si="42"/>
        <v>1.2500000000000001E-2</v>
      </c>
      <c r="CX49">
        <f t="shared" si="43"/>
        <v>0</v>
      </c>
      <c r="CY49">
        <f t="shared" si="44"/>
        <v>719.25829999999996</v>
      </c>
      <c r="CZ49">
        <f t="shared" si="45"/>
        <v>319.70701500000001</v>
      </c>
      <c r="DC49" t="s">
        <v>3</v>
      </c>
      <c r="DD49" t="s">
        <v>3</v>
      </c>
      <c r="DE49" t="s">
        <v>38</v>
      </c>
      <c r="DF49" t="s">
        <v>38</v>
      </c>
      <c r="DG49" t="s">
        <v>39</v>
      </c>
      <c r="DH49" t="s">
        <v>3</v>
      </c>
      <c r="DI49" t="s">
        <v>39</v>
      </c>
      <c r="DJ49" t="s">
        <v>38</v>
      </c>
      <c r="DK49" t="s">
        <v>3</v>
      </c>
      <c r="DL49" t="s">
        <v>3</v>
      </c>
      <c r="DM49" t="s">
        <v>40</v>
      </c>
      <c r="DN49">
        <v>0</v>
      </c>
      <c r="DO49">
        <v>0</v>
      </c>
      <c r="DP49">
        <v>1</v>
      </c>
      <c r="DQ49">
        <v>1</v>
      </c>
      <c r="DU49">
        <v>1005</v>
      </c>
      <c r="DV49" t="s">
        <v>19</v>
      </c>
      <c r="DW49" t="s">
        <v>19</v>
      </c>
      <c r="DX49">
        <v>100</v>
      </c>
      <c r="DZ49" t="s">
        <v>3</v>
      </c>
      <c r="EA49" t="s">
        <v>3</v>
      </c>
      <c r="EB49" t="s">
        <v>3</v>
      </c>
      <c r="EC49" t="s">
        <v>3</v>
      </c>
      <c r="EE49">
        <v>140625032</v>
      </c>
      <c r="EF49">
        <v>2</v>
      </c>
      <c r="EG49" t="s">
        <v>23</v>
      </c>
      <c r="EH49">
        <v>12</v>
      </c>
      <c r="EI49" t="s">
        <v>68</v>
      </c>
      <c r="EJ49">
        <v>1</v>
      </c>
      <c r="EK49">
        <v>12001</v>
      </c>
      <c r="EL49" t="s">
        <v>68</v>
      </c>
      <c r="EM49" t="s">
        <v>69</v>
      </c>
      <c r="EO49" t="s">
        <v>43</v>
      </c>
      <c r="EQ49">
        <v>0</v>
      </c>
      <c r="ER49">
        <v>311.93</v>
      </c>
      <c r="ES49">
        <v>269.47000000000003</v>
      </c>
      <c r="ET49">
        <v>0.66</v>
      </c>
      <c r="EU49">
        <v>0.12</v>
      </c>
      <c r="EV49">
        <v>41.8</v>
      </c>
      <c r="EW49">
        <v>4.9000000000000004</v>
      </c>
      <c r="EX49">
        <v>0.01</v>
      </c>
      <c r="EY49">
        <v>0</v>
      </c>
      <c r="FQ49">
        <v>0</v>
      </c>
      <c r="FR49">
        <f t="shared" si="46"/>
        <v>0</v>
      </c>
      <c r="FS49">
        <v>0</v>
      </c>
      <c r="FX49">
        <v>109</v>
      </c>
      <c r="FY49">
        <v>48.45</v>
      </c>
      <c r="GA49" t="s">
        <v>3</v>
      </c>
      <c r="GD49">
        <v>1</v>
      </c>
      <c r="GF49">
        <v>1466299426</v>
      </c>
      <c r="GG49">
        <v>2</v>
      </c>
      <c r="GH49">
        <v>1</v>
      </c>
      <c r="GI49">
        <v>4</v>
      </c>
      <c r="GJ49">
        <v>0</v>
      </c>
      <c r="GK49">
        <v>0</v>
      </c>
      <c r="GL49">
        <f t="shared" si="47"/>
        <v>0</v>
      </c>
      <c r="GM49">
        <f t="shared" si="48"/>
        <v>2368.4899999999998</v>
      </c>
      <c r="GN49">
        <f t="shared" si="49"/>
        <v>2368.4899999999998</v>
      </c>
      <c r="GO49">
        <f t="shared" si="50"/>
        <v>0</v>
      </c>
      <c r="GP49">
        <f t="shared" si="51"/>
        <v>0</v>
      </c>
      <c r="GR49">
        <v>0</v>
      </c>
      <c r="GS49">
        <v>3</v>
      </c>
      <c r="GT49">
        <v>0</v>
      </c>
      <c r="GU49" t="s">
        <v>3</v>
      </c>
      <c r="GV49">
        <f t="shared" si="52"/>
        <v>0</v>
      </c>
      <c r="GW49">
        <v>1</v>
      </c>
      <c r="GX49">
        <f t="shared" si="53"/>
        <v>0</v>
      </c>
      <c r="HA49">
        <v>0</v>
      </c>
      <c r="HB49">
        <v>0</v>
      </c>
      <c r="HC49">
        <f t="shared" si="54"/>
        <v>0</v>
      </c>
      <c r="HE49" t="s">
        <v>3</v>
      </c>
      <c r="HF49" t="s">
        <v>3</v>
      </c>
      <c r="HM49" t="s">
        <v>3</v>
      </c>
      <c r="HN49" t="s">
        <v>70</v>
      </c>
      <c r="HO49" t="s">
        <v>71</v>
      </c>
      <c r="HP49" t="s">
        <v>68</v>
      </c>
      <c r="HQ49" t="s">
        <v>68</v>
      </c>
      <c r="IK49">
        <v>0</v>
      </c>
    </row>
    <row r="50" spans="1:245" x14ac:dyDescent="0.2">
      <c r="A50">
        <v>18</v>
      </c>
      <c r="B50">
        <v>1</v>
      </c>
      <c r="C50">
        <v>48</v>
      </c>
      <c r="E50" t="s">
        <v>124</v>
      </c>
      <c r="F50" t="s">
        <v>82</v>
      </c>
      <c r="G50" t="s">
        <v>83</v>
      </c>
      <c r="H50" t="s">
        <v>33</v>
      </c>
      <c r="I50">
        <f>I49*J50</f>
        <v>-6.8079999999999998E-3</v>
      </c>
      <c r="J50">
        <v>-2.3E-2</v>
      </c>
      <c r="K50">
        <v>-2.3E-2</v>
      </c>
      <c r="O50">
        <f t="shared" si="21"/>
        <v>-638.97</v>
      </c>
      <c r="P50">
        <f t="shared" si="22"/>
        <v>-638.97</v>
      </c>
      <c r="Q50">
        <f t="shared" si="23"/>
        <v>0</v>
      </c>
      <c r="R50">
        <f t="shared" si="24"/>
        <v>0</v>
      </c>
      <c r="S50">
        <f t="shared" si="25"/>
        <v>0</v>
      </c>
      <c r="T50">
        <f t="shared" si="26"/>
        <v>0</v>
      </c>
      <c r="U50">
        <f t="shared" si="27"/>
        <v>0</v>
      </c>
      <c r="V50">
        <f t="shared" si="28"/>
        <v>0</v>
      </c>
      <c r="W50">
        <f t="shared" si="29"/>
        <v>0</v>
      </c>
      <c r="X50">
        <f t="shared" si="30"/>
        <v>0</v>
      </c>
      <c r="Y50">
        <f t="shared" si="31"/>
        <v>0</v>
      </c>
      <c r="AA50">
        <v>145071932</v>
      </c>
      <c r="AB50">
        <f t="shared" si="32"/>
        <v>11200</v>
      </c>
      <c r="AC50">
        <f t="shared" si="33"/>
        <v>11200</v>
      </c>
      <c r="AD50">
        <f t="shared" ref="AD50:AD57" si="61">ROUND((((ET50)-(EU50))+AE50),2)</f>
        <v>0</v>
      </c>
      <c r="AE50">
        <f t="shared" ref="AE50:AF52" si="62">ROUND((EU50),2)</f>
        <v>0</v>
      </c>
      <c r="AF50">
        <f t="shared" si="62"/>
        <v>0</v>
      </c>
      <c r="AG50">
        <f t="shared" si="34"/>
        <v>0</v>
      </c>
      <c r="AH50">
        <f t="shared" ref="AH50:AI52" si="63">(EW50)</f>
        <v>0</v>
      </c>
      <c r="AI50">
        <f t="shared" si="63"/>
        <v>0</v>
      </c>
      <c r="AJ50">
        <f t="shared" si="35"/>
        <v>0</v>
      </c>
      <c r="AK50">
        <v>11200</v>
      </c>
      <c r="AL50">
        <v>11200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109</v>
      </c>
      <c r="AU50">
        <v>57</v>
      </c>
      <c r="AV50">
        <v>1</v>
      </c>
      <c r="AW50">
        <v>1</v>
      </c>
      <c r="AZ50">
        <v>1</v>
      </c>
      <c r="BA50">
        <v>1</v>
      </c>
      <c r="BB50">
        <v>1</v>
      </c>
      <c r="BC50">
        <v>8.3800000000000008</v>
      </c>
      <c r="BD50" t="s">
        <v>3</v>
      </c>
      <c r="BE50" t="s">
        <v>3</v>
      </c>
      <c r="BF50" t="s">
        <v>3</v>
      </c>
      <c r="BG50" t="s">
        <v>3</v>
      </c>
      <c r="BH50">
        <v>3</v>
      </c>
      <c r="BI50">
        <v>1</v>
      </c>
      <c r="BJ50" t="s">
        <v>84</v>
      </c>
      <c r="BM50">
        <v>12001</v>
      </c>
      <c r="BN50">
        <v>0</v>
      </c>
      <c r="BO50" t="s">
        <v>3</v>
      </c>
      <c r="BP50">
        <v>0</v>
      </c>
      <c r="BQ50">
        <v>2</v>
      </c>
      <c r="BR50">
        <v>1</v>
      </c>
      <c r="BS50">
        <v>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3</v>
      </c>
      <c r="BZ50">
        <v>109</v>
      </c>
      <c r="CA50">
        <v>57</v>
      </c>
      <c r="CB50" t="s">
        <v>3</v>
      </c>
      <c r="CE50">
        <v>0</v>
      </c>
      <c r="CF50">
        <v>0</v>
      </c>
      <c r="CG50">
        <v>0</v>
      </c>
      <c r="CM50">
        <v>0</v>
      </c>
      <c r="CN50" t="s">
        <v>3</v>
      </c>
      <c r="CO50">
        <v>0</v>
      </c>
      <c r="CP50">
        <f t="shared" si="36"/>
        <v>-638.97</v>
      </c>
      <c r="CQ50">
        <f t="shared" si="37"/>
        <v>93856.000000000015</v>
      </c>
      <c r="CR50">
        <f t="shared" ref="CR50:CR57" si="64">(((ET50)*BB50-(EU50)*BS50)+AE50*BS50)</f>
        <v>0</v>
      </c>
      <c r="CS50">
        <f t="shared" si="38"/>
        <v>0</v>
      </c>
      <c r="CT50">
        <f t="shared" si="39"/>
        <v>0</v>
      </c>
      <c r="CU50">
        <f t="shared" si="40"/>
        <v>0</v>
      </c>
      <c r="CV50">
        <f t="shared" si="41"/>
        <v>0</v>
      </c>
      <c r="CW50">
        <f t="shared" si="42"/>
        <v>0</v>
      </c>
      <c r="CX50">
        <f t="shared" si="43"/>
        <v>0</v>
      </c>
      <c r="CY50">
        <f t="shared" si="44"/>
        <v>0</v>
      </c>
      <c r="CZ50">
        <f t="shared" si="45"/>
        <v>0</v>
      </c>
      <c r="DC50" t="s">
        <v>3</v>
      </c>
      <c r="DD50" t="s">
        <v>3</v>
      </c>
      <c r="DE50" t="s">
        <v>3</v>
      </c>
      <c r="DF50" t="s">
        <v>3</v>
      </c>
      <c r="DG50" t="s">
        <v>3</v>
      </c>
      <c r="DH50" t="s">
        <v>3</v>
      </c>
      <c r="DI50" t="s">
        <v>3</v>
      </c>
      <c r="DJ50" t="s">
        <v>3</v>
      </c>
      <c r="DK50" t="s">
        <v>3</v>
      </c>
      <c r="DL50" t="s">
        <v>3</v>
      </c>
      <c r="DM50" t="s">
        <v>3</v>
      </c>
      <c r="DN50">
        <v>0</v>
      </c>
      <c r="DO50">
        <v>0</v>
      </c>
      <c r="DP50">
        <v>1</v>
      </c>
      <c r="DQ50">
        <v>1</v>
      </c>
      <c r="DU50">
        <v>1009</v>
      </c>
      <c r="DV50" t="s">
        <v>33</v>
      </c>
      <c r="DW50" t="s">
        <v>33</v>
      </c>
      <c r="DX50">
        <v>1000</v>
      </c>
      <c r="DZ50" t="s">
        <v>3</v>
      </c>
      <c r="EA50" t="s">
        <v>3</v>
      </c>
      <c r="EB50" t="s">
        <v>3</v>
      </c>
      <c r="EC50" t="s">
        <v>3</v>
      </c>
      <c r="EE50">
        <v>140625032</v>
      </c>
      <c r="EF50">
        <v>2</v>
      </c>
      <c r="EG50" t="s">
        <v>23</v>
      </c>
      <c r="EH50">
        <v>12</v>
      </c>
      <c r="EI50" t="s">
        <v>68</v>
      </c>
      <c r="EJ50">
        <v>1</v>
      </c>
      <c r="EK50">
        <v>12001</v>
      </c>
      <c r="EL50" t="s">
        <v>68</v>
      </c>
      <c r="EM50" t="s">
        <v>69</v>
      </c>
      <c r="EO50" t="s">
        <v>3</v>
      </c>
      <c r="EQ50">
        <v>0</v>
      </c>
      <c r="ER50">
        <v>11200</v>
      </c>
      <c r="ES50">
        <v>11200</v>
      </c>
      <c r="ET50">
        <v>0</v>
      </c>
      <c r="EU50">
        <v>0</v>
      </c>
      <c r="EV50">
        <v>0</v>
      </c>
      <c r="EW50">
        <v>0</v>
      </c>
      <c r="EX50">
        <v>0</v>
      </c>
      <c r="FQ50">
        <v>0</v>
      </c>
      <c r="FR50">
        <f t="shared" si="46"/>
        <v>0</v>
      </c>
      <c r="FS50">
        <v>0</v>
      </c>
      <c r="FX50">
        <v>109</v>
      </c>
      <c r="FY50">
        <v>57</v>
      </c>
      <c r="GA50" t="s">
        <v>3</v>
      </c>
      <c r="GD50">
        <v>1</v>
      </c>
      <c r="GF50">
        <v>-509681559</v>
      </c>
      <c r="GG50">
        <v>2</v>
      </c>
      <c r="GH50">
        <v>1</v>
      </c>
      <c r="GI50">
        <v>4</v>
      </c>
      <c r="GJ50">
        <v>0</v>
      </c>
      <c r="GK50">
        <v>0</v>
      </c>
      <c r="GL50">
        <f t="shared" si="47"/>
        <v>0</v>
      </c>
      <c r="GM50">
        <f t="shared" si="48"/>
        <v>-638.97</v>
      </c>
      <c r="GN50">
        <f t="shared" si="49"/>
        <v>-638.97</v>
      </c>
      <c r="GO50">
        <f t="shared" si="50"/>
        <v>0</v>
      </c>
      <c r="GP50">
        <f t="shared" si="51"/>
        <v>0</v>
      </c>
      <c r="GR50">
        <v>0</v>
      </c>
      <c r="GS50">
        <v>3</v>
      </c>
      <c r="GT50">
        <v>0</v>
      </c>
      <c r="GU50" t="s">
        <v>3</v>
      </c>
      <c r="GV50">
        <f t="shared" si="52"/>
        <v>0</v>
      </c>
      <c r="GW50">
        <v>1</v>
      </c>
      <c r="GX50">
        <f t="shared" si="53"/>
        <v>0</v>
      </c>
      <c r="HA50">
        <v>0</v>
      </c>
      <c r="HB50">
        <v>0</v>
      </c>
      <c r="HC50">
        <f t="shared" si="54"/>
        <v>0</v>
      </c>
      <c r="HE50" t="s">
        <v>3</v>
      </c>
      <c r="HF50" t="s">
        <v>3</v>
      </c>
      <c r="HM50" t="s">
        <v>3</v>
      </c>
      <c r="HN50" t="s">
        <v>70</v>
      </c>
      <c r="HO50" t="s">
        <v>71</v>
      </c>
      <c r="HP50" t="s">
        <v>68</v>
      </c>
      <c r="HQ50" t="s">
        <v>68</v>
      </c>
      <c r="IK50">
        <v>0</v>
      </c>
    </row>
    <row r="51" spans="1:245" x14ac:dyDescent="0.2">
      <c r="A51">
        <v>17</v>
      </c>
      <c r="B51">
        <v>1</v>
      </c>
      <c r="E51" t="s">
        <v>125</v>
      </c>
      <c r="F51" t="s">
        <v>60</v>
      </c>
      <c r="G51" t="s">
        <v>126</v>
      </c>
      <c r="H51" t="s">
        <v>54</v>
      </c>
      <c r="I51">
        <v>29.6</v>
      </c>
      <c r="J51">
        <v>0</v>
      </c>
      <c r="K51">
        <v>29.6</v>
      </c>
      <c r="O51">
        <f t="shared" si="21"/>
        <v>16376.13</v>
      </c>
      <c r="P51">
        <f t="shared" si="22"/>
        <v>16376.13</v>
      </c>
      <c r="Q51">
        <f t="shared" si="23"/>
        <v>0</v>
      </c>
      <c r="R51">
        <f t="shared" si="24"/>
        <v>0</v>
      </c>
      <c r="S51">
        <f t="shared" si="25"/>
        <v>0</v>
      </c>
      <c r="T51">
        <f t="shared" si="26"/>
        <v>0</v>
      </c>
      <c r="U51">
        <f t="shared" si="27"/>
        <v>0</v>
      </c>
      <c r="V51">
        <f t="shared" si="28"/>
        <v>0</v>
      </c>
      <c r="W51">
        <f t="shared" si="29"/>
        <v>0</v>
      </c>
      <c r="X51">
        <f t="shared" si="30"/>
        <v>0</v>
      </c>
      <c r="Y51">
        <f t="shared" si="31"/>
        <v>0</v>
      </c>
      <c r="AA51">
        <v>145071932</v>
      </c>
      <c r="AB51">
        <f t="shared" si="32"/>
        <v>66.02</v>
      </c>
      <c r="AC51">
        <f t="shared" si="33"/>
        <v>66.02</v>
      </c>
      <c r="AD51">
        <f t="shared" si="61"/>
        <v>0</v>
      </c>
      <c r="AE51">
        <f t="shared" si="62"/>
        <v>0</v>
      </c>
      <c r="AF51">
        <f t="shared" si="62"/>
        <v>0</v>
      </c>
      <c r="AG51">
        <f t="shared" si="34"/>
        <v>0</v>
      </c>
      <c r="AH51">
        <f t="shared" si="63"/>
        <v>0</v>
      </c>
      <c r="AI51">
        <f t="shared" si="63"/>
        <v>0</v>
      </c>
      <c r="AJ51">
        <f t="shared" si="35"/>
        <v>0</v>
      </c>
      <c r="AK51">
        <v>66.02000000000001</v>
      </c>
      <c r="AL51">
        <v>66.02000000000001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1</v>
      </c>
      <c r="AW51">
        <v>1</v>
      </c>
      <c r="AZ51">
        <v>1</v>
      </c>
      <c r="BA51">
        <v>1</v>
      </c>
      <c r="BB51">
        <v>1</v>
      </c>
      <c r="BC51">
        <v>8.3800000000000008</v>
      </c>
      <c r="BD51" t="s">
        <v>3</v>
      </c>
      <c r="BE51" t="s">
        <v>3</v>
      </c>
      <c r="BF51" t="s">
        <v>3</v>
      </c>
      <c r="BG51" t="s">
        <v>3</v>
      </c>
      <c r="BH51">
        <v>3</v>
      </c>
      <c r="BI51">
        <v>1</v>
      </c>
      <c r="BJ51" t="s">
        <v>3</v>
      </c>
      <c r="BM51">
        <v>1100</v>
      </c>
      <c r="BN51">
        <v>0</v>
      </c>
      <c r="BO51" t="s">
        <v>3</v>
      </c>
      <c r="BP51">
        <v>0</v>
      </c>
      <c r="BQ51">
        <v>8</v>
      </c>
      <c r="BR51">
        <v>0</v>
      </c>
      <c r="BS51">
        <v>1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3</v>
      </c>
      <c r="BZ51">
        <v>0</v>
      </c>
      <c r="CA51">
        <v>0</v>
      </c>
      <c r="CB51" t="s">
        <v>3</v>
      </c>
      <c r="CE51">
        <v>0</v>
      </c>
      <c r="CF51">
        <v>0</v>
      </c>
      <c r="CG51">
        <v>0</v>
      </c>
      <c r="CM51">
        <v>0</v>
      </c>
      <c r="CN51" t="s">
        <v>3</v>
      </c>
      <c r="CO51">
        <v>0</v>
      </c>
      <c r="CP51">
        <f t="shared" si="36"/>
        <v>16376.13</v>
      </c>
      <c r="CQ51">
        <f t="shared" si="37"/>
        <v>553.24760000000003</v>
      </c>
      <c r="CR51">
        <f t="shared" si="64"/>
        <v>0</v>
      </c>
      <c r="CS51">
        <f t="shared" si="38"/>
        <v>0</v>
      </c>
      <c r="CT51">
        <f t="shared" si="39"/>
        <v>0</v>
      </c>
      <c r="CU51">
        <f t="shared" si="40"/>
        <v>0</v>
      </c>
      <c r="CV51">
        <f t="shared" si="41"/>
        <v>0</v>
      </c>
      <c r="CW51">
        <f t="shared" si="42"/>
        <v>0</v>
      </c>
      <c r="CX51">
        <f t="shared" si="43"/>
        <v>0</v>
      </c>
      <c r="CY51">
        <f t="shared" si="44"/>
        <v>0</v>
      </c>
      <c r="CZ51">
        <f t="shared" si="45"/>
        <v>0</v>
      </c>
      <c r="DC51" t="s">
        <v>3</v>
      </c>
      <c r="DD51" t="s">
        <v>3</v>
      </c>
      <c r="DE51" t="s">
        <v>3</v>
      </c>
      <c r="DF51" t="s">
        <v>3</v>
      </c>
      <c r="DG51" t="s">
        <v>3</v>
      </c>
      <c r="DH51" t="s">
        <v>3</v>
      </c>
      <c r="DI51" t="s">
        <v>3</v>
      </c>
      <c r="DJ51" t="s">
        <v>3</v>
      </c>
      <c r="DK51" t="s">
        <v>3</v>
      </c>
      <c r="DL51" t="s">
        <v>3</v>
      </c>
      <c r="DM51" t="s">
        <v>3</v>
      </c>
      <c r="DN51">
        <v>0</v>
      </c>
      <c r="DO51">
        <v>0</v>
      </c>
      <c r="DP51">
        <v>1</v>
      </c>
      <c r="DQ51">
        <v>1</v>
      </c>
      <c r="DU51">
        <v>1005</v>
      </c>
      <c r="DV51" t="s">
        <v>54</v>
      </c>
      <c r="DW51" t="s">
        <v>54</v>
      </c>
      <c r="DX51">
        <v>1</v>
      </c>
      <c r="DZ51" t="s">
        <v>3</v>
      </c>
      <c r="EA51" t="s">
        <v>3</v>
      </c>
      <c r="EB51" t="s">
        <v>3</v>
      </c>
      <c r="EC51" t="s">
        <v>3</v>
      </c>
      <c r="EE51">
        <v>140625274</v>
      </c>
      <c r="EF51">
        <v>8</v>
      </c>
      <c r="EG51" t="s">
        <v>55</v>
      </c>
      <c r="EH51">
        <v>0</v>
      </c>
      <c r="EI51" t="s">
        <v>3</v>
      </c>
      <c r="EJ51">
        <v>1</v>
      </c>
      <c r="EK51">
        <v>1100</v>
      </c>
      <c r="EL51" t="s">
        <v>56</v>
      </c>
      <c r="EM51" t="s">
        <v>57</v>
      </c>
      <c r="EO51" t="s">
        <v>3</v>
      </c>
      <c r="EQ51">
        <v>0</v>
      </c>
      <c r="ER51">
        <v>66.59</v>
      </c>
      <c r="ES51">
        <v>66.02000000000001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EZ51">
        <v>5</v>
      </c>
      <c r="FC51">
        <v>1</v>
      </c>
      <c r="FD51">
        <v>18</v>
      </c>
      <c r="FF51">
        <v>619.94000000000005</v>
      </c>
      <c r="FQ51">
        <v>0</v>
      </c>
      <c r="FR51">
        <f t="shared" si="46"/>
        <v>0</v>
      </c>
      <c r="FS51">
        <v>0</v>
      </c>
      <c r="FX51">
        <v>0</v>
      </c>
      <c r="FY51">
        <v>0</v>
      </c>
      <c r="GA51" t="s">
        <v>127</v>
      </c>
      <c r="GD51">
        <v>1</v>
      </c>
      <c r="GF51">
        <v>392988719</v>
      </c>
      <c r="GG51">
        <v>2</v>
      </c>
      <c r="GH51">
        <v>3</v>
      </c>
      <c r="GI51">
        <v>4</v>
      </c>
      <c r="GJ51">
        <v>0</v>
      </c>
      <c r="GK51">
        <v>0</v>
      </c>
      <c r="GL51">
        <f t="shared" si="47"/>
        <v>0</v>
      </c>
      <c r="GM51">
        <f t="shared" si="48"/>
        <v>16376.13</v>
      </c>
      <c r="GN51">
        <f t="shared" si="49"/>
        <v>16376.13</v>
      </c>
      <c r="GO51">
        <f t="shared" si="50"/>
        <v>0</v>
      </c>
      <c r="GP51">
        <f t="shared" si="51"/>
        <v>0</v>
      </c>
      <c r="GR51">
        <v>1</v>
      </c>
      <c r="GS51">
        <v>1</v>
      </c>
      <c r="GT51">
        <v>0</v>
      </c>
      <c r="GU51" t="s">
        <v>3</v>
      </c>
      <c r="GV51">
        <f t="shared" si="52"/>
        <v>0</v>
      </c>
      <c r="GW51">
        <v>1</v>
      </c>
      <c r="GX51">
        <f t="shared" si="53"/>
        <v>0</v>
      </c>
      <c r="HA51">
        <v>0</v>
      </c>
      <c r="HB51">
        <v>0</v>
      </c>
      <c r="HC51">
        <f t="shared" si="54"/>
        <v>0</v>
      </c>
      <c r="HE51" t="s">
        <v>64</v>
      </c>
      <c r="HF51" t="s">
        <v>34</v>
      </c>
      <c r="HM51" t="s">
        <v>3</v>
      </c>
      <c r="HN51" t="s">
        <v>3</v>
      </c>
      <c r="HO51" t="s">
        <v>3</v>
      </c>
      <c r="HP51" t="s">
        <v>3</v>
      </c>
      <c r="HQ51" t="s">
        <v>3</v>
      </c>
      <c r="IK51">
        <v>0</v>
      </c>
    </row>
    <row r="52" spans="1:245" x14ac:dyDescent="0.2">
      <c r="A52">
        <v>17</v>
      </c>
      <c r="B52">
        <v>1</v>
      </c>
      <c r="E52" t="s">
        <v>128</v>
      </c>
      <c r="F52" t="s">
        <v>60</v>
      </c>
      <c r="G52" t="s">
        <v>61</v>
      </c>
      <c r="H52" t="s">
        <v>62</v>
      </c>
      <c r="I52">
        <v>296</v>
      </c>
      <c r="J52">
        <v>0</v>
      </c>
      <c r="K52">
        <v>296</v>
      </c>
      <c r="O52">
        <f t="shared" si="21"/>
        <v>1265.04</v>
      </c>
      <c r="P52">
        <f t="shared" si="22"/>
        <v>1265.04</v>
      </c>
      <c r="Q52">
        <f t="shared" si="23"/>
        <v>0</v>
      </c>
      <c r="R52">
        <f t="shared" si="24"/>
        <v>0</v>
      </c>
      <c r="S52">
        <f t="shared" si="25"/>
        <v>0</v>
      </c>
      <c r="T52">
        <f t="shared" si="26"/>
        <v>0</v>
      </c>
      <c r="U52">
        <f t="shared" si="27"/>
        <v>0</v>
      </c>
      <c r="V52">
        <f t="shared" si="28"/>
        <v>0</v>
      </c>
      <c r="W52">
        <f t="shared" si="29"/>
        <v>0</v>
      </c>
      <c r="X52">
        <f t="shared" si="30"/>
        <v>0</v>
      </c>
      <c r="Y52">
        <f t="shared" si="31"/>
        <v>0</v>
      </c>
      <c r="AA52">
        <v>145071932</v>
      </c>
      <c r="AB52">
        <f t="shared" si="32"/>
        <v>0.51</v>
      </c>
      <c r="AC52">
        <f t="shared" si="33"/>
        <v>0.51</v>
      </c>
      <c r="AD52">
        <f t="shared" si="61"/>
        <v>0</v>
      </c>
      <c r="AE52">
        <f t="shared" si="62"/>
        <v>0</v>
      </c>
      <c r="AF52">
        <f t="shared" si="62"/>
        <v>0</v>
      </c>
      <c r="AG52">
        <f t="shared" si="34"/>
        <v>0</v>
      </c>
      <c r="AH52">
        <f t="shared" si="63"/>
        <v>0</v>
      </c>
      <c r="AI52">
        <f t="shared" si="63"/>
        <v>0</v>
      </c>
      <c r="AJ52">
        <f t="shared" si="35"/>
        <v>0</v>
      </c>
      <c r="AK52">
        <v>0.51</v>
      </c>
      <c r="AL52">
        <v>0.51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1</v>
      </c>
      <c r="AW52">
        <v>1</v>
      </c>
      <c r="AZ52">
        <v>1</v>
      </c>
      <c r="BA52">
        <v>1</v>
      </c>
      <c r="BB52">
        <v>1</v>
      </c>
      <c r="BC52">
        <v>8.3800000000000008</v>
      </c>
      <c r="BD52" t="s">
        <v>3</v>
      </c>
      <c r="BE52" t="s">
        <v>3</v>
      </c>
      <c r="BF52" t="s">
        <v>3</v>
      </c>
      <c r="BG52" t="s">
        <v>3</v>
      </c>
      <c r="BH52">
        <v>3</v>
      </c>
      <c r="BI52">
        <v>1</v>
      </c>
      <c r="BJ52" t="s">
        <v>3</v>
      </c>
      <c r="BM52">
        <v>1100</v>
      </c>
      <c r="BN52">
        <v>0</v>
      </c>
      <c r="BO52" t="s">
        <v>3</v>
      </c>
      <c r="BP52">
        <v>0</v>
      </c>
      <c r="BQ52">
        <v>8</v>
      </c>
      <c r="BR52">
        <v>0</v>
      </c>
      <c r="BS52">
        <v>1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3</v>
      </c>
      <c r="BZ52">
        <v>0</v>
      </c>
      <c r="CA52">
        <v>0</v>
      </c>
      <c r="CB52" t="s">
        <v>3</v>
      </c>
      <c r="CE52">
        <v>0</v>
      </c>
      <c r="CF52">
        <v>0</v>
      </c>
      <c r="CG52">
        <v>0</v>
      </c>
      <c r="CM52">
        <v>0</v>
      </c>
      <c r="CN52" t="s">
        <v>3</v>
      </c>
      <c r="CO52">
        <v>0</v>
      </c>
      <c r="CP52">
        <f t="shared" si="36"/>
        <v>1265.04</v>
      </c>
      <c r="CQ52">
        <f t="shared" si="37"/>
        <v>4.2738000000000005</v>
      </c>
      <c r="CR52">
        <f t="shared" si="64"/>
        <v>0</v>
      </c>
      <c r="CS52">
        <f t="shared" si="38"/>
        <v>0</v>
      </c>
      <c r="CT52">
        <f t="shared" si="39"/>
        <v>0</v>
      </c>
      <c r="CU52">
        <f t="shared" si="40"/>
        <v>0</v>
      </c>
      <c r="CV52">
        <f t="shared" si="41"/>
        <v>0</v>
      </c>
      <c r="CW52">
        <f t="shared" si="42"/>
        <v>0</v>
      </c>
      <c r="CX52">
        <f t="shared" si="43"/>
        <v>0</v>
      </c>
      <c r="CY52">
        <f t="shared" si="44"/>
        <v>0</v>
      </c>
      <c r="CZ52">
        <f t="shared" si="45"/>
        <v>0</v>
      </c>
      <c r="DC52" t="s">
        <v>3</v>
      </c>
      <c r="DD52" t="s">
        <v>3</v>
      </c>
      <c r="DE52" t="s">
        <v>3</v>
      </c>
      <c r="DF52" t="s">
        <v>3</v>
      </c>
      <c r="DG52" t="s">
        <v>3</v>
      </c>
      <c r="DH52" t="s">
        <v>3</v>
      </c>
      <c r="DI52" t="s">
        <v>3</v>
      </c>
      <c r="DJ52" t="s">
        <v>3</v>
      </c>
      <c r="DK52" t="s">
        <v>3</v>
      </c>
      <c r="DL52" t="s">
        <v>3</v>
      </c>
      <c r="DM52" t="s">
        <v>3</v>
      </c>
      <c r="DN52">
        <v>0</v>
      </c>
      <c r="DO52">
        <v>0</v>
      </c>
      <c r="DP52">
        <v>1</v>
      </c>
      <c r="DQ52">
        <v>1</v>
      </c>
      <c r="DU52">
        <v>1010</v>
      </c>
      <c r="DV52" t="s">
        <v>62</v>
      </c>
      <c r="DW52" t="s">
        <v>62</v>
      </c>
      <c r="DX52">
        <v>1</v>
      </c>
      <c r="DZ52" t="s">
        <v>3</v>
      </c>
      <c r="EA52" t="s">
        <v>3</v>
      </c>
      <c r="EB52" t="s">
        <v>3</v>
      </c>
      <c r="EC52" t="s">
        <v>3</v>
      </c>
      <c r="EE52">
        <v>140625274</v>
      </c>
      <c r="EF52">
        <v>8</v>
      </c>
      <c r="EG52" t="s">
        <v>55</v>
      </c>
      <c r="EH52">
        <v>0</v>
      </c>
      <c r="EI52" t="s">
        <v>3</v>
      </c>
      <c r="EJ52">
        <v>1</v>
      </c>
      <c r="EK52">
        <v>1100</v>
      </c>
      <c r="EL52" t="s">
        <v>56</v>
      </c>
      <c r="EM52" t="s">
        <v>57</v>
      </c>
      <c r="EO52" t="s">
        <v>3</v>
      </c>
      <c r="EQ52">
        <v>0</v>
      </c>
      <c r="ER52">
        <v>0.51</v>
      </c>
      <c r="ES52">
        <v>0.51</v>
      </c>
      <c r="ET52">
        <v>0</v>
      </c>
      <c r="EU52">
        <v>0</v>
      </c>
      <c r="EV52">
        <v>0</v>
      </c>
      <c r="EW52">
        <v>0</v>
      </c>
      <c r="EX52">
        <v>0</v>
      </c>
      <c r="EY52">
        <v>0</v>
      </c>
      <c r="EZ52">
        <v>5</v>
      </c>
      <c r="FC52">
        <v>1</v>
      </c>
      <c r="FD52">
        <v>18</v>
      </c>
      <c r="FF52">
        <v>4.8</v>
      </c>
      <c r="FQ52">
        <v>0</v>
      </c>
      <c r="FR52">
        <f t="shared" si="46"/>
        <v>0</v>
      </c>
      <c r="FS52">
        <v>0</v>
      </c>
      <c r="FX52">
        <v>0</v>
      </c>
      <c r="FY52">
        <v>0</v>
      </c>
      <c r="GA52" t="s">
        <v>63</v>
      </c>
      <c r="GD52">
        <v>1</v>
      </c>
      <c r="GF52">
        <v>-1778612597</v>
      </c>
      <c r="GG52">
        <v>2</v>
      </c>
      <c r="GH52">
        <v>3</v>
      </c>
      <c r="GI52">
        <v>4</v>
      </c>
      <c r="GJ52">
        <v>0</v>
      </c>
      <c r="GK52">
        <v>0</v>
      </c>
      <c r="GL52">
        <f t="shared" si="47"/>
        <v>0</v>
      </c>
      <c r="GM52">
        <f t="shared" si="48"/>
        <v>1265.04</v>
      </c>
      <c r="GN52">
        <f t="shared" si="49"/>
        <v>1265.04</v>
      </c>
      <c r="GO52">
        <f t="shared" si="50"/>
        <v>0</v>
      </c>
      <c r="GP52">
        <f t="shared" si="51"/>
        <v>0</v>
      </c>
      <c r="GR52">
        <v>1</v>
      </c>
      <c r="GS52">
        <v>1</v>
      </c>
      <c r="GT52">
        <v>0</v>
      </c>
      <c r="GU52" t="s">
        <v>3</v>
      </c>
      <c r="GV52">
        <f t="shared" si="52"/>
        <v>0</v>
      </c>
      <c r="GW52">
        <v>1</v>
      </c>
      <c r="GX52">
        <f t="shared" si="53"/>
        <v>0</v>
      </c>
      <c r="HA52">
        <v>0</v>
      </c>
      <c r="HB52">
        <v>0</v>
      </c>
      <c r="HC52">
        <f t="shared" si="54"/>
        <v>0</v>
      </c>
      <c r="HE52" t="s">
        <v>64</v>
      </c>
      <c r="HF52" t="s">
        <v>34</v>
      </c>
      <c r="HM52" t="s">
        <v>3</v>
      </c>
      <c r="HN52" t="s">
        <v>3</v>
      </c>
      <c r="HO52" t="s">
        <v>3</v>
      </c>
      <c r="HP52" t="s">
        <v>3</v>
      </c>
      <c r="HQ52" t="s">
        <v>3</v>
      </c>
      <c r="IK52">
        <v>0</v>
      </c>
    </row>
    <row r="53" spans="1:245" x14ac:dyDescent="0.2">
      <c r="A53">
        <v>17</v>
      </c>
      <c r="B53">
        <v>1</v>
      </c>
      <c r="C53">
        <f>ROW(SmtRes!A54)</f>
        <v>54</v>
      </c>
      <c r="D53">
        <f>ROW(EtalonRes!A61)</f>
        <v>61</v>
      </c>
      <c r="E53" t="s">
        <v>129</v>
      </c>
      <c r="F53" t="s">
        <v>130</v>
      </c>
      <c r="G53" t="s">
        <v>131</v>
      </c>
      <c r="H53" t="s">
        <v>19</v>
      </c>
      <c r="I53">
        <f>ROUND(714/100,9)</f>
        <v>7.14</v>
      </c>
      <c r="J53">
        <v>0</v>
      </c>
      <c r="K53">
        <f>ROUND(714/100,9)</f>
        <v>7.14</v>
      </c>
      <c r="O53">
        <f t="shared" si="21"/>
        <v>175382.76</v>
      </c>
      <c r="P53">
        <f t="shared" si="22"/>
        <v>2866.61</v>
      </c>
      <c r="Q53">
        <f t="shared" si="23"/>
        <v>1824.95</v>
      </c>
      <c r="R53">
        <f t="shared" si="24"/>
        <v>1060.7</v>
      </c>
      <c r="S53">
        <f t="shared" si="25"/>
        <v>170691.20000000001</v>
      </c>
      <c r="T53">
        <f t="shared" si="26"/>
        <v>0</v>
      </c>
      <c r="U53">
        <f t="shared" si="27"/>
        <v>470.3038032</v>
      </c>
      <c r="V53">
        <f t="shared" si="28"/>
        <v>1.9992000000000001</v>
      </c>
      <c r="W53">
        <f t="shared" si="29"/>
        <v>0</v>
      </c>
      <c r="X53">
        <f t="shared" si="30"/>
        <v>154576.71</v>
      </c>
      <c r="Y53">
        <f t="shared" si="31"/>
        <v>79005.87</v>
      </c>
      <c r="AA53">
        <v>145071932</v>
      </c>
      <c r="AB53">
        <f t="shared" si="32"/>
        <v>589.97</v>
      </c>
      <c r="AC53">
        <f t="shared" si="33"/>
        <v>47.91</v>
      </c>
      <c r="AD53">
        <f t="shared" si="61"/>
        <v>19.059999999999999</v>
      </c>
      <c r="AE53">
        <f>ROUND((EU53),2)</f>
        <v>3.25</v>
      </c>
      <c r="AF53">
        <f>ROUND(((EV53*(1+(0.005*2.3)))),2)</f>
        <v>523</v>
      </c>
      <c r="AG53">
        <f t="shared" si="34"/>
        <v>0</v>
      </c>
      <c r="AH53">
        <f>((EW53*(1+(0.005*2.3))))</f>
        <v>65.868880000000004</v>
      </c>
      <c r="AI53">
        <f>(EX53)</f>
        <v>0.28000000000000003</v>
      </c>
      <c r="AJ53">
        <f t="shared" si="35"/>
        <v>0</v>
      </c>
      <c r="AK53">
        <v>584.02</v>
      </c>
      <c r="AL53">
        <v>47.91</v>
      </c>
      <c r="AM53">
        <v>19.059999999999999</v>
      </c>
      <c r="AN53">
        <v>3.25</v>
      </c>
      <c r="AO53">
        <v>517.04999999999995</v>
      </c>
      <c r="AP53">
        <v>0</v>
      </c>
      <c r="AQ53">
        <v>65.12</v>
      </c>
      <c r="AR53">
        <v>0.28000000000000003</v>
      </c>
      <c r="AS53">
        <v>0</v>
      </c>
      <c r="AT53">
        <v>90</v>
      </c>
      <c r="AU53">
        <v>46</v>
      </c>
      <c r="AV53">
        <v>1</v>
      </c>
      <c r="AW53">
        <v>1</v>
      </c>
      <c r="AZ53">
        <v>1</v>
      </c>
      <c r="BA53">
        <v>45.71</v>
      </c>
      <c r="BB53">
        <v>13.41</v>
      </c>
      <c r="BC53">
        <v>8.3800000000000008</v>
      </c>
      <c r="BD53" t="s">
        <v>3</v>
      </c>
      <c r="BE53" t="s">
        <v>3</v>
      </c>
      <c r="BF53" t="s">
        <v>3</v>
      </c>
      <c r="BG53" t="s">
        <v>3</v>
      </c>
      <c r="BH53">
        <v>0</v>
      </c>
      <c r="BI53">
        <v>1</v>
      </c>
      <c r="BJ53" t="s">
        <v>132</v>
      </c>
      <c r="BM53">
        <v>58001</v>
      </c>
      <c r="BN53">
        <v>0</v>
      </c>
      <c r="BO53" t="s">
        <v>3</v>
      </c>
      <c r="BP53">
        <v>0</v>
      </c>
      <c r="BQ53">
        <v>6</v>
      </c>
      <c r="BR53">
        <v>0</v>
      </c>
      <c r="BS53">
        <v>45.71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3</v>
      </c>
      <c r="BZ53">
        <v>90</v>
      </c>
      <c r="CA53">
        <v>46</v>
      </c>
      <c r="CB53" t="s">
        <v>3</v>
      </c>
      <c r="CE53">
        <v>0</v>
      </c>
      <c r="CF53">
        <v>0</v>
      </c>
      <c r="CG53">
        <v>0</v>
      </c>
      <c r="CM53">
        <v>0</v>
      </c>
      <c r="CN53" t="s">
        <v>21</v>
      </c>
      <c r="CO53">
        <v>0</v>
      </c>
      <c r="CP53">
        <f t="shared" si="36"/>
        <v>175382.76</v>
      </c>
      <c r="CQ53">
        <f t="shared" si="37"/>
        <v>401.48579999999998</v>
      </c>
      <c r="CR53">
        <f t="shared" si="64"/>
        <v>255.59459999999999</v>
      </c>
      <c r="CS53">
        <f t="shared" si="38"/>
        <v>148.5575</v>
      </c>
      <c r="CT53">
        <f t="shared" si="39"/>
        <v>23906.33</v>
      </c>
      <c r="CU53">
        <f t="shared" si="40"/>
        <v>0</v>
      </c>
      <c r="CV53">
        <f t="shared" si="41"/>
        <v>65.868880000000004</v>
      </c>
      <c r="CW53">
        <f t="shared" si="42"/>
        <v>0.28000000000000003</v>
      </c>
      <c r="CX53">
        <f t="shared" si="43"/>
        <v>0</v>
      </c>
      <c r="CY53">
        <f t="shared" si="44"/>
        <v>154576.71000000002</v>
      </c>
      <c r="CZ53">
        <f t="shared" si="45"/>
        <v>79005.874000000011</v>
      </c>
      <c r="DC53" t="s">
        <v>3</v>
      </c>
      <c r="DD53" t="s">
        <v>3</v>
      </c>
      <c r="DE53" t="s">
        <v>3</v>
      </c>
      <c r="DF53" t="s">
        <v>3</v>
      </c>
      <c r="DG53" t="s">
        <v>22</v>
      </c>
      <c r="DH53" t="s">
        <v>3</v>
      </c>
      <c r="DI53" t="s">
        <v>22</v>
      </c>
      <c r="DJ53" t="s">
        <v>3</v>
      </c>
      <c r="DK53" t="s">
        <v>3</v>
      </c>
      <c r="DL53" t="s">
        <v>3</v>
      </c>
      <c r="DM53" t="s">
        <v>3</v>
      </c>
      <c r="DN53">
        <v>0</v>
      </c>
      <c r="DO53">
        <v>0</v>
      </c>
      <c r="DP53">
        <v>1</v>
      </c>
      <c r="DQ53">
        <v>1</v>
      </c>
      <c r="DU53">
        <v>1005</v>
      </c>
      <c r="DV53" t="s">
        <v>19</v>
      </c>
      <c r="DW53" t="s">
        <v>19</v>
      </c>
      <c r="DX53">
        <v>100</v>
      </c>
      <c r="DZ53" t="s">
        <v>3</v>
      </c>
      <c r="EA53" t="s">
        <v>3</v>
      </c>
      <c r="EB53" t="s">
        <v>3</v>
      </c>
      <c r="EC53" t="s">
        <v>3</v>
      </c>
      <c r="EE53">
        <v>140625154</v>
      </c>
      <c r="EF53">
        <v>6</v>
      </c>
      <c r="EG53" t="s">
        <v>133</v>
      </c>
      <c r="EH53">
        <v>92</v>
      </c>
      <c r="EI53" t="s">
        <v>134</v>
      </c>
      <c r="EJ53">
        <v>1</v>
      </c>
      <c r="EK53">
        <v>58001</v>
      </c>
      <c r="EL53" t="s">
        <v>134</v>
      </c>
      <c r="EM53" t="s">
        <v>135</v>
      </c>
      <c r="EO53" t="s">
        <v>27</v>
      </c>
      <c r="EQ53">
        <v>0</v>
      </c>
      <c r="ER53">
        <v>584.02</v>
      </c>
      <c r="ES53">
        <v>47.91</v>
      </c>
      <c r="ET53">
        <v>19.059999999999999</v>
      </c>
      <c r="EU53">
        <v>3.25</v>
      </c>
      <c r="EV53">
        <v>517.04999999999995</v>
      </c>
      <c r="EW53">
        <v>65.12</v>
      </c>
      <c r="EX53">
        <v>0.28000000000000003</v>
      </c>
      <c r="EY53">
        <v>0</v>
      </c>
      <c r="FQ53">
        <v>0</v>
      </c>
      <c r="FR53">
        <f t="shared" si="46"/>
        <v>0</v>
      </c>
      <c r="FS53">
        <v>0</v>
      </c>
      <c r="FX53">
        <v>90</v>
      </c>
      <c r="FY53">
        <v>46</v>
      </c>
      <c r="GA53" t="s">
        <v>3</v>
      </c>
      <c r="GD53">
        <v>1</v>
      </c>
      <c r="GF53">
        <v>-1455036301</v>
      </c>
      <c r="GG53">
        <v>2</v>
      </c>
      <c r="GH53">
        <v>1</v>
      </c>
      <c r="GI53">
        <v>4</v>
      </c>
      <c r="GJ53">
        <v>0</v>
      </c>
      <c r="GK53">
        <v>0</v>
      </c>
      <c r="GL53">
        <f t="shared" si="47"/>
        <v>0</v>
      </c>
      <c r="GM53">
        <f t="shared" si="48"/>
        <v>408965.34</v>
      </c>
      <c r="GN53">
        <f t="shared" si="49"/>
        <v>408965.34</v>
      </c>
      <c r="GO53">
        <f t="shared" si="50"/>
        <v>0</v>
      </c>
      <c r="GP53">
        <f t="shared" si="51"/>
        <v>0</v>
      </c>
      <c r="GR53">
        <v>0</v>
      </c>
      <c r="GS53">
        <v>3</v>
      </c>
      <c r="GT53">
        <v>0</v>
      </c>
      <c r="GU53" t="s">
        <v>3</v>
      </c>
      <c r="GV53">
        <f t="shared" si="52"/>
        <v>0</v>
      </c>
      <c r="GW53">
        <v>1</v>
      </c>
      <c r="GX53">
        <f t="shared" si="53"/>
        <v>0</v>
      </c>
      <c r="HA53">
        <v>0</v>
      </c>
      <c r="HB53">
        <v>0</v>
      </c>
      <c r="HC53">
        <f t="shared" si="54"/>
        <v>0</v>
      </c>
      <c r="HE53" t="s">
        <v>3</v>
      </c>
      <c r="HF53" t="s">
        <v>3</v>
      </c>
      <c r="HM53" t="s">
        <v>3</v>
      </c>
      <c r="HN53" t="s">
        <v>136</v>
      </c>
      <c r="HO53" t="s">
        <v>137</v>
      </c>
      <c r="HP53" t="s">
        <v>138</v>
      </c>
      <c r="HQ53" t="s">
        <v>138</v>
      </c>
      <c r="IK53">
        <v>0</v>
      </c>
    </row>
    <row r="54" spans="1:245" x14ac:dyDescent="0.2">
      <c r="A54">
        <v>18</v>
      </c>
      <c r="B54">
        <v>1</v>
      </c>
      <c r="C54">
        <v>54</v>
      </c>
      <c r="E54" t="s">
        <v>139</v>
      </c>
      <c r="F54" t="s">
        <v>31</v>
      </c>
      <c r="G54" t="s">
        <v>32</v>
      </c>
      <c r="H54" t="s">
        <v>33</v>
      </c>
      <c r="I54">
        <f>I53*J54</f>
        <v>15.065400000000002</v>
      </c>
      <c r="J54">
        <v>2.1100000000000003</v>
      </c>
      <c r="K54">
        <v>2.11</v>
      </c>
      <c r="O54">
        <f t="shared" si="21"/>
        <v>0</v>
      </c>
      <c r="P54">
        <f t="shared" si="22"/>
        <v>0</v>
      </c>
      <c r="Q54">
        <f t="shared" si="23"/>
        <v>0</v>
      </c>
      <c r="R54">
        <f t="shared" si="24"/>
        <v>0</v>
      </c>
      <c r="S54">
        <f t="shared" si="25"/>
        <v>0</v>
      </c>
      <c r="T54">
        <f t="shared" si="26"/>
        <v>0</v>
      </c>
      <c r="U54">
        <f t="shared" si="27"/>
        <v>0</v>
      </c>
      <c r="V54">
        <f t="shared" si="28"/>
        <v>0</v>
      </c>
      <c r="W54">
        <f t="shared" si="29"/>
        <v>0</v>
      </c>
      <c r="X54">
        <f t="shared" si="30"/>
        <v>0</v>
      </c>
      <c r="Y54">
        <f t="shared" si="31"/>
        <v>0</v>
      </c>
      <c r="AA54">
        <v>145071932</v>
      </c>
      <c r="AB54">
        <f t="shared" si="32"/>
        <v>0</v>
      </c>
      <c r="AC54">
        <f t="shared" si="33"/>
        <v>0</v>
      </c>
      <c r="AD54">
        <f t="shared" si="61"/>
        <v>0</v>
      </c>
      <c r="AE54">
        <f>ROUND((EU54),2)</f>
        <v>0</v>
      </c>
      <c r="AF54">
        <f>ROUND((EV54),2)</f>
        <v>0</v>
      </c>
      <c r="AG54">
        <f t="shared" si="34"/>
        <v>0</v>
      </c>
      <c r="AH54">
        <f>(EW54)</f>
        <v>0</v>
      </c>
      <c r="AI54">
        <f>(EX54)</f>
        <v>0</v>
      </c>
      <c r="AJ54">
        <f t="shared" si="35"/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90</v>
      </c>
      <c r="AU54">
        <v>46</v>
      </c>
      <c r="AV54">
        <v>1</v>
      </c>
      <c r="AW54">
        <v>1</v>
      </c>
      <c r="AZ54">
        <v>1</v>
      </c>
      <c r="BA54">
        <v>1</v>
      </c>
      <c r="BB54">
        <v>1</v>
      </c>
      <c r="BC54">
        <v>8.3800000000000008</v>
      </c>
      <c r="BD54" t="s">
        <v>3</v>
      </c>
      <c r="BE54" t="s">
        <v>3</v>
      </c>
      <c r="BF54" t="s">
        <v>3</v>
      </c>
      <c r="BG54" t="s">
        <v>3</v>
      </c>
      <c r="BH54">
        <v>3</v>
      </c>
      <c r="BI54">
        <v>1</v>
      </c>
      <c r="BJ54" t="s">
        <v>3</v>
      </c>
      <c r="BM54">
        <v>58001</v>
      </c>
      <c r="BN54">
        <v>0</v>
      </c>
      <c r="BO54" t="s">
        <v>3</v>
      </c>
      <c r="BP54">
        <v>0</v>
      </c>
      <c r="BQ54">
        <v>6</v>
      </c>
      <c r="BR54">
        <v>0</v>
      </c>
      <c r="BS54">
        <v>1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3</v>
      </c>
      <c r="BZ54">
        <v>90</v>
      </c>
      <c r="CA54">
        <v>46</v>
      </c>
      <c r="CB54" t="s">
        <v>3</v>
      </c>
      <c r="CE54">
        <v>0</v>
      </c>
      <c r="CF54">
        <v>0</v>
      </c>
      <c r="CG54">
        <v>0</v>
      </c>
      <c r="CM54">
        <v>0</v>
      </c>
      <c r="CN54" t="s">
        <v>3</v>
      </c>
      <c r="CO54">
        <v>0</v>
      </c>
      <c r="CP54">
        <f t="shared" si="36"/>
        <v>0</v>
      </c>
      <c r="CQ54">
        <f t="shared" si="37"/>
        <v>0</v>
      </c>
      <c r="CR54">
        <f t="shared" si="64"/>
        <v>0</v>
      </c>
      <c r="CS54">
        <f t="shared" si="38"/>
        <v>0</v>
      </c>
      <c r="CT54">
        <f t="shared" si="39"/>
        <v>0</v>
      </c>
      <c r="CU54">
        <f t="shared" si="40"/>
        <v>0</v>
      </c>
      <c r="CV54">
        <f t="shared" si="41"/>
        <v>0</v>
      </c>
      <c r="CW54">
        <f t="shared" si="42"/>
        <v>0</v>
      </c>
      <c r="CX54">
        <f t="shared" si="43"/>
        <v>0</v>
      </c>
      <c r="CY54">
        <f t="shared" si="44"/>
        <v>0</v>
      </c>
      <c r="CZ54">
        <f t="shared" si="45"/>
        <v>0</v>
      </c>
      <c r="DC54" t="s">
        <v>3</v>
      </c>
      <c r="DD54" t="s">
        <v>3</v>
      </c>
      <c r="DE54" t="s">
        <v>3</v>
      </c>
      <c r="DF54" t="s">
        <v>3</v>
      </c>
      <c r="DG54" t="s">
        <v>3</v>
      </c>
      <c r="DH54" t="s">
        <v>3</v>
      </c>
      <c r="DI54" t="s">
        <v>3</v>
      </c>
      <c r="DJ54" t="s">
        <v>3</v>
      </c>
      <c r="DK54" t="s">
        <v>3</v>
      </c>
      <c r="DL54" t="s">
        <v>3</v>
      </c>
      <c r="DM54" t="s">
        <v>3</v>
      </c>
      <c r="DN54">
        <v>0</v>
      </c>
      <c r="DO54">
        <v>0</v>
      </c>
      <c r="DP54">
        <v>1</v>
      </c>
      <c r="DQ54">
        <v>1</v>
      </c>
      <c r="DU54">
        <v>1009</v>
      </c>
      <c r="DV54" t="s">
        <v>33</v>
      </c>
      <c r="DW54" t="s">
        <v>33</v>
      </c>
      <c r="DX54">
        <v>1000</v>
      </c>
      <c r="DZ54" t="s">
        <v>3</v>
      </c>
      <c r="EA54" t="s">
        <v>3</v>
      </c>
      <c r="EB54" t="s">
        <v>3</v>
      </c>
      <c r="EC54" t="s">
        <v>3</v>
      </c>
      <c r="EE54">
        <v>140625154</v>
      </c>
      <c r="EF54">
        <v>6</v>
      </c>
      <c r="EG54" t="s">
        <v>133</v>
      </c>
      <c r="EH54">
        <v>92</v>
      </c>
      <c r="EI54" t="s">
        <v>134</v>
      </c>
      <c r="EJ54">
        <v>1</v>
      </c>
      <c r="EK54">
        <v>58001</v>
      </c>
      <c r="EL54" t="s">
        <v>134</v>
      </c>
      <c r="EM54" t="s">
        <v>135</v>
      </c>
      <c r="EO54" t="s">
        <v>3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FQ54">
        <v>0</v>
      </c>
      <c r="FR54">
        <f t="shared" si="46"/>
        <v>0</v>
      </c>
      <c r="FS54">
        <v>0</v>
      </c>
      <c r="FX54">
        <v>90</v>
      </c>
      <c r="FY54">
        <v>46</v>
      </c>
      <c r="GA54" t="s">
        <v>3</v>
      </c>
      <c r="GD54">
        <v>1</v>
      </c>
      <c r="GF54">
        <v>2102561428</v>
      </c>
      <c r="GG54">
        <v>2</v>
      </c>
      <c r="GH54">
        <v>1</v>
      </c>
      <c r="GI54">
        <v>4</v>
      </c>
      <c r="GJ54">
        <v>0</v>
      </c>
      <c r="GK54">
        <v>0</v>
      </c>
      <c r="GL54">
        <f t="shared" si="47"/>
        <v>0</v>
      </c>
      <c r="GM54">
        <f t="shared" si="48"/>
        <v>0</v>
      </c>
      <c r="GN54">
        <f t="shared" si="49"/>
        <v>0</v>
      </c>
      <c r="GO54">
        <f t="shared" si="50"/>
        <v>0</v>
      </c>
      <c r="GP54">
        <f t="shared" si="51"/>
        <v>0</v>
      </c>
      <c r="GR54">
        <v>0</v>
      </c>
      <c r="GS54">
        <v>3</v>
      </c>
      <c r="GT54">
        <v>0</v>
      </c>
      <c r="GU54" t="s">
        <v>3</v>
      </c>
      <c r="GV54">
        <f t="shared" si="52"/>
        <v>0</v>
      </c>
      <c r="GW54">
        <v>1</v>
      </c>
      <c r="GX54">
        <f t="shared" si="53"/>
        <v>0</v>
      </c>
      <c r="HA54">
        <v>0</v>
      </c>
      <c r="HB54">
        <v>0</v>
      </c>
      <c r="HC54">
        <f t="shared" si="54"/>
        <v>0</v>
      </c>
      <c r="HE54" t="s">
        <v>3</v>
      </c>
      <c r="HF54" t="s">
        <v>3</v>
      </c>
      <c r="HM54" t="s">
        <v>3</v>
      </c>
      <c r="HN54" t="s">
        <v>136</v>
      </c>
      <c r="HO54" t="s">
        <v>137</v>
      </c>
      <c r="HP54" t="s">
        <v>138</v>
      </c>
      <c r="HQ54" t="s">
        <v>138</v>
      </c>
      <c r="IK54">
        <v>0</v>
      </c>
    </row>
    <row r="55" spans="1:245" x14ac:dyDescent="0.2">
      <c r="A55">
        <v>17</v>
      </c>
      <c r="B55">
        <v>1</v>
      </c>
      <c r="E55" t="s">
        <v>140</v>
      </c>
      <c r="F55" t="s">
        <v>60</v>
      </c>
      <c r="G55" t="s">
        <v>141</v>
      </c>
      <c r="H55" t="s">
        <v>142</v>
      </c>
      <c r="I55">
        <v>9.5</v>
      </c>
      <c r="J55">
        <v>0</v>
      </c>
      <c r="K55">
        <v>9.5</v>
      </c>
      <c r="O55">
        <f t="shared" si="21"/>
        <v>127180.96</v>
      </c>
      <c r="P55">
        <f t="shared" si="22"/>
        <v>127180.96</v>
      </c>
      <c r="Q55">
        <f t="shared" si="23"/>
        <v>0</v>
      </c>
      <c r="R55">
        <f t="shared" si="24"/>
        <v>0</v>
      </c>
      <c r="S55">
        <f t="shared" si="25"/>
        <v>0</v>
      </c>
      <c r="T55">
        <f t="shared" si="26"/>
        <v>0</v>
      </c>
      <c r="U55">
        <f t="shared" si="27"/>
        <v>0</v>
      </c>
      <c r="V55">
        <f t="shared" si="28"/>
        <v>0</v>
      </c>
      <c r="W55">
        <f t="shared" si="29"/>
        <v>0</v>
      </c>
      <c r="X55">
        <f t="shared" si="30"/>
        <v>0</v>
      </c>
      <c r="Y55">
        <f t="shared" si="31"/>
        <v>0</v>
      </c>
      <c r="AA55">
        <v>145071932</v>
      </c>
      <c r="AB55">
        <f t="shared" si="32"/>
        <v>1597.55</v>
      </c>
      <c r="AC55">
        <f t="shared" si="33"/>
        <v>1597.55</v>
      </c>
      <c r="AD55">
        <f t="shared" si="61"/>
        <v>0</v>
      </c>
      <c r="AE55">
        <f>ROUND((EU55),2)</f>
        <v>0</v>
      </c>
      <c r="AF55">
        <f>ROUND((EV55),2)</f>
        <v>0</v>
      </c>
      <c r="AG55">
        <f t="shared" si="34"/>
        <v>0</v>
      </c>
      <c r="AH55">
        <f>(EW55)</f>
        <v>0</v>
      </c>
      <c r="AI55">
        <f>(EX55)</f>
        <v>0</v>
      </c>
      <c r="AJ55">
        <f t="shared" si="35"/>
        <v>0</v>
      </c>
      <c r="AK55">
        <v>1597.55</v>
      </c>
      <c r="AL55">
        <v>1597.55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1</v>
      </c>
      <c r="AW55">
        <v>1</v>
      </c>
      <c r="AZ55">
        <v>1</v>
      </c>
      <c r="BA55">
        <v>1</v>
      </c>
      <c r="BB55">
        <v>1</v>
      </c>
      <c r="BC55">
        <v>8.3800000000000008</v>
      </c>
      <c r="BD55" t="s">
        <v>3</v>
      </c>
      <c r="BE55" t="s">
        <v>3</v>
      </c>
      <c r="BF55" t="s">
        <v>3</v>
      </c>
      <c r="BG55" t="s">
        <v>3</v>
      </c>
      <c r="BH55">
        <v>3</v>
      </c>
      <c r="BI55">
        <v>1</v>
      </c>
      <c r="BJ55" t="s">
        <v>3</v>
      </c>
      <c r="BM55">
        <v>1100</v>
      </c>
      <c r="BN55">
        <v>0</v>
      </c>
      <c r="BO55" t="s">
        <v>3</v>
      </c>
      <c r="BP55">
        <v>0</v>
      </c>
      <c r="BQ55">
        <v>8</v>
      </c>
      <c r="BR55">
        <v>0</v>
      </c>
      <c r="BS55">
        <v>1</v>
      </c>
      <c r="BT55">
        <v>1</v>
      </c>
      <c r="BU55">
        <v>1</v>
      </c>
      <c r="BV55">
        <v>1</v>
      </c>
      <c r="BW55">
        <v>1</v>
      </c>
      <c r="BX55">
        <v>1</v>
      </c>
      <c r="BY55" t="s">
        <v>3</v>
      </c>
      <c r="BZ55">
        <v>0</v>
      </c>
      <c r="CA55">
        <v>0</v>
      </c>
      <c r="CB55" t="s">
        <v>3</v>
      </c>
      <c r="CE55">
        <v>0</v>
      </c>
      <c r="CF55">
        <v>0</v>
      </c>
      <c r="CG55">
        <v>0</v>
      </c>
      <c r="CM55">
        <v>0</v>
      </c>
      <c r="CN55" t="s">
        <v>3</v>
      </c>
      <c r="CO55">
        <v>0</v>
      </c>
      <c r="CP55">
        <f t="shared" si="36"/>
        <v>127180.96</v>
      </c>
      <c r="CQ55">
        <f t="shared" si="37"/>
        <v>13387.469000000001</v>
      </c>
      <c r="CR55">
        <f t="shared" si="64"/>
        <v>0</v>
      </c>
      <c r="CS55">
        <f t="shared" si="38"/>
        <v>0</v>
      </c>
      <c r="CT55">
        <f t="shared" si="39"/>
        <v>0</v>
      </c>
      <c r="CU55">
        <f t="shared" si="40"/>
        <v>0</v>
      </c>
      <c r="CV55">
        <f t="shared" si="41"/>
        <v>0</v>
      </c>
      <c r="CW55">
        <f t="shared" si="42"/>
        <v>0</v>
      </c>
      <c r="CX55">
        <f t="shared" si="43"/>
        <v>0</v>
      </c>
      <c r="CY55">
        <f t="shared" si="44"/>
        <v>0</v>
      </c>
      <c r="CZ55">
        <f t="shared" si="45"/>
        <v>0</v>
      </c>
      <c r="DC55" t="s">
        <v>3</v>
      </c>
      <c r="DD55" t="s">
        <v>3</v>
      </c>
      <c r="DE55" t="s">
        <v>3</v>
      </c>
      <c r="DF55" t="s">
        <v>3</v>
      </c>
      <c r="DG55" t="s">
        <v>3</v>
      </c>
      <c r="DH55" t="s">
        <v>3</v>
      </c>
      <c r="DI55" t="s">
        <v>3</v>
      </c>
      <c r="DJ55" t="s">
        <v>3</v>
      </c>
      <c r="DK55" t="s">
        <v>3</v>
      </c>
      <c r="DL55" t="s">
        <v>3</v>
      </c>
      <c r="DM55" t="s">
        <v>3</v>
      </c>
      <c r="DN55">
        <v>0</v>
      </c>
      <c r="DO55">
        <v>0</v>
      </c>
      <c r="DP55">
        <v>1</v>
      </c>
      <c r="DQ55">
        <v>1</v>
      </c>
      <c r="DU55">
        <v>1007</v>
      </c>
      <c r="DV55" t="s">
        <v>142</v>
      </c>
      <c r="DW55" t="s">
        <v>142</v>
      </c>
      <c r="DX55">
        <v>1</v>
      </c>
      <c r="DZ55" t="s">
        <v>3</v>
      </c>
      <c r="EA55" t="s">
        <v>3</v>
      </c>
      <c r="EB55" t="s">
        <v>3</v>
      </c>
      <c r="EC55" t="s">
        <v>3</v>
      </c>
      <c r="EE55">
        <v>140625274</v>
      </c>
      <c r="EF55">
        <v>8</v>
      </c>
      <c r="EG55" t="s">
        <v>55</v>
      </c>
      <c r="EH55">
        <v>0</v>
      </c>
      <c r="EI55" t="s">
        <v>3</v>
      </c>
      <c r="EJ55">
        <v>1</v>
      </c>
      <c r="EK55">
        <v>1100</v>
      </c>
      <c r="EL55" t="s">
        <v>56</v>
      </c>
      <c r="EM55" t="s">
        <v>57</v>
      </c>
      <c r="EO55" t="s">
        <v>3</v>
      </c>
      <c r="EQ55">
        <v>0</v>
      </c>
      <c r="ER55">
        <v>1611.01</v>
      </c>
      <c r="ES55">
        <v>1597.55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EZ55">
        <v>5</v>
      </c>
      <c r="FC55">
        <v>1</v>
      </c>
      <c r="FD55">
        <v>18</v>
      </c>
      <c r="FF55">
        <v>15000</v>
      </c>
      <c r="FQ55">
        <v>0</v>
      </c>
      <c r="FR55">
        <f t="shared" si="46"/>
        <v>0</v>
      </c>
      <c r="FS55">
        <v>0</v>
      </c>
      <c r="FX55">
        <v>0</v>
      </c>
      <c r="FY55">
        <v>0</v>
      </c>
      <c r="GA55" t="s">
        <v>143</v>
      </c>
      <c r="GD55">
        <v>1</v>
      </c>
      <c r="GF55">
        <v>1590679031</v>
      </c>
      <c r="GG55">
        <v>2</v>
      </c>
      <c r="GH55">
        <v>3</v>
      </c>
      <c r="GI55">
        <v>4</v>
      </c>
      <c r="GJ55">
        <v>0</v>
      </c>
      <c r="GK55">
        <v>0</v>
      </c>
      <c r="GL55">
        <f t="shared" si="47"/>
        <v>0</v>
      </c>
      <c r="GM55">
        <f t="shared" si="48"/>
        <v>127180.96</v>
      </c>
      <c r="GN55">
        <f t="shared" si="49"/>
        <v>127180.96</v>
      </c>
      <c r="GO55">
        <f t="shared" si="50"/>
        <v>0</v>
      </c>
      <c r="GP55">
        <f t="shared" si="51"/>
        <v>0</v>
      </c>
      <c r="GR55">
        <v>1</v>
      </c>
      <c r="GS55">
        <v>1</v>
      </c>
      <c r="GT55">
        <v>0</v>
      </c>
      <c r="GU55" t="s">
        <v>3</v>
      </c>
      <c r="GV55">
        <f t="shared" si="52"/>
        <v>0</v>
      </c>
      <c r="GW55">
        <v>1</v>
      </c>
      <c r="GX55">
        <f t="shared" si="53"/>
        <v>0</v>
      </c>
      <c r="HA55">
        <v>0</v>
      </c>
      <c r="HB55">
        <v>0</v>
      </c>
      <c r="HC55">
        <f t="shared" si="54"/>
        <v>0</v>
      </c>
      <c r="HE55" t="s">
        <v>64</v>
      </c>
      <c r="HF55" t="s">
        <v>34</v>
      </c>
      <c r="HM55" t="s">
        <v>3</v>
      </c>
      <c r="HN55" t="s">
        <v>3</v>
      </c>
      <c r="HO55" t="s">
        <v>3</v>
      </c>
      <c r="HP55" t="s">
        <v>3</v>
      </c>
      <c r="HQ55" t="s">
        <v>3</v>
      </c>
      <c r="IK55">
        <v>0</v>
      </c>
    </row>
    <row r="56" spans="1:245" x14ac:dyDescent="0.2">
      <c r="A56">
        <v>17</v>
      </c>
      <c r="B56">
        <v>1</v>
      </c>
      <c r="C56">
        <f>ROW(SmtRes!A58)</f>
        <v>58</v>
      </c>
      <c r="D56">
        <f>ROW(EtalonRes!A65)</f>
        <v>65</v>
      </c>
      <c r="E56" t="s">
        <v>144</v>
      </c>
      <c r="F56" t="s">
        <v>145</v>
      </c>
      <c r="G56" t="s">
        <v>146</v>
      </c>
      <c r="H56" t="s">
        <v>19</v>
      </c>
      <c r="I56">
        <f>ROUND(238/100,9)</f>
        <v>2.38</v>
      </c>
      <c r="J56">
        <v>0</v>
      </c>
      <c r="K56">
        <f>ROUND(238/100,9)</f>
        <v>2.38</v>
      </c>
      <c r="O56">
        <f t="shared" si="21"/>
        <v>20990.11</v>
      </c>
      <c r="P56">
        <f t="shared" si="22"/>
        <v>0</v>
      </c>
      <c r="Q56">
        <f t="shared" si="23"/>
        <v>799.81</v>
      </c>
      <c r="R56">
        <f t="shared" si="24"/>
        <v>426.46</v>
      </c>
      <c r="S56">
        <f t="shared" si="25"/>
        <v>20190.3</v>
      </c>
      <c r="T56">
        <f t="shared" si="26"/>
        <v>0</v>
      </c>
      <c r="U56">
        <f t="shared" si="27"/>
        <v>54.599151600000006</v>
      </c>
      <c r="V56">
        <f t="shared" si="28"/>
        <v>0.69019999999999992</v>
      </c>
      <c r="W56">
        <f t="shared" si="29"/>
        <v>0</v>
      </c>
      <c r="X56">
        <f t="shared" si="30"/>
        <v>18555.080000000002</v>
      </c>
      <c r="Y56">
        <f t="shared" si="31"/>
        <v>9483.7099999999991</v>
      </c>
      <c r="AA56">
        <v>145071932</v>
      </c>
      <c r="AB56">
        <f t="shared" si="32"/>
        <v>210.65</v>
      </c>
      <c r="AC56">
        <f t="shared" si="33"/>
        <v>0</v>
      </c>
      <c r="AD56">
        <f t="shared" si="61"/>
        <v>25.06</v>
      </c>
      <c r="AE56">
        <f>ROUND((EU56),2)</f>
        <v>3.92</v>
      </c>
      <c r="AF56">
        <f>ROUND(((EV56*(1+(0.005*2.3)))),2)</f>
        <v>185.59</v>
      </c>
      <c r="AG56">
        <f t="shared" si="34"/>
        <v>0</v>
      </c>
      <c r="AH56">
        <f>((EW56*(1+(0.005*2.3))))</f>
        <v>22.940820000000002</v>
      </c>
      <c r="AI56">
        <f>(EX56)</f>
        <v>0.28999999999999998</v>
      </c>
      <c r="AJ56">
        <f t="shared" si="35"/>
        <v>0</v>
      </c>
      <c r="AK56">
        <v>208.54</v>
      </c>
      <c r="AL56">
        <v>0</v>
      </c>
      <c r="AM56">
        <v>25.06</v>
      </c>
      <c r="AN56">
        <v>3.92</v>
      </c>
      <c r="AO56">
        <v>183.48</v>
      </c>
      <c r="AP56">
        <v>0</v>
      </c>
      <c r="AQ56">
        <v>22.68</v>
      </c>
      <c r="AR56">
        <v>0.28999999999999998</v>
      </c>
      <c r="AS56">
        <v>0</v>
      </c>
      <c r="AT56">
        <v>90</v>
      </c>
      <c r="AU56">
        <v>46</v>
      </c>
      <c r="AV56">
        <v>1</v>
      </c>
      <c r="AW56">
        <v>1</v>
      </c>
      <c r="AZ56">
        <v>1</v>
      </c>
      <c r="BA56">
        <v>45.71</v>
      </c>
      <c r="BB56">
        <v>13.41</v>
      </c>
      <c r="BC56">
        <v>8.3800000000000008</v>
      </c>
      <c r="BD56" t="s">
        <v>3</v>
      </c>
      <c r="BE56" t="s">
        <v>3</v>
      </c>
      <c r="BF56" t="s">
        <v>3</v>
      </c>
      <c r="BG56" t="s">
        <v>3</v>
      </c>
      <c r="BH56">
        <v>0</v>
      </c>
      <c r="BI56">
        <v>1</v>
      </c>
      <c r="BJ56" t="s">
        <v>147</v>
      </c>
      <c r="BM56">
        <v>58001</v>
      </c>
      <c r="BN56">
        <v>0</v>
      </c>
      <c r="BO56" t="s">
        <v>3</v>
      </c>
      <c r="BP56">
        <v>0</v>
      </c>
      <c r="BQ56">
        <v>6</v>
      </c>
      <c r="BR56">
        <v>0</v>
      </c>
      <c r="BS56">
        <v>45.71</v>
      </c>
      <c r="BT56">
        <v>1</v>
      </c>
      <c r="BU56">
        <v>1</v>
      </c>
      <c r="BV56">
        <v>1</v>
      </c>
      <c r="BW56">
        <v>1</v>
      </c>
      <c r="BX56">
        <v>1</v>
      </c>
      <c r="BY56" t="s">
        <v>3</v>
      </c>
      <c r="BZ56">
        <v>90</v>
      </c>
      <c r="CA56">
        <v>46</v>
      </c>
      <c r="CB56" t="s">
        <v>3</v>
      </c>
      <c r="CE56">
        <v>0</v>
      </c>
      <c r="CF56">
        <v>0</v>
      </c>
      <c r="CG56">
        <v>0</v>
      </c>
      <c r="CM56">
        <v>0</v>
      </c>
      <c r="CN56" t="s">
        <v>21</v>
      </c>
      <c r="CO56">
        <v>0</v>
      </c>
      <c r="CP56">
        <f t="shared" si="36"/>
        <v>20990.11</v>
      </c>
      <c r="CQ56">
        <f t="shared" si="37"/>
        <v>0</v>
      </c>
      <c r="CR56">
        <f t="shared" si="64"/>
        <v>336.05459999999999</v>
      </c>
      <c r="CS56">
        <f t="shared" si="38"/>
        <v>179.1832</v>
      </c>
      <c r="CT56">
        <f t="shared" si="39"/>
        <v>8483.3189000000002</v>
      </c>
      <c r="CU56">
        <f t="shared" si="40"/>
        <v>0</v>
      </c>
      <c r="CV56">
        <f t="shared" si="41"/>
        <v>22.940820000000002</v>
      </c>
      <c r="CW56">
        <f t="shared" si="42"/>
        <v>0.28999999999999998</v>
      </c>
      <c r="CX56">
        <f t="shared" si="43"/>
        <v>0</v>
      </c>
      <c r="CY56">
        <f t="shared" si="44"/>
        <v>18555.083999999999</v>
      </c>
      <c r="CZ56">
        <f t="shared" si="45"/>
        <v>9483.7096000000001</v>
      </c>
      <c r="DC56" t="s">
        <v>3</v>
      </c>
      <c r="DD56" t="s">
        <v>3</v>
      </c>
      <c r="DE56" t="s">
        <v>3</v>
      </c>
      <c r="DF56" t="s">
        <v>3</v>
      </c>
      <c r="DG56" t="s">
        <v>22</v>
      </c>
      <c r="DH56" t="s">
        <v>3</v>
      </c>
      <c r="DI56" t="s">
        <v>22</v>
      </c>
      <c r="DJ56" t="s">
        <v>3</v>
      </c>
      <c r="DK56" t="s">
        <v>3</v>
      </c>
      <c r="DL56" t="s">
        <v>3</v>
      </c>
      <c r="DM56" t="s">
        <v>3</v>
      </c>
      <c r="DN56">
        <v>0</v>
      </c>
      <c r="DO56">
        <v>0</v>
      </c>
      <c r="DP56">
        <v>1</v>
      </c>
      <c r="DQ56">
        <v>1</v>
      </c>
      <c r="DU56">
        <v>1005</v>
      </c>
      <c r="DV56" t="s">
        <v>19</v>
      </c>
      <c r="DW56" t="s">
        <v>19</v>
      </c>
      <c r="DX56">
        <v>100</v>
      </c>
      <c r="DZ56" t="s">
        <v>3</v>
      </c>
      <c r="EA56" t="s">
        <v>3</v>
      </c>
      <c r="EB56" t="s">
        <v>3</v>
      </c>
      <c r="EC56" t="s">
        <v>3</v>
      </c>
      <c r="EE56">
        <v>140625154</v>
      </c>
      <c r="EF56">
        <v>6</v>
      </c>
      <c r="EG56" t="s">
        <v>133</v>
      </c>
      <c r="EH56">
        <v>92</v>
      </c>
      <c r="EI56" t="s">
        <v>134</v>
      </c>
      <c r="EJ56">
        <v>1</v>
      </c>
      <c r="EK56">
        <v>58001</v>
      </c>
      <c r="EL56" t="s">
        <v>134</v>
      </c>
      <c r="EM56" t="s">
        <v>135</v>
      </c>
      <c r="EO56" t="s">
        <v>27</v>
      </c>
      <c r="EQ56">
        <v>0</v>
      </c>
      <c r="ER56">
        <v>208.54</v>
      </c>
      <c r="ES56">
        <v>0</v>
      </c>
      <c r="ET56">
        <v>25.06</v>
      </c>
      <c r="EU56">
        <v>3.92</v>
      </c>
      <c r="EV56">
        <v>183.48</v>
      </c>
      <c r="EW56">
        <v>22.68</v>
      </c>
      <c r="EX56">
        <v>0.28999999999999998</v>
      </c>
      <c r="EY56">
        <v>0</v>
      </c>
      <c r="FQ56">
        <v>0</v>
      </c>
      <c r="FR56">
        <f t="shared" si="46"/>
        <v>0</v>
      </c>
      <c r="FS56">
        <v>0</v>
      </c>
      <c r="FX56">
        <v>90</v>
      </c>
      <c r="FY56">
        <v>46</v>
      </c>
      <c r="GA56" t="s">
        <v>3</v>
      </c>
      <c r="GD56">
        <v>1</v>
      </c>
      <c r="GF56">
        <v>-2112781794</v>
      </c>
      <c r="GG56">
        <v>2</v>
      </c>
      <c r="GH56">
        <v>1</v>
      </c>
      <c r="GI56">
        <v>4</v>
      </c>
      <c r="GJ56">
        <v>0</v>
      </c>
      <c r="GK56">
        <v>0</v>
      </c>
      <c r="GL56">
        <f t="shared" si="47"/>
        <v>0</v>
      </c>
      <c r="GM56">
        <f t="shared" si="48"/>
        <v>49028.9</v>
      </c>
      <c r="GN56">
        <f t="shared" si="49"/>
        <v>49028.9</v>
      </c>
      <c r="GO56">
        <f t="shared" si="50"/>
        <v>0</v>
      </c>
      <c r="GP56">
        <f t="shared" si="51"/>
        <v>0</v>
      </c>
      <c r="GR56">
        <v>0</v>
      </c>
      <c r="GS56">
        <v>3</v>
      </c>
      <c r="GT56">
        <v>0</v>
      </c>
      <c r="GU56" t="s">
        <v>3</v>
      </c>
      <c r="GV56">
        <f t="shared" si="52"/>
        <v>0</v>
      </c>
      <c r="GW56">
        <v>1</v>
      </c>
      <c r="GX56">
        <f t="shared" si="53"/>
        <v>0</v>
      </c>
      <c r="HA56">
        <v>0</v>
      </c>
      <c r="HB56">
        <v>0</v>
      </c>
      <c r="HC56">
        <f t="shared" si="54"/>
        <v>0</v>
      </c>
      <c r="HE56" t="s">
        <v>3</v>
      </c>
      <c r="HF56" t="s">
        <v>3</v>
      </c>
      <c r="HM56" t="s">
        <v>3</v>
      </c>
      <c r="HN56" t="s">
        <v>136</v>
      </c>
      <c r="HO56" t="s">
        <v>137</v>
      </c>
      <c r="HP56" t="s">
        <v>138</v>
      </c>
      <c r="HQ56" t="s">
        <v>138</v>
      </c>
      <c r="IK56">
        <v>0</v>
      </c>
    </row>
    <row r="57" spans="1:245" x14ac:dyDescent="0.2">
      <c r="A57">
        <v>18</v>
      </c>
      <c r="B57">
        <v>1</v>
      </c>
      <c r="C57">
        <v>58</v>
      </c>
      <c r="E57" t="s">
        <v>148</v>
      </c>
      <c r="F57" t="s">
        <v>31</v>
      </c>
      <c r="G57" t="s">
        <v>32</v>
      </c>
      <c r="H57" t="s">
        <v>33</v>
      </c>
      <c r="I57">
        <f>I56*J57</f>
        <v>2.1419999999999999</v>
      </c>
      <c r="J57">
        <v>0.9</v>
      </c>
      <c r="K57">
        <v>0.9</v>
      </c>
      <c r="O57">
        <f t="shared" si="21"/>
        <v>0</v>
      </c>
      <c r="P57">
        <f t="shared" si="22"/>
        <v>0</v>
      </c>
      <c r="Q57">
        <f t="shared" si="23"/>
        <v>0</v>
      </c>
      <c r="R57">
        <f t="shared" si="24"/>
        <v>0</v>
      </c>
      <c r="S57">
        <f t="shared" si="25"/>
        <v>0</v>
      </c>
      <c r="T57">
        <f t="shared" si="26"/>
        <v>0</v>
      </c>
      <c r="U57">
        <f t="shared" si="27"/>
        <v>0</v>
      </c>
      <c r="V57">
        <f t="shared" si="28"/>
        <v>0</v>
      </c>
      <c r="W57">
        <f t="shared" si="29"/>
        <v>0</v>
      </c>
      <c r="X57">
        <f t="shared" si="30"/>
        <v>0</v>
      </c>
      <c r="Y57">
        <f t="shared" si="31"/>
        <v>0</v>
      </c>
      <c r="AA57">
        <v>145071932</v>
      </c>
      <c r="AB57">
        <f t="shared" si="32"/>
        <v>0</v>
      </c>
      <c r="AC57">
        <f t="shared" si="33"/>
        <v>0</v>
      </c>
      <c r="AD57">
        <f t="shared" si="61"/>
        <v>0</v>
      </c>
      <c r="AE57">
        <f>ROUND((EU57),2)</f>
        <v>0</v>
      </c>
      <c r="AF57">
        <f>ROUND((EV57),2)</f>
        <v>0</v>
      </c>
      <c r="AG57">
        <f t="shared" si="34"/>
        <v>0</v>
      </c>
      <c r="AH57">
        <f>(EW57)</f>
        <v>0</v>
      </c>
      <c r="AI57">
        <f>(EX57)</f>
        <v>0</v>
      </c>
      <c r="AJ57">
        <f t="shared" si="35"/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90</v>
      </c>
      <c r="AU57">
        <v>46</v>
      </c>
      <c r="AV57">
        <v>1</v>
      </c>
      <c r="AW57">
        <v>1</v>
      </c>
      <c r="AZ57">
        <v>1</v>
      </c>
      <c r="BA57">
        <v>1</v>
      </c>
      <c r="BB57">
        <v>1</v>
      </c>
      <c r="BC57">
        <v>8.3800000000000008</v>
      </c>
      <c r="BD57" t="s">
        <v>3</v>
      </c>
      <c r="BE57" t="s">
        <v>3</v>
      </c>
      <c r="BF57" t="s">
        <v>3</v>
      </c>
      <c r="BG57" t="s">
        <v>3</v>
      </c>
      <c r="BH57">
        <v>3</v>
      </c>
      <c r="BI57">
        <v>1</v>
      </c>
      <c r="BJ57" t="s">
        <v>3</v>
      </c>
      <c r="BM57">
        <v>58001</v>
      </c>
      <c r="BN57">
        <v>0</v>
      </c>
      <c r="BO57" t="s">
        <v>3</v>
      </c>
      <c r="BP57">
        <v>0</v>
      </c>
      <c r="BQ57">
        <v>6</v>
      </c>
      <c r="BR57">
        <v>0</v>
      </c>
      <c r="BS57">
        <v>1</v>
      </c>
      <c r="BT57">
        <v>1</v>
      </c>
      <c r="BU57">
        <v>1</v>
      </c>
      <c r="BV57">
        <v>1</v>
      </c>
      <c r="BW57">
        <v>1</v>
      </c>
      <c r="BX57">
        <v>1</v>
      </c>
      <c r="BY57" t="s">
        <v>3</v>
      </c>
      <c r="BZ57">
        <v>90</v>
      </c>
      <c r="CA57">
        <v>46</v>
      </c>
      <c r="CB57" t="s">
        <v>3</v>
      </c>
      <c r="CE57">
        <v>0</v>
      </c>
      <c r="CF57">
        <v>0</v>
      </c>
      <c r="CG57">
        <v>0</v>
      </c>
      <c r="CM57">
        <v>0</v>
      </c>
      <c r="CN57" t="s">
        <v>3</v>
      </c>
      <c r="CO57">
        <v>0</v>
      </c>
      <c r="CP57">
        <f t="shared" si="36"/>
        <v>0</v>
      </c>
      <c r="CQ57">
        <f t="shared" si="37"/>
        <v>0</v>
      </c>
      <c r="CR57">
        <f t="shared" si="64"/>
        <v>0</v>
      </c>
      <c r="CS57">
        <f t="shared" si="38"/>
        <v>0</v>
      </c>
      <c r="CT57">
        <f t="shared" si="39"/>
        <v>0</v>
      </c>
      <c r="CU57">
        <f t="shared" si="40"/>
        <v>0</v>
      </c>
      <c r="CV57">
        <f t="shared" si="41"/>
        <v>0</v>
      </c>
      <c r="CW57">
        <f t="shared" si="42"/>
        <v>0</v>
      </c>
      <c r="CX57">
        <f t="shared" si="43"/>
        <v>0</v>
      </c>
      <c r="CY57">
        <f t="shared" si="44"/>
        <v>0</v>
      </c>
      <c r="CZ57">
        <f t="shared" si="45"/>
        <v>0</v>
      </c>
      <c r="DC57" t="s">
        <v>3</v>
      </c>
      <c r="DD57" t="s">
        <v>3</v>
      </c>
      <c r="DE57" t="s">
        <v>3</v>
      </c>
      <c r="DF57" t="s">
        <v>3</v>
      </c>
      <c r="DG57" t="s">
        <v>3</v>
      </c>
      <c r="DH57" t="s">
        <v>3</v>
      </c>
      <c r="DI57" t="s">
        <v>3</v>
      </c>
      <c r="DJ57" t="s">
        <v>3</v>
      </c>
      <c r="DK57" t="s">
        <v>3</v>
      </c>
      <c r="DL57" t="s">
        <v>3</v>
      </c>
      <c r="DM57" t="s">
        <v>3</v>
      </c>
      <c r="DN57">
        <v>0</v>
      </c>
      <c r="DO57">
        <v>0</v>
      </c>
      <c r="DP57">
        <v>1</v>
      </c>
      <c r="DQ57">
        <v>1</v>
      </c>
      <c r="DU57">
        <v>1009</v>
      </c>
      <c r="DV57" t="s">
        <v>33</v>
      </c>
      <c r="DW57" t="s">
        <v>33</v>
      </c>
      <c r="DX57">
        <v>1000</v>
      </c>
      <c r="DZ57" t="s">
        <v>3</v>
      </c>
      <c r="EA57" t="s">
        <v>3</v>
      </c>
      <c r="EB57" t="s">
        <v>3</v>
      </c>
      <c r="EC57" t="s">
        <v>3</v>
      </c>
      <c r="EE57">
        <v>140625154</v>
      </c>
      <c r="EF57">
        <v>6</v>
      </c>
      <c r="EG57" t="s">
        <v>133</v>
      </c>
      <c r="EH57">
        <v>92</v>
      </c>
      <c r="EI57" t="s">
        <v>134</v>
      </c>
      <c r="EJ57">
        <v>1</v>
      </c>
      <c r="EK57">
        <v>58001</v>
      </c>
      <c r="EL57" t="s">
        <v>134</v>
      </c>
      <c r="EM57" t="s">
        <v>135</v>
      </c>
      <c r="EO57" t="s">
        <v>3</v>
      </c>
      <c r="EQ57">
        <v>0</v>
      </c>
      <c r="ER57">
        <v>0</v>
      </c>
      <c r="ES57">
        <v>0</v>
      </c>
      <c r="ET57">
        <v>0</v>
      </c>
      <c r="EU57">
        <v>0</v>
      </c>
      <c r="EV57">
        <v>0</v>
      </c>
      <c r="EW57">
        <v>0</v>
      </c>
      <c r="EX57">
        <v>0</v>
      </c>
      <c r="FQ57">
        <v>0</v>
      </c>
      <c r="FR57">
        <f t="shared" si="46"/>
        <v>0</v>
      </c>
      <c r="FS57">
        <v>0</v>
      </c>
      <c r="FX57">
        <v>90</v>
      </c>
      <c r="FY57">
        <v>46</v>
      </c>
      <c r="GA57" t="s">
        <v>3</v>
      </c>
      <c r="GD57">
        <v>1</v>
      </c>
      <c r="GF57">
        <v>2102561428</v>
      </c>
      <c r="GG57">
        <v>2</v>
      </c>
      <c r="GH57">
        <v>1</v>
      </c>
      <c r="GI57">
        <v>4</v>
      </c>
      <c r="GJ57">
        <v>0</v>
      </c>
      <c r="GK57">
        <v>0</v>
      </c>
      <c r="GL57">
        <f t="shared" si="47"/>
        <v>0</v>
      </c>
      <c r="GM57">
        <f t="shared" si="48"/>
        <v>0</v>
      </c>
      <c r="GN57">
        <f t="shared" si="49"/>
        <v>0</v>
      </c>
      <c r="GO57">
        <f t="shared" si="50"/>
        <v>0</v>
      </c>
      <c r="GP57">
        <f t="shared" si="51"/>
        <v>0</v>
      </c>
      <c r="GR57">
        <v>0</v>
      </c>
      <c r="GS57">
        <v>3</v>
      </c>
      <c r="GT57">
        <v>0</v>
      </c>
      <c r="GU57" t="s">
        <v>3</v>
      </c>
      <c r="GV57">
        <f t="shared" si="52"/>
        <v>0</v>
      </c>
      <c r="GW57">
        <v>1</v>
      </c>
      <c r="GX57">
        <f t="shared" si="53"/>
        <v>0</v>
      </c>
      <c r="HA57">
        <v>0</v>
      </c>
      <c r="HB57">
        <v>0</v>
      </c>
      <c r="HC57">
        <f t="shared" si="54"/>
        <v>0</v>
      </c>
      <c r="HE57" t="s">
        <v>3</v>
      </c>
      <c r="HF57" t="s">
        <v>3</v>
      </c>
      <c r="HM57" t="s">
        <v>3</v>
      </c>
      <c r="HN57" t="s">
        <v>136</v>
      </c>
      <c r="HO57" t="s">
        <v>137</v>
      </c>
      <c r="HP57" t="s">
        <v>138</v>
      </c>
      <c r="HQ57" t="s">
        <v>138</v>
      </c>
      <c r="IK57">
        <v>0</v>
      </c>
    </row>
    <row r="58" spans="1:245" x14ac:dyDescent="0.2">
      <c r="A58">
        <v>17</v>
      </c>
      <c r="B58">
        <v>1</v>
      </c>
      <c r="C58">
        <f>ROW(SmtRes!A70)</f>
        <v>70</v>
      </c>
      <c r="D58">
        <f>ROW(EtalonRes!A77)</f>
        <v>77</v>
      </c>
      <c r="E58" t="s">
        <v>149</v>
      </c>
      <c r="F58" t="s">
        <v>150</v>
      </c>
      <c r="G58" t="s">
        <v>151</v>
      </c>
      <c r="H58" t="s">
        <v>142</v>
      </c>
      <c r="I58">
        <v>6</v>
      </c>
      <c r="J58">
        <v>0</v>
      </c>
      <c r="K58">
        <v>6</v>
      </c>
      <c r="O58">
        <f t="shared" si="21"/>
        <v>170279.98</v>
      </c>
      <c r="P58">
        <f t="shared" si="22"/>
        <v>103987.08</v>
      </c>
      <c r="Q58">
        <f t="shared" si="23"/>
        <v>3196.64</v>
      </c>
      <c r="R58">
        <f t="shared" si="24"/>
        <v>1571.51</v>
      </c>
      <c r="S58">
        <f t="shared" si="25"/>
        <v>63096.26</v>
      </c>
      <c r="T58">
        <f t="shared" si="26"/>
        <v>0</v>
      </c>
      <c r="U58">
        <f t="shared" si="27"/>
        <v>166.10853</v>
      </c>
      <c r="V58">
        <f t="shared" si="28"/>
        <v>2.7750000000000004</v>
      </c>
      <c r="W58">
        <f t="shared" si="29"/>
        <v>0</v>
      </c>
      <c r="X58">
        <f t="shared" si="30"/>
        <v>69841.19</v>
      </c>
      <c r="Y58">
        <f t="shared" si="31"/>
        <v>30232.18</v>
      </c>
      <c r="AA58">
        <v>145071932</v>
      </c>
      <c r="AB58">
        <f t="shared" si="32"/>
        <v>2337.94</v>
      </c>
      <c r="AC58">
        <f t="shared" si="33"/>
        <v>2068.16</v>
      </c>
      <c r="AD58">
        <f>ROUND(((((ET58*1.25))-((EU58*1.25)))+AE58),2)</f>
        <v>39.72</v>
      </c>
      <c r="AE58">
        <f>ROUND(((EU58*1.25)),2)</f>
        <v>5.73</v>
      </c>
      <c r="AF58">
        <f>ROUND((((EV58*1.15)*(1+(0.005*2.3)))),2)</f>
        <v>230.06</v>
      </c>
      <c r="AG58">
        <f t="shared" si="34"/>
        <v>0</v>
      </c>
      <c r="AH58">
        <f>(((EW58*1.15)*(1+(0.005*2.3))))</f>
        <v>27.684754999999999</v>
      </c>
      <c r="AI58">
        <f>((EX58*1.25))</f>
        <v>0.46250000000000002</v>
      </c>
      <c r="AJ58">
        <f t="shared" si="35"/>
        <v>0</v>
      </c>
      <c r="AK58">
        <v>2297.71</v>
      </c>
      <c r="AL58">
        <v>2068.16</v>
      </c>
      <c r="AM58">
        <v>31.77</v>
      </c>
      <c r="AN58">
        <v>4.58</v>
      </c>
      <c r="AO58">
        <v>197.78</v>
      </c>
      <c r="AP58">
        <v>0</v>
      </c>
      <c r="AQ58">
        <v>23.8</v>
      </c>
      <c r="AR58">
        <v>0.37</v>
      </c>
      <c r="AS58">
        <v>0</v>
      </c>
      <c r="AT58">
        <v>108</v>
      </c>
      <c r="AU58">
        <v>46.75</v>
      </c>
      <c r="AV58">
        <v>1</v>
      </c>
      <c r="AW58">
        <v>1</v>
      </c>
      <c r="AZ58">
        <v>1</v>
      </c>
      <c r="BA58">
        <v>45.71</v>
      </c>
      <c r="BB58">
        <v>13.41</v>
      </c>
      <c r="BC58">
        <v>8.3800000000000008</v>
      </c>
      <c r="BD58" t="s">
        <v>3</v>
      </c>
      <c r="BE58" t="s">
        <v>3</v>
      </c>
      <c r="BF58" t="s">
        <v>3</v>
      </c>
      <c r="BG58" t="s">
        <v>3</v>
      </c>
      <c r="BH58">
        <v>0</v>
      </c>
      <c r="BI58">
        <v>1</v>
      </c>
      <c r="BJ58" t="s">
        <v>152</v>
      </c>
      <c r="BM58">
        <v>10001</v>
      </c>
      <c r="BN58">
        <v>0</v>
      </c>
      <c r="BO58" t="s">
        <v>3</v>
      </c>
      <c r="BP58">
        <v>0</v>
      </c>
      <c r="BQ58">
        <v>2</v>
      </c>
      <c r="BR58">
        <v>0</v>
      </c>
      <c r="BS58">
        <v>45.71</v>
      </c>
      <c r="BT58">
        <v>1</v>
      </c>
      <c r="BU58">
        <v>1</v>
      </c>
      <c r="BV58">
        <v>1</v>
      </c>
      <c r="BW58">
        <v>1</v>
      </c>
      <c r="BX58">
        <v>1</v>
      </c>
      <c r="BY58" t="s">
        <v>3</v>
      </c>
      <c r="BZ58">
        <v>108</v>
      </c>
      <c r="CA58">
        <v>55</v>
      </c>
      <c r="CB58" t="s">
        <v>3</v>
      </c>
      <c r="CE58">
        <v>0</v>
      </c>
      <c r="CF58">
        <v>0</v>
      </c>
      <c r="CG58">
        <v>0</v>
      </c>
      <c r="CM58">
        <v>0</v>
      </c>
      <c r="CN58" t="s">
        <v>527</v>
      </c>
      <c r="CO58">
        <v>0</v>
      </c>
      <c r="CP58">
        <f t="shared" si="36"/>
        <v>170279.98</v>
      </c>
      <c r="CQ58">
        <f t="shared" si="37"/>
        <v>17331.180800000002</v>
      </c>
      <c r="CR58">
        <f>((((ET58*1.25))*BB58-((EU58*1.25))*BS58)+AE58*BS58)</f>
        <v>532.77317500000004</v>
      </c>
      <c r="CS58">
        <f t="shared" si="38"/>
        <v>261.91830000000004</v>
      </c>
      <c r="CT58">
        <f t="shared" si="39"/>
        <v>10516.042600000001</v>
      </c>
      <c r="CU58">
        <f t="shared" si="40"/>
        <v>0</v>
      </c>
      <c r="CV58">
        <f t="shared" si="41"/>
        <v>27.684754999999999</v>
      </c>
      <c r="CW58">
        <f t="shared" si="42"/>
        <v>0.46250000000000002</v>
      </c>
      <c r="CX58">
        <f t="shared" si="43"/>
        <v>0</v>
      </c>
      <c r="CY58">
        <f t="shared" si="44"/>
        <v>69841.191600000006</v>
      </c>
      <c r="CZ58">
        <f t="shared" si="45"/>
        <v>30232.182475000001</v>
      </c>
      <c r="DC58" t="s">
        <v>3</v>
      </c>
      <c r="DD58" t="s">
        <v>3</v>
      </c>
      <c r="DE58" t="s">
        <v>38</v>
      </c>
      <c r="DF58" t="s">
        <v>38</v>
      </c>
      <c r="DG58" t="s">
        <v>39</v>
      </c>
      <c r="DH58" t="s">
        <v>3</v>
      </c>
      <c r="DI58" t="s">
        <v>39</v>
      </c>
      <c r="DJ58" t="s">
        <v>38</v>
      </c>
      <c r="DK58" t="s">
        <v>3</v>
      </c>
      <c r="DL58" t="s">
        <v>3</v>
      </c>
      <c r="DM58" t="s">
        <v>40</v>
      </c>
      <c r="DN58">
        <v>0</v>
      </c>
      <c r="DO58">
        <v>0</v>
      </c>
      <c r="DP58">
        <v>1</v>
      </c>
      <c r="DQ58">
        <v>1</v>
      </c>
      <c r="DU58">
        <v>1007</v>
      </c>
      <c r="DV58" t="s">
        <v>142</v>
      </c>
      <c r="DW58" t="s">
        <v>142</v>
      </c>
      <c r="DX58">
        <v>1</v>
      </c>
      <c r="DZ58" t="s">
        <v>3</v>
      </c>
      <c r="EA58" t="s">
        <v>3</v>
      </c>
      <c r="EB58" t="s">
        <v>3</v>
      </c>
      <c r="EC58" t="s">
        <v>3</v>
      </c>
      <c r="EE58">
        <v>140625028</v>
      </c>
      <c r="EF58">
        <v>2</v>
      </c>
      <c r="EG58" t="s">
        <v>23</v>
      </c>
      <c r="EH58">
        <v>10</v>
      </c>
      <c r="EI58" t="s">
        <v>153</v>
      </c>
      <c r="EJ58">
        <v>1</v>
      </c>
      <c r="EK58">
        <v>10001</v>
      </c>
      <c r="EL58" t="s">
        <v>153</v>
      </c>
      <c r="EM58" t="s">
        <v>154</v>
      </c>
      <c r="EO58" t="s">
        <v>43</v>
      </c>
      <c r="EQ58">
        <v>0</v>
      </c>
      <c r="ER58">
        <v>2297.71</v>
      </c>
      <c r="ES58">
        <v>2068.16</v>
      </c>
      <c r="ET58">
        <v>31.77</v>
      </c>
      <c r="EU58">
        <v>4.58</v>
      </c>
      <c r="EV58">
        <v>197.78</v>
      </c>
      <c r="EW58">
        <v>23.8</v>
      </c>
      <c r="EX58">
        <v>0.37</v>
      </c>
      <c r="EY58">
        <v>0</v>
      </c>
      <c r="FQ58">
        <v>0</v>
      </c>
      <c r="FR58">
        <f t="shared" si="46"/>
        <v>0</v>
      </c>
      <c r="FS58">
        <v>0</v>
      </c>
      <c r="FX58">
        <v>108</v>
      </c>
      <c r="FY58">
        <v>46.75</v>
      </c>
      <c r="GA58" t="s">
        <v>3</v>
      </c>
      <c r="GD58">
        <v>1</v>
      </c>
      <c r="GF58">
        <v>235504882</v>
      </c>
      <c r="GG58">
        <v>2</v>
      </c>
      <c r="GH58">
        <v>1</v>
      </c>
      <c r="GI58">
        <v>4</v>
      </c>
      <c r="GJ58">
        <v>0</v>
      </c>
      <c r="GK58">
        <v>0</v>
      </c>
      <c r="GL58">
        <f t="shared" si="47"/>
        <v>0</v>
      </c>
      <c r="GM58">
        <f t="shared" si="48"/>
        <v>270353.34999999998</v>
      </c>
      <c r="GN58">
        <f t="shared" si="49"/>
        <v>270353.34999999998</v>
      </c>
      <c r="GO58">
        <f t="shared" si="50"/>
        <v>0</v>
      </c>
      <c r="GP58">
        <f t="shared" si="51"/>
        <v>0</v>
      </c>
      <c r="GR58">
        <v>0</v>
      </c>
      <c r="GS58">
        <v>3</v>
      </c>
      <c r="GT58">
        <v>0</v>
      </c>
      <c r="GU58" t="s">
        <v>3</v>
      </c>
      <c r="GV58">
        <f t="shared" si="52"/>
        <v>0</v>
      </c>
      <c r="GW58">
        <v>1</v>
      </c>
      <c r="GX58">
        <f t="shared" si="53"/>
        <v>0</v>
      </c>
      <c r="HA58">
        <v>0</v>
      </c>
      <c r="HB58">
        <v>0</v>
      </c>
      <c r="HC58">
        <f t="shared" si="54"/>
        <v>0</v>
      </c>
      <c r="HE58" t="s">
        <v>3</v>
      </c>
      <c r="HF58" t="s">
        <v>3</v>
      </c>
      <c r="HM58" t="s">
        <v>3</v>
      </c>
      <c r="HN58" t="s">
        <v>155</v>
      </c>
      <c r="HO58" t="s">
        <v>156</v>
      </c>
      <c r="HP58" t="s">
        <v>153</v>
      </c>
      <c r="HQ58" t="s">
        <v>153</v>
      </c>
      <c r="IK58">
        <v>0</v>
      </c>
    </row>
    <row r="59" spans="1:245" x14ac:dyDescent="0.2">
      <c r="A59">
        <v>18</v>
      </c>
      <c r="B59">
        <v>1</v>
      </c>
      <c r="C59">
        <v>68</v>
      </c>
      <c r="E59" t="s">
        <v>157</v>
      </c>
      <c r="F59" t="s">
        <v>158</v>
      </c>
      <c r="G59" t="s">
        <v>159</v>
      </c>
      <c r="H59" t="s">
        <v>142</v>
      </c>
      <c r="I59">
        <f>I58*J59</f>
        <v>-4.9800000000000004</v>
      </c>
      <c r="J59">
        <v>-0.83000000000000007</v>
      </c>
      <c r="K59">
        <v>-0.83</v>
      </c>
      <c r="O59">
        <f t="shared" si="21"/>
        <v>-65603.33</v>
      </c>
      <c r="P59">
        <f t="shared" si="22"/>
        <v>-65603.33</v>
      </c>
      <c r="Q59">
        <f t="shared" si="23"/>
        <v>0</v>
      </c>
      <c r="R59">
        <f t="shared" si="24"/>
        <v>0</v>
      </c>
      <c r="S59">
        <f t="shared" si="25"/>
        <v>0</v>
      </c>
      <c r="T59">
        <f t="shared" si="26"/>
        <v>0</v>
      </c>
      <c r="U59">
        <f t="shared" si="27"/>
        <v>0</v>
      </c>
      <c r="V59">
        <f t="shared" si="28"/>
        <v>0</v>
      </c>
      <c r="W59">
        <f t="shared" si="29"/>
        <v>0</v>
      </c>
      <c r="X59">
        <f t="shared" si="30"/>
        <v>0</v>
      </c>
      <c r="Y59">
        <f t="shared" si="31"/>
        <v>0</v>
      </c>
      <c r="AA59">
        <v>145071932</v>
      </c>
      <c r="AB59">
        <f t="shared" si="32"/>
        <v>1572</v>
      </c>
      <c r="AC59">
        <f t="shared" si="33"/>
        <v>1572</v>
      </c>
      <c r="AD59">
        <f>ROUND((((ET59)-(EU59))+AE59),2)</f>
        <v>0</v>
      </c>
      <c r="AE59">
        <f>ROUND((EU59),2)</f>
        <v>0</v>
      </c>
      <c r="AF59">
        <f>ROUND((EV59),2)</f>
        <v>0</v>
      </c>
      <c r="AG59">
        <f t="shared" si="34"/>
        <v>0</v>
      </c>
      <c r="AH59">
        <f>(EW59)</f>
        <v>0</v>
      </c>
      <c r="AI59">
        <f>(EX59)</f>
        <v>0</v>
      </c>
      <c r="AJ59">
        <f t="shared" si="35"/>
        <v>0</v>
      </c>
      <c r="AK59">
        <v>1572</v>
      </c>
      <c r="AL59">
        <v>1572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108</v>
      </c>
      <c r="AU59">
        <v>55</v>
      </c>
      <c r="AV59">
        <v>1</v>
      </c>
      <c r="AW59">
        <v>1</v>
      </c>
      <c r="AZ59">
        <v>1</v>
      </c>
      <c r="BA59">
        <v>1</v>
      </c>
      <c r="BB59">
        <v>1</v>
      </c>
      <c r="BC59">
        <v>8.3800000000000008</v>
      </c>
      <c r="BD59" t="s">
        <v>3</v>
      </c>
      <c r="BE59" t="s">
        <v>3</v>
      </c>
      <c r="BF59" t="s">
        <v>3</v>
      </c>
      <c r="BG59" t="s">
        <v>3</v>
      </c>
      <c r="BH59">
        <v>3</v>
      </c>
      <c r="BI59">
        <v>1</v>
      </c>
      <c r="BJ59" t="s">
        <v>160</v>
      </c>
      <c r="BM59">
        <v>10001</v>
      </c>
      <c r="BN59">
        <v>0</v>
      </c>
      <c r="BO59" t="s">
        <v>3</v>
      </c>
      <c r="BP59">
        <v>0</v>
      </c>
      <c r="BQ59">
        <v>2</v>
      </c>
      <c r="BR59">
        <v>1</v>
      </c>
      <c r="BS59">
        <v>1</v>
      </c>
      <c r="BT59">
        <v>1</v>
      </c>
      <c r="BU59">
        <v>1</v>
      </c>
      <c r="BV59">
        <v>1</v>
      </c>
      <c r="BW59">
        <v>1</v>
      </c>
      <c r="BX59">
        <v>1</v>
      </c>
      <c r="BY59" t="s">
        <v>3</v>
      </c>
      <c r="BZ59">
        <v>108</v>
      </c>
      <c r="CA59">
        <v>55</v>
      </c>
      <c r="CB59" t="s">
        <v>3</v>
      </c>
      <c r="CE59">
        <v>0</v>
      </c>
      <c r="CF59">
        <v>0</v>
      </c>
      <c r="CG59">
        <v>0</v>
      </c>
      <c r="CM59">
        <v>0</v>
      </c>
      <c r="CN59" t="s">
        <v>3</v>
      </c>
      <c r="CO59">
        <v>0</v>
      </c>
      <c r="CP59">
        <f t="shared" si="36"/>
        <v>-65603.33</v>
      </c>
      <c r="CQ59">
        <f t="shared" si="37"/>
        <v>13173.36</v>
      </c>
      <c r="CR59">
        <f>(((ET59)*BB59-(EU59)*BS59)+AE59*BS59)</f>
        <v>0</v>
      </c>
      <c r="CS59">
        <f t="shared" si="38"/>
        <v>0</v>
      </c>
      <c r="CT59">
        <f t="shared" si="39"/>
        <v>0</v>
      </c>
      <c r="CU59">
        <f t="shared" si="40"/>
        <v>0</v>
      </c>
      <c r="CV59">
        <f t="shared" si="41"/>
        <v>0</v>
      </c>
      <c r="CW59">
        <f t="shared" si="42"/>
        <v>0</v>
      </c>
      <c r="CX59">
        <f t="shared" si="43"/>
        <v>0</v>
      </c>
      <c r="CY59">
        <f t="shared" si="44"/>
        <v>0</v>
      </c>
      <c r="CZ59">
        <f t="shared" si="45"/>
        <v>0</v>
      </c>
      <c r="DC59" t="s">
        <v>3</v>
      </c>
      <c r="DD59" t="s">
        <v>3</v>
      </c>
      <c r="DE59" t="s">
        <v>3</v>
      </c>
      <c r="DF59" t="s">
        <v>3</v>
      </c>
      <c r="DG59" t="s">
        <v>3</v>
      </c>
      <c r="DH59" t="s">
        <v>3</v>
      </c>
      <c r="DI59" t="s">
        <v>3</v>
      </c>
      <c r="DJ59" t="s">
        <v>3</v>
      </c>
      <c r="DK59" t="s">
        <v>3</v>
      </c>
      <c r="DL59" t="s">
        <v>3</v>
      </c>
      <c r="DM59" t="s">
        <v>3</v>
      </c>
      <c r="DN59">
        <v>0</v>
      </c>
      <c r="DO59">
        <v>0</v>
      </c>
      <c r="DP59">
        <v>1</v>
      </c>
      <c r="DQ59">
        <v>1</v>
      </c>
      <c r="DU59">
        <v>1007</v>
      </c>
      <c r="DV59" t="s">
        <v>142</v>
      </c>
      <c r="DW59" t="s">
        <v>142</v>
      </c>
      <c r="DX59">
        <v>1</v>
      </c>
      <c r="DZ59" t="s">
        <v>3</v>
      </c>
      <c r="EA59" t="s">
        <v>3</v>
      </c>
      <c r="EB59" t="s">
        <v>3</v>
      </c>
      <c r="EC59" t="s">
        <v>3</v>
      </c>
      <c r="EE59">
        <v>140625028</v>
      </c>
      <c r="EF59">
        <v>2</v>
      </c>
      <c r="EG59" t="s">
        <v>23</v>
      </c>
      <c r="EH59">
        <v>10</v>
      </c>
      <c r="EI59" t="s">
        <v>153</v>
      </c>
      <c r="EJ59">
        <v>1</v>
      </c>
      <c r="EK59">
        <v>10001</v>
      </c>
      <c r="EL59" t="s">
        <v>153</v>
      </c>
      <c r="EM59" t="s">
        <v>154</v>
      </c>
      <c r="EO59" t="s">
        <v>3</v>
      </c>
      <c r="EQ59">
        <v>0</v>
      </c>
      <c r="ER59">
        <v>1572</v>
      </c>
      <c r="ES59">
        <v>1572</v>
      </c>
      <c r="ET59">
        <v>0</v>
      </c>
      <c r="EU59">
        <v>0</v>
      </c>
      <c r="EV59">
        <v>0</v>
      </c>
      <c r="EW59">
        <v>0</v>
      </c>
      <c r="EX59">
        <v>0</v>
      </c>
      <c r="FQ59">
        <v>0</v>
      </c>
      <c r="FR59">
        <f t="shared" si="46"/>
        <v>0</v>
      </c>
      <c r="FS59">
        <v>0</v>
      </c>
      <c r="FX59">
        <v>108</v>
      </c>
      <c r="FY59">
        <v>55</v>
      </c>
      <c r="GA59" t="s">
        <v>3</v>
      </c>
      <c r="GD59">
        <v>1</v>
      </c>
      <c r="GF59">
        <v>1629719122</v>
      </c>
      <c r="GG59">
        <v>2</v>
      </c>
      <c r="GH59">
        <v>1</v>
      </c>
      <c r="GI59">
        <v>4</v>
      </c>
      <c r="GJ59">
        <v>0</v>
      </c>
      <c r="GK59">
        <v>0</v>
      </c>
      <c r="GL59">
        <f t="shared" si="47"/>
        <v>0</v>
      </c>
      <c r="GM59">
        <f t="shared" si="48"/>
        <v>-65603.33</v>
      </c>
      <c r="GN59">
        <f t="shared" si="49"/>
        <v>-65603.33</v>
      </c>
      <c r="GO59">
        <f t="shared" si="50"/>
        <v>0</v>
      </c>
      <c r="GP59">
        <f t="shared" si="51"/>
        <v>0</v>
      </c>
      <c r="GR59">
        <v>0</v>
      </c>
      <c r="GS59">
        <v>3</v>
      </c>
      <c r="GT59">
        <v>0</v>
      </c>
      <c r="GU59" t="s">
        <v>3</v>
      </c>
      <c r="GV59">
        <f t="shared" si="52"/>
        <v>0</v>
      </c>
      <c r="GW59">
        <v>1</v>
      </c>
      <c r="GX59">
        <f t="shared" si="53"/>
        <v>0</v>
      </c>
      <c r="HA59">
        <v>0</v>
      </c>
      <c r="HB59">
        <v>0</v>
      </c>
      <c r="HC59">
        <f t="shared" si="54"/>
        <v>0</v>
      </c>
      <c r="HE59" t="s">
        <v>3</v>
      </c>
      <c r="HF59" t="s">
        <v>3</v>
      </c>
      <c r="HM59" t="s">
        <v>3</v>
      </c>
      <c r="HN59" t="s">
        <v>155</v>
      </c>
      <c r="HO59" t="s">
        <v>156</v>
      </c>
      <c r="HP59" t="s">
        <v>153</v>
      </c>
      <c r="HQ59" t="s">
        <v>153</v>
      </c>
      <c r="IK59">
        <v>0</v>
      </c>
    </row>
    <row r="60" spans="1:245" x14ac:dyDescent="0.2">
      <c r="A60">
        <v>17</v>
      </c>
      <c r="B60">
        <v>1</v>
      </c>
      <c r="E60" t="s">
        <v>161</v>
      </c>
      <c r="F60" t="s">
        <v>60</v>
      </c>
      <c r="G60" t="s">
        <v>162</v>
      </c>
      <c r="H60" t="s">
        <v>142</v>
      </c>
      <c r="I60">
        <v>6</v>
      </c>
      <c r="J60">
        <v>0</v>
      </c>
      <c r="K60">
        <v>6</v>
      </c>
      <c r="O60">
        <f t="shared" si="21"/>
        <v>80324.81</v>
      </c>
      <c r="P60">
        <f t="shared" si="22"/>
        <v>80324.81</v>
      </c>
      <c r="Q60">
        <f t="shared" si="23"/>
        <v>0</v>
      </c>
      <c r="R60">
        <f t="shared" si="24"/>
        <v>0</v>
      </c>
      <c r="S60">
        <f t="shared" si="25"/>
        <v>0</v>
      </c>
      <c r="T60">
        <f t="shared" si="26"/>
        <v>0</v>
      </c>
      <c r="U60">
        <f t="shared" si="27"/>
        <v>0</v>
      </c>
      <c r="V60">
        <f t="shared" si="28"/>
        <v>0</v>
      </c>
      <c r="W60">
        <f t="shared" si="29"/>
        <v>0</v>
      </c>
      <c r="X60">
        <f t="shared" si="30"/>
        <v>0</v>
      </c>
      <c r="Y60">
        <f t="shared" si="31"/>
        <v>0</v>
      </c>
      <c r="AA60">
        <v>145071932</v>
      </c>
      <c r="AB60">
        <f t="shared" si="32"/>
        <v>1597.55</v>
      </c>
      <c r="AC60">
        <f t="shared" si="33"/>
        <v>1597.55</v>
      </c>
      <c r="AD60">
        <f>ROUND((((ET60)-(EU60))+AE60),2)</f>
        <v>0</v>
      </c>
      <c r="AE60">
        <f>ROUND((EU60),2)</f>
        <v>0</v>
      </c>
      <c r="AF60">
        <f>ROUND((EV60),2)</f>
        <v>0</v>
      </c>
      <c r="AG60">
        <f t="shared" si="34"/>
        <v>0</v>
      </c>
      <c r="AH60">
        <f>(EW60)</f>
        <v>0</v>
      </c>
      <c r="AI60">
        <f>(EX60)</f>
        <v>0</v>
      </c>
      <c r="AJ60">
        <f t="shared" si="35"/>
        <v>0</v>
      </c>
      <c r="AK60">
        <v>1597.55</v>
      </c>
      <c r="AL60">
        <v>1597.55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1</v>
      </c>
      <c r="AW60">
        <v>1</v>
      </c>
      <c r="AZ60">
        <v>1</v>
      </c>
      <c r="BA60">
        <v>1</v>
      </c>
      <c r="BB60">
        <v>1</v>
      </c>
      <c r="BC60">
        <v>8.3800000000000008</v>
      </c>
      <c r="BD60" t="s">
        <v>3</v>
      </c>
      <c r="BE60" t="s">
        <v>3</v>
      </c>
      <c r="BF60" t="s">
        <v>3</v>
      </c>
      <c r="BG60" t="s">
        <v>3</v>
      </c>
      <c r="BH60">
        <v>3</v>
      </c>
      <c r="BI60">
        <v>1</v>
      </c>
      <c r="BJ60" t="s">
        <v>3</v>
      </c>
      <c r="BM60">
        <v>1100</v>
      </c>
      <c r="BN60">
        <v>0</v>
      </c>
      <c r="BO60" t="s">
        <v>3</v>
      </c>
      <c r="BP60">
        <v>0</v>
      </c>
      <c r="BQ60">
        <v>8</v>
      </c>
      <c r="BR60">
        <v>0</v>
      </c>
      <c r="BS60">
        <v>1</v>
      </c>
      <c r="BT60">
        <v>1</v>
      </c>
      <c r="BU60">
        <v>1</v>
      </c>
      <c r="BV60">
        <v>1</v>
      </c>
      <c r="BW60">
        <v>1</v>
      </c>
      <c r="BX60">
        <v>1</v>
      </c>
      <c r="BY60" t="s">
        <v>3</v>
      </c>
      <c r="BZ60">
        <v>0</v>
      </c>
      <c r="CA60">
        <v>0</v>
      </c>
      <c r="CB60" t="s">
        <v>3</v>
      </c>
      <c r="CE60">
        <v>0</v>
      </c>
      <c r="CF60">
        <v>0</v>
      </c>
      <c r="CG60">
        <v>0</v>
      </c>
      <c r="CM60">
        <v>0</v>
      </c>
      <c r="CN60" t="s">
        <v>3</v>
      </c>
      <c r="CO60">
        <v>0</v>
      </c>
      <c r="CP60">
        <f t="shared" si="36"/>
        <v>80324.81</v>
      </c>
      <c r="CQ60">
        <f t="shared" si="37"/>
        <v>13387.469000000001</v>
      </c>
      <c r="CR60">
        <f>(((ET60)*BB60-(EU60)*BS60)+AE60*BS60)</f>
        <v>0</v>
      </c>
      <c r="CS60">
        <f t="shared" si="38"/>
        <v>0</v>
      </c>
      <c r="CT60">
        <f t="shared" si="39"/>
        <v>0</v>
      </c>
      <c r="CU60">
        <f t="shared" si="40"/>
        <v>0</v>
      </c>
      <c r="CV60">
        <f t="shared" si="41"/>
        <v>0</v>
      </c>
      <c r="CW60">
        <f t="shared" si="42"/>
        <v>0</v>
      </c>
      <c r="CX60">
        <f t="shared" si="43"/>
        <v>0</v>
      </c>
      <c r="CY60">
        <f t="shared" si="44"/>
        <v>0</v>
      </c>
      <c r="CZ60">
        <f t="shared" si="45"/>
        <v>0</v>
      </c>
      <c r="DC60" t="s">
        <v>3</v>
      </c>
      <c r="DD60" t="s">
        <v>3</v>
      </c>
      <c r="DE60" t="s">
        <v>3</v>
      </c>
      <c r="DF60" t="s">
        <v>3</v>
      </c>
      <c r="DG60" t="s">
        <v>3</v>
      </c>
      <c r="DH60" t="s">
        <v>3</v>
      </c>
      <c r="DI60" t="s">
        <v>3</v>
      </c>
      <c r="DJ60" t="s">
        <v>3</v>
      </c>
      <c r="DK60" t="s">
        <v>3</v>
      </c>
      <c r="DL60" t="s">
        <v>3</v>
      </c>
      <c r="DM60" t="s">
        <v>3</v>
      </c>
      <c r="DN60">
        <v>0</v>
      </c>
      <c r="DO60">
        <v>0</v>
      </c>
      <c r="DP60">
        <v>1</v>
      </c>
      <c r="DQ60">
        <v>1</v>
      </c>
      <c r="DU60">
        <v>1007</v>
      </c>
      <c r="DV60" t="s">
        <v>142</v>
      </c>
      <c r="DW60" t="s">
        <v>142</v>
      </c>
      <c r="DX60">
        <v>1</v>
      </c>
      <c r="DZ60" t="s">
        <v>3</v>
      </c>
      <c r="EA60" t="s">
        <v>3</v>
      </c>
      <c r="EB60" t="s">
        <v>3</v>
      </c>
      <c r="EC60" t="s">
        <v>3</v>
      </c>
      <c r="EE60">
        <v>140625274</v>
      </c>
      <c r="EF60">
        <v>8</v>
      </c>
      <c r="EG60" t="s">
        <v>55</v>
      </c>
      <c r="EH60">
        <v>0</v>
      </c>
      <c r="EI60" t="s">
        <v>3</v>
      </c>
      <c r="EJ60">
        <v>1</v>
      </c>
      <c r="EK60">
        <v>1100</v>
      </c>
      <c r="EL60" t="s">
        <v>56</v>
      </c>
      <c r="EM60" t="s">
        <v>57</v>
      </c>
      <c r="EO60" t="s">
        <v>3</v>
      </c>
      <c r="EQ60">
        <v>0</v>
      </c>
      <c r="ER60">
        <v>1611.01</v>
      </c>
      <c r="ES60">
        <v>1597.55</v>
      </c>
      <c r="ET60">
        <v>0</v>
      </c>
      <c r="EU60">
        <v>0</v>
      </c>
      <c r="EV60">
        <v>0</v>
      </c>
      <c r="EW60">
        <v>0</v>
      </c>
      <c r="EX60">
        <v>0</v>
      </c>
      <c r="EY60">
        <v>0</v>
      </c>
      <c r="EZ60">
        <v>5</v>
      </c>
      <c r="FC60">
        <v>1</v>
      </c>
      <c r="FD60">
        <v>18</v>
      </c>
      <c r="FF60">
        <v>15000</v>
      </c>
      <c r="FQ60">
        <v>0</v>
      </c>
      <c r="FR60">
        <f t="shared" si="46"/>
        <v>0</v>
      </c>
      <c r="FS60">
        <v>0</v>
      </c>
      <c r="FX60">
        <v>0</v>
      </c>
      <c r="FY60">
        <v>0</v>
      </c>
      <c r="GA60" t="s">
        <v>143</v>
      </c>
      <c r="GD60">
        <v>1</v>
      </c>
      <c r="GF60">
        <v>-1073663477</v>
      </c>
      <c r="GG60">
        <v>2</v>
      </c>
      <c r="GH60">
        <v>3</v>
      </c>
      <c r="GI60">
        <v>4</v>
      </c>
      <c r="GJ60">
        <v>0</v>
      </c>
      <c r="GK60">
        <v>0</v>
      </c>
      <c r="GL60">
        <f t="shared" si="47"/>
        <v>0</v>
      </c>
      <c r="GM60">
        <f t="shared" si="48"/>
        <v>80324.81</v>
      </c>
      <c r="GN60">
        <f t="shared" si="49"/>
        <v>80324.81</v>
      </c>
      <c r="GO60">
        <f t="shared" si="50"/>
        <v>0</v>
      </c>
      <c r="GP60">
        <f t="shared" si="51"/>
        <v>0</v>
      </c>
      <c r="GR60">
        <v>1</v>
      </c>
      <c r="GS60">
        <v>1</v>
      </c>
      <c r="GT60">
        <v>0</v>
      </c>
      <c r="GU60" t="s">
        <v>3</v>
      </c>
      <c r="GV60">
        <f t="shared" si="52"/>
        <v>0</v>
      </c>
      <c r="GW60">
        <v>1</v>
      </c>
      <c r="GX60">
        <f t="shared" si="53"/>
        <v>0</v>
      </c>
      <c r="HA60">
        <v>0</v>
      </c>
      <c r="HB60">
        <v>0</v>
      </c>
      <c r="HC60">
        <f t="shared" si="54"/>
        <v>0</v>
      </c>
      <c r="HE60" t="s">
        <v>64</v>
      </c>
      <c r="HF60" t="s">
        <v>34</v>
      </c>
      <c r="HM60" t="s">
        <v>3</v>
      </c>
      <c r="HN60" t="s">
        <v>3</v>
      </c>
      <c r="HO60" t="s">
        <v>3</v>
      </c>
      <c r="HP60" t="s">
        <v>3</v>
      </c>
      <c r="HQ60" t="s">
        <v>3</v>
      </c>
      <c r="IK60">
        <v>0</v>
      </c>
    </row>
    <row r="61" spans="1:245" x14ac:dyDescent="0.2">
      <c r="A61">
        <v>17</v>
      </c>
      <c r="B61">
        <v>1</v>
      </c>
      <c r="E61" t="s">
        <v>163</v>
      </c>
      <c r="F61" t="s">
        <v>164</v>
      </c>
      <c r="G61" t="s">
        <v>165</v>
      </c>
      <c r="H61" t="s">
        <v>166</v>
      </c>
      <c r="I61">
        <f>ROUND(I29+I54+I57,9)</f>
        <v>32.772599999999997</v>
      </c>
      <c r="J61">
        <v>0</v>
      </c>
      <c r="K61">
        <f>ROUND(I29+I54+I57,9)</f>
        <v>32.772599999999997</v>
      </c>
      <c r="O61">
        <f>0</f>
        <v>0</v>
      </c>
      <c r="P61">
        <f>0</f>
        <v>0</v>
      </c>
      <c r="Q61">
        <f>0</f>
        <v>0</v>
      </c>
      <c r="R61">
        <f>0</f>
        <v>0</v>
      </c>
      <c r="S61">
        <f>0</f>
        <v>0</v>
      </c>
      <c r="T61">
        <f>0</f>
        <v>0</v>
      </c>
      <c r="U61">
        <f>0</f>
        <v>0</v>
      </c>
      <c r="V61">
        <f>0</f>
        <v>0</v>
      </c>
      <c r="W61">
        <f>0</f>
        <v>0</v>
      </c>
      <c r="X61">
        <f>0</f>
        <v>0</v>
      </c>
      <c r="Y61">
        <f>0</f>
        <v>0</v>
      </c>
      <c r="AA61">
        <v>145071932</v>
      </c>
      <c r="AB61">
        <f>ROUND((AK61),2)</f>
        <v>3.28</v>
      </c>
      <c r="AC61">
        <f>0</f>
        <v>0</v>
      </c>
      <c r="AD61">
        <f>0</f>
        <v>0</v>
      </c>
      <c r="AE61">
        <f>0</f>
        <v>0</v>
      </c>
      <c r="AF61">
        <f>0</f>
        <v>0</v>
      </c>
      <c r="AG61">
        <f>0</f>
        <v>0</v>
      </c>
      <c r="AH61">
        <f>0</f>
        <v>0</v>
      </c>
      <c r="AI61">
        <f>0</f>
        <v>0</v>
      </c>
      <c r="AJ61">
        <f>0</f>
        <v>0</v>
      </c>
      <c r="AK61">
        <v>3.28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1</v>
      </c>
      <c r="AW61">
        <v>1</v>
      </c>
      <c r="AZ61">
        <v>14.68</v>
      </c>
      <c r="BA61">
        <v>1</v>
      </c>
      <c r="BB61">
        <v>1</v>
      </c>
      <c r="BC61">
        <v>1</v>
      </c>
      <c r="BD61" t="s">
        <v>3</v>
      </c>
      <c r="BE61" t="s">
        <v>3</v>
      </c>
      <c r="BF61" t="s">
        <v>3</v>
      </c>
      <c r="BG61" t="s">
        <v>3</v>
      </c>
      <c r="BH61">
        <v>0</v>
      </c>
      <c r="BI61">
        <v>1</v>
      </c>
      <c r="BJ61" t="s">
        <v>167</v>
      </c>
      <c r="BM61">
        <v>700004</v>
      </c>
      <c r="BN61">
        <v>0</v>
      </c>
      <c r="BO61" t="s">
        <v>3</v>
      </c>
      <c r="BP61">
        <v>0</v>
      </c>
      <c r="BQ61">
        <v>19</v>
      </c>
      <c r="BR61">
        <v>0</v>
      </c>
      <c r="BS61">
        <v>1</v>
      </c>
      <c r="BT61">
        <v>1</v>
      </c>
      <c r="BU61">
        <v>1</v>
      </c>
      <c r="BV61">
        <v>1</v>
      </c>
      <c r="BW61">
        <v>1</v>
      </c>
      <c r="BX61">
        <v>1</v>
      </c>
      <c r="BY61" t="s">
        <v>3</v>
      </c>
      <c r="BZ61">
        <v>0</v>
      </c>
      <c r="CA61">
        <v>0</v>
      </c>
      <c r="CB61" t="s">
        <v>3</v>
      </c>
      <c r="CE61">
        <v>0</v>
      </c>
      <c r="CF61">
        <v>0</v>
      </c>
      <c r="CG61">
        <v>0</v>
      </c>
      <c r="CM61">
        <v>0</v>
      </c>
      <c r="CN61" t="s">
        <v>3</v>
      </c>
      <c r="CO61">
        <v>0</v>
      </c>
      <c r="CP61">
        <f>AB61*AZ61</f>
        <v>48.150399999999998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C61" t="s">
        <v>3</v>
      </c>
      <c r="DD61" t="s">
        <v>3</v>
      </c>
      <c r="DE61" t="s">
        <v>3</v>
      </c>
      <c r="DF61" t="s">
        <v>3</v>
      </c>
      <c r="DG61" t="s">
        <v>3</v>
      </c>
      <c r="DH61" t="s">
        <v>3</v>
      </c>
      <c r="DI61" t="s">
        <v>3</v>
      </c>
      <c r="DJ61" t="s">
        <v>3</v>
      </c>
      <c r="DK61" t="s">
        <v>3</v>
      </c>
      <c r="DL61" t="s">
        <v>3</v>
      </c>
      <c r="DM61" t="s">
        <v>3</v>
      </c>
      <c r="DN61">
        <v>0</v>
      </c>
      <c r="DO61">
        <v>0</v>
      </c>
      <c r="DP61">
        <v>1</v>
      </c>
      <c r="DQ61">
        <v>1</v>
      </c>
      <c r="DU61">
        <v>1013</v>
      </c>
      <c r="DV61" t="s">
        <v>166</v>
      </c>
      <c r="DW61" t="s">
        <v>166</v>
      </c>
      <c r="DX61">
        <v>1</v>
      </c>
      <c r="DZ61" t="s">
        <v>3</v>
      </c>
      <c r="EA61" t="s">
        <v>3</v>
      </c>
      <c r="EB61" t="s">
        <v>3</v>
      </c>
      <c r="EC61" t="s">
        <v>3</v>
      </c>
      <c r="EE61">
        <v>140625282</v>
      </c>
      <c r="EF61">
        <v>19</v>
      </c>
      <c r="EG61" t="s">
        <v>168</v>
      </c>
      <c r="EH61">
        <v>106</v>
      </c>
      <c r="EI61" t="s">
        <v>168</v>
      </c>
      <c r="EJ61">
        <v>1</v>
      </c>
      <c r="EK61">
        <v>700004</v>
      </c>
      <c r="EL61" t="s">
        <v>168</v>
      </c>
      <c r="EM61" t="s">
        <v>169</v>
      </c>
      <c r="EO61" t="s">
        <v>3</v>
      </c>
      <c r="EQ61">
        <v>0</v>
      </c>
      <c r="ER61">
        <v>0</v>
      </c>
      <c r="ES61">
        <v>0</v>
      </c>
      <c r="ET61">
        <v>0</v>
      </c>
      <c r="EU61">
        <v>0</v>
      </c>
      <c r="EV61">
        <v>0</v>
      </c>
      <c r="EW61">
        <v>0</v>
      </c>
      <c r="EX61">
        <v>0</v>
      </c>
      <c r="EY61">
        <v>0</v>
      </c>
      <c r="FQ61">
        <v>0</v>
      </c>
      <c r="FR61">
        <f t="shared" si="46"/>
        <v>0</v>
      </c>
      <c r="FS61">
        <v>0</v>
      </c>
      <c r="FX61">
        <v>0</v>
      </c>
      <c r="FY61">
        <v>0</v>
      </c>
      <c r="GA61" t="s">
        <v>3</v>
      </c>
      <c r="GD61">
        <v>1</v>
      </c>
      <c r="GF61">
        <v>1072927856</v>
      </c>
      <c r="GG61">
        <v>2</v>
      </c>
      <c r="GH61">
        <v>1</v>
      </c>
      <c r="GI61">
        <v>4</v>
      </c>
      <c r="GJ61">
        <v>2</v>
      </c>
      <c r="GK61">
        <v>0</v>
      </c>
      <c r="GL61">
        <f t="shared" si="47"/>
        <v>0</v>
      </c>
      <c r="GM61">
        <f>ROUND(CP61*I61,2)</f>
        <v>1578.01</v>
      </c>
      <c r="GN61">
        <f>IF(OR(BI61=0,BI61=1),ROUND(CP61*I61,2),0)</f>
        <v>1578.01</v>
      </c>
      <c r="GO61">
        <f>IF(BI61=2,ROUND(CP61*I61,2),0)</f>
        <v>0</v>
      </c>
      <c r="GP61">
        <f>IF(BI61=4,ROUND(CP61*I61,2)+GX61,0)</f>
        <v>0</v>
      </c>
      <c r="GR61">
        <v>0</v>
      </c>
      <c r="GS61">
        <v>3</v>
      </c>
      <c r="GT61">
        <v>0</v>
      </c>
      <c r="GU61" t="s">
        <v>3</v>
      </c>
      <c r="GV61">
        <f>0</f>
        <v>0</v>
      </c>
      <c r="GW61">
        <v>1</v>
      </c>
      <c r="GX61">
        <f>0</f>
        <v>0</v>
      </c>
      <c r="HA61">
        <v>0</v>
      </c>
      <c r="HB61">
        <v>0</v>
      </c>
      <c r="HC61">
        <v>0</v>
      </c>
      <c r="HD61">
        <f>GM61</f>
        <v>1578.01</v>
      </c>
      <c r="HE61" t="s">
        <v>3</v>
      </c>
      <c r="HF61" t="s">
        <v>3</v>
      </c>
      <c r="HM61" t="s">
        <v>3</v>
      </c>
      <c r="HN61" t="s">
        <v>3</v>
      </c>
      <c r="HO61" t="s">
        <v>3</v>
      </c>
      <c r="HP61" t="s">
        <v>3</v>
      </c>
      <c r="HQ61" t="s">
        <v>3</v>
      </c>
      <c r="IK61">
        <v>0</v>
      </c>
    </row>
    <row r="62" spans="1:245" x14ac:dyDescent="0.2">
      <c r="A62">
        <v>17</v>
      </c>
      <c r="B62">
        <v>1</v>
      </c>
      <c r="E62" t="s">
        <v>170</v>
      </c>
      <c r="F62" t="s">
        <v>171</v>
      </c>
      <c r="G62" t="s">
        <v>172</v>
      </c>
      <c r="H62" t="s">
        <v>166</v>
      </c>
      <c r="I62">
        <f>ROUND(I61,9)</f>
        <v>32.772599999999997</v>
      </c>
      <c r="J62">
        <v>0</v>
      </c>
      <c r="K62">
        <f>ROUND(I61,9)</f>
        <v>32.772599999999997</v>
      </c>
      <c r="O62">
        <f>0</f>
        <v>0</v>
      </c>
      <c r="P62">
        <f>0</f>
        <v>0</v>
      </c>
      <c r="Q62">
        <f>0</f>
        <v>0</v>
      </c>
      <c r="R62">
        <f>0</f>
        <v>0</v>
      </c>
      <c r="S62">
        <f>0</f>
        <v>0</v>
      </c>
      <c r="T62">
        <f>0</f>
        <v>0</v>
      </c>
      <c r="U62">
        <f>0</f>
        <v>0</v>
      </c>
      <c r="V62">
        <f>0</f>
        <v>0</v>
      </c>
      <c r="W62">
        <f>0</f>
        <v>0</v>
      </c>
      <c r="X62">
        <f>0</f>
        <v>0</v>
      </c>
      <c r="Y62">
        <f>0</f>
        <v>0</v>
      </c>
      <c r="AA62">
        <v>145071932</v>
      </c>
      <c r="AB62">
        <f>ROUND((AK62),2)</f>
        <v>3.86</v>
      </c>
      <c r="AC62">
        <f>0</f>
        <v>0</v>
      </c>
      <c r="AD62">
        <f>0</f>
        <v>0</v>
      </c>
      <c r="AE62">
        <f>0</f>
        <v>0</v>
      </c>
      <c r="AF62">
        <f>0</f>
        <v>0</v>
      </c>
      <c r="AG62">
        <f>0</f>
        <v>0</v>
      </c>
      <c r="AH62">
        <f>0</f>
        <v>0</v>
      </c>
      <c r="AI62">
        <f>0</f>
        <v>0</v>
      </c>
      <c r="AJ62">
        <f>0</f>
        <v>0</v>
      </c>
      <c r="AK62">
        <v>3.86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1</v>
      </c>
      <c r="AW62">
        <v>1</v>
      </c>
      <c r="AZ62">
        <v>14.68</v>
      </c>
      <c r="BA62">
        <v>1</v>
      </c>
      <c r="BB62">
        <v>1</v>
      </c>
      <c r="BC62">
        <v>1</v>
      </c>
      <c r="BD62" t="s">
        <v>3</v>
      </c>
      <c r="BE62" t="s">
        <v>3</v>
      </c>
      <c r="BF62" t="s">
        <v>3</v>
      </c>
      <c r="BG62" t="s">
        <v>3</v>
      </c>
      <c r="BH62">
        <v>0</v>
      </c>
      <c r="BI62">
        <v>1</v>
      </c>
      <c r="BJ62" t="s">
        <v>173</v>
      </c>
      <c r="BM62">
        <v>700011</v>
      </c>
      <c r="BN62">
        <v>0</v>
      </c>
      <c r="BO62" t="s">
        <v>3</v>
      </c>
      <c r="BP62">
        <v>0</v>
      </c>
      <c r="BQ62">
        <v>40</v>
      </c>
      <c r="BR62">
        <v>0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3</v>
      </c>
      <c r="BZ62">
        <v>0</v>
      </c>
      <c r="CA62">
        <v>0</v>
      </c>
      <c r="CB62" t="s">
        <v>3</v>
      </c>
      <c r="CE62">
        <v>0</v>
      </c>
      <c r="CF62">
        <v>0</v>
      </c>
      <c r="CG62">
        <v>0</v>
      </c>
      <c r="CM62">
        <v>0</v>
      </c>
      <c r="CN62" t="s">
        <v>3</v>
      </c>
      <c r="CO62">
        <v>0</v>
      </c>
      <c r="CP62">
        <f>AB62*AZ62</f>
        <v>56.6648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C62" t="s">
        <v>3</v>
      </c>
      <c r="DD62" t="s">
        <v>3</v>
      </c>
      <c r="DE62" t="s">
        <v>3</v>
      </c>
      <c r="DF62" t="s">
        <v>3</v>
      </c>
      <c r="DG62" t="s">
        <v>3</v>
      </c>
      <c r="DH62" t="s">
        <v>3</v>
      </c>
      <c r="DI62" t="s">
        <v>3</v>
      </c>
      <c r="DJ62" t="s">
        <v>3</v>
      </c>
      <c r="DK62" t="s">
        <v>3</v>
      </c>
      <c r="DL62" t="s">
        <v>3</v>
      </c>
      <c r="DM62" t="s">
        <v>3</v>
      </c>
      <c r="DN62">
        <v>0</v>
      </c>
      <c r="DO62">
        <v>0</v>
      </c>
      <c r="DP62">
        <v>1</v>
      </c>
      <c r="DQ62">
        <v>1</v>
      </c>
      <c r="DU62">
        <v>1013</v>
      </c>
      <c r="DV62" t="s">
        <v>166</v>
      </c>
      <c r="DW62" t="s">
        <v>166</v>
      </c>
      <c r="DX62">
        <v>1</v>
      </c>
      <c r="DZ62" t="s">
        <v>3</v>
      </c>
      <c r="EA62" t="s">
        <v>3</v>
      </c>
      <c r="EB62" t="s">
        <v>3</v>
      </c>
      <c r="EC62" t="s">
        <v>3</v>
      </c>
      <c r="EE62">
        <v>140625621</v>
      </c>
      <c r="EF62">
        <v>40</v>
      </c>
      <c r="EG62" t="s">
        <v>174</v>
      </c>
      <c r="EH62">
        <v>107</v>
      </c>
      <c r="EI62" t="s">
        <v>175</v>
      </c>
      <c r="EJ62">
        <v>1</v>
      </c>
      <c r="EK62">
        <v>700011</v>
      </c>
      <c r="EL62" t="s">
        <v>176</v>
      </c>
      <c r="EM62" t="s">
        <v>177</v>
      </c>
      <c r="EO62" t="s">
        <v>3</v>
      </c>
      <c r="EQ62">
        <v>0</v>
      </c>
      <c r="ER62">
        <v>0</v>
      </c>
      <c r="ES62">
        <v>0</v>
      </c>
      <c r="ET62">
        <v>0</v>
      </c>
      <c r="EU62">
        <v>0</v>
      </c>
      <c r="EV62">
        <v>0</v>
      </c>
      <c r="EW62">
        <v>0</v>
      </c>
      <c r="EX62">
        <v>0</v>
      </c>
      <c r="EY62">
        <v>0</v>
      </c>
      <c r="FQ62">
        <v>0</v>
      </c>
      <c r="FR62">
        <f t="shared" si="46"/>
        <v>0</v>
      </c>
      <c r="FS62">
        <v>0</v>
      </c>
      <c r="FX62">
        <v>0</v>
      </c>
      <c r="FY62">
        <v>0</v>
      </c>
      <c r="GA62" t="s">
        <v>3</v>
      </c>
      <c r="GD62">
        <v>1</v>
      </c>
      <c r="GF62">
        <v>-1332390239</v>
      </c>
      <c r="GG62">
        <v>2</v>
      </c>
      <c r="GH62">
        <v>1</v>
      </c>
      <c r="GI62">
        <v>4</v>
      </c>
      <c r="GJ62">
        <v>2</v>
      </c>
      <c r="GK62">
        <v>0</v>
      </c>
      <c r="GL62">
        <f t="shared" si="47"/>
        <v>0</v>
      </c>
      <c r="GM62">
        <f>ROUND(CP62*I62,2)</f>
        <v>1857.05</v>
      </c>
      <c r="GN62">
        <f>IF(OR(BI62=0,BI62=1),ROUND(CP62*I62,2),0)</f>
        <v>1857.05</v>
      </c>
      <c r="GO62">
        <f>IF(BI62=2,ROUND(CP62*I62,2),0)</f>
        <v>0</v>
      </c>
      <c r="GP62">
        <f>IF(BI62=4,ROUND(CP62*I62,2)+GX62,0)</f>
        <v>0</v>
      </c>
      <c r="GR62">
        <v>0</v>
      </c>
      <c r="GS62">
        <v>3</v>
      </c>
      <c r="GT62">
        <v>0</v>
      </c>
      <c r="GU62" t="s">
        <v>3</v>
      </c>
      <c r="GV62">
        <f>0</f>
        <v>0</v>
      </c>
      <c r="GW62">
        <v>1</v>
      </c>
      <c r="GX62">
        <f>0</f>
        <v>0</v>
      </c>
      <c r="HA62">
        <v>0</v>
      </c>
      <c r="HB62">
        <v>0</v>
      </c>
      <c r="HC62">
        <v>0</v>
      </c>
      <c r="HD62">
        <f>GM62</f>
        <v>1857.05</v>
      </c>
      <c r="HE62" t="s">
        <v>3</v>
      </c>
      <c r="HF62" t="s">
        <v>3</v>
      </c>
      <c r="HM62" t="s">
        <v>3</v>
      </c>
      <c r="HN62" t="s">
        <v>3</v>
      </c>
      <c r="HO62" t="s">
        <v>3</v>
      </c>
      <c r="HP62" t="s">
        <v>3</v>
      </c>
      <c r="HQ62" t="s">
        <v>3</v>
      </c>
      <c r="IK62">
        <v>0</v>
      </c>
    </row>
    <row r="64" spans="1:245" x14ac:dyDescent="0.2">
      <c r="A64" s="2">
        <v>51</v>
      </c>
      <c r="B64" s="2">
        <f>B24</f>
        <v>1</v>
      </c>
      <c r="C64" s="2">
        <f>A24</f>
        <v>4</v>
      </c>
      <c r="D64" s="2">
        <f>ROW(A24)</f>
        <v>24</v>
      </c>
      <c r="E64" s="2"/>
      <c r="F64" s="2" t="str">
        <f>IF(F24&lt;&gt;"",F24,"")</f>
        <v>1</v>
      </c>
      <c r="G64" s="2" t="str">
        <f>IF(G24&lt;&gt;"",G24,"")</f>
        <v>Ремонт кровли на отметке +17.300</v>
      </c>
      <c r="H64" s="2">
        <v>0</v>
      </c>
      <c r="I64" s="2"/>
      <c r="J64" s="2"/>
      <c r="K64" s="2"/>
      <c r="L64" s="2"/>
      <c r="M64" s="2"/>
      <c r="N64" s="2"/>
      <c r="O64" s="2">
        <f t="shared" ref="O64:T64" si="65">ROUND(AB64,2)</f>
        <v>889929.77</v>
      </c>
      <c r="P64" s="2">
        <f t="shared" si="65"/>
        <v>412529.91</v>
      </c>
      <c r="Q64" s="2">
        <f t="shared" si="65"/>
        <v>65070.65</v>
      </c>
      <c r="R64" s="2">
        <f t="shared" si="65"/>
        <v>19932.21</v>
      </c>
      <c r="S64" s="2">
        <f t="shared" si="65"/>
        <v>412329.21</v>
      </c>
      <c r="T64" s="2">
        <f t="shared" si="65"/>
        <v>0</v>
      </c>
      <c r="U64" s="2">
        <f>AH64</f>
        <v>1099.46614946</v>
      </c>
      <c r="V64" s="2">
        <f>AI64</f>
        <v>31.759625</v>
      </c>
      <c r="W64" s="2">
        <f>ROUND(AJ64,2)</f>
        <v>0</v>
      </c>
      <c r="X64" s="2">
        <f>ROUND(AK64,2)</f>
        <v>407083.16</v>
      </c>
      <c r="Y64" s="2">
        <f>ROUND(AL64,2)</f>
        <v>210255.52</v>
      </c>
      <c r="Z64" s="2"/>
      <c r="AA64" s="2"/>
      <c r="AB64" s="2">
        <f>ROUND(SUMIF(AA28:AA62,"=145071932",O28:O62),2)</f>
        <v>889929.77</v>
      </c>
      <c r="AC64" s="2">
        <f>ROUND(SUMIF(AA28:AA62,"=145071932",P28:P62),2)</f>
        <v>412529.91</v>
      </c>
      <c r="AD64" s="2">
        <f>ROUND(SUMIF(AA28:AA62,"=145071932",Q28:Q62),2)</f>
        <v>65070.65</v>
      </c>
      <c r="AE64" s="2">
        <f>ROUND(SUMIF(AA28:AA62,"=145071932",R28:R62),2)</f>
        <v>19932.21</v>
      </c>
      <c r="AF64" s="2">
        <f>ROUND(SUMIF(AA28:AA62,"=145071932",S28:S62),2)</f>
        <v>412329.21</v>
      </c>
      <c r="AG64" s="2">
        <f>ROUND(SUMIF(AA28:AA62,"=145071932",T28:T62),2)</f>
        <v>0</v>
      </c>
      <c r="AH64" s="2">
        <f>SUMIF(AA28:AA62,"=145071932",U28:U62)</f>
        <v>1099.46614946</v>
      </c>
      <c r="AI64" s="2">
        <f>SUMIF(AA28:AA62,"=145071932",V28:V62)</f>
        <v>31.759625</v>
      </c>
      <c r="AJ64" s="2">
        <f>ROUND(SUMIF(AA28:AA62,"=145071932",W28:W62),2)</f>
        <v>0</v>
      </c>
      <c r="AK64" s="2">
        <f>ROUND(SUMIF(AA28:AA62,"=145071932",X28:X62),2)</f>
        <v>407083.16</v>
      </c>
      <c r="AL64" s="2">
        <f>ROUND(SUMIF(AA28:AA62,"=145071932",Y28:Y62),2)</f>
        <v>210255.52</v>
      </c>
      <c r="AM64" s="2"/>
      <c r="AN64" s="2"/>
      <c r="AO64" s="2">
        <f t="shared" ref="AO64:BD64" si="66">ROUND(BX64,2)</f>
        <v>0</v>
      </c>
      <c r="AP64" s="2">
        <f t="shared" si="66"/>
        <v>0</v>
      </c>
      <c r="AQ64" s="2">
        <f t="shared" si="66"/>
        <v>0</v>
      </c>
      <c r="AR64" s="2">
        <f t="shared" si="66"/>
        <v>1510703.51</v>
      </c>
      <c r="AS64" s="2">
        <f t="shared" si="66"/>
        <v>1510703.51</v>
      </c>
      <c r="AT64" s="2">
        <f t="shared" si="66"/>
        <v>0</v>
      </c>
      <c r="AU64" s="2">
        <f t="shared" si="66"/>
        <v>0</v>
      </c>
      <c r="AV64" s="2">
        <f t="shared" si="66"/>
        <v>412529.91</v>
      </c>
      <c r="AW64" s="2">
        <f t="shared" si="66"/>
        <v>412529.91</v>
      </c>
      <c r="AX64" s="2">
        <f t="shared" si="66"/>
        <v>0</v>
      </c>
      <c r="AY64" s="2">
        <f t="shared" si="66"/>
        <v>412529.91</v>
      </c>
      <c r="AZ64" s="2">
        <f t="shared" si="66"/>
        <v>0</v>
      </c>
      <c r="BA64" s="2">
        <f t="shared" si="66"/>
        <v>0</v>
      </c>
      <c r="BB64" s="2">
        <f t="shared" si="66"/>
        <v>0</v>
      </c>
      <c r="BC64" s="2">
        <f t="shared" si="66"/>
        <v>0</v>
      </c>
      <c r="BD64" s="2">
        <f t="shared" si="66"/>
        <v>3435.06</v>
      </c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>
        <f>ROUND(SUMIF(AA28:AA62,"=145071932",FQ28:FQ62),2)</f>
        <v>0</v>
      </c>
      <c r="BY64" s="2">
        <f>ROUND(SUMIF(AA28:AA62,"=145071932",FR28:FR62),2)</f>
        <v>0</v>
      </c>
      <c r="BZ64" s="2">
        <f>ROUND(SUMIF(AA28:AA62,"=145071932",GL28:GL62),2)</f>
        <v>0</v>
      </c>
      <c r="CA64" s="2">
        <f>ROUND(SUMIF(AA28:AA62,"=145071932",GM28:GM62),2)</f>
        <v>1510703.51</v>
      </c>
      <c r="CB64" s="2">
        <f>ROUND(SUMIF(AA28:AA62,"=145071932",GN28:GN62),2)</f>
        <v>1510703.51</v>
      </c>
      <c r="CC64" s="2">
        <f>ROUND(SUMIF(AA28:AA62,"=145071932",GO28:GO62),2)</f>
        <v>0</v>
      </c>
      <c r="CD64" s="2">
        <f>ROUND(SUMIF(AA28:AA62,"=145071932",GP28:GP62),2)</f>
        <v>0</v>
      </c>
      <c r="CE64" s="2">
        <f>AC64-BX64</f>
        <v>412529.91</v>
      </c>
      <c r="CF64" s="2">
        <f>AC64-BY64</f>
        <v>412529.91</v>
      </c>
      <c r="CG64" s="2">
        <f>BX64-BZ64</f>
        <v>0</v>
      </c>
      <c r="CH64" s="2">
        <f>AC64-BX64-BY64+BZ64</f>
        <v>412529.91</v>
      </c>
      <c r="CI64" s="2">
        <f>BY64-BZ64</f>
        <v>0</v>
      </c>
      <c r="CJ64" s="2">
        <f>ROUND(SUMIF(AA28:AA62,"=145071932",GX28:GX62),2)</f>
        <v>0</v>
      </c>
      <c r="CK64" s="2">
        <f>ROUND(SUMIF(AA28:AA62,"=145071932",GY28:GY62),2)</f>
        <v>0</v>
      </c>
      <c r="CL64" s="2">
        <f>ROUND(SUMIF(AA28:AA62,"=145071932",GZ28:GZ62),2)</f>
        <v>0</v>
      </c>
      <c r="CM64" s="2">
        <f>ROUND(SUMIF(AA28:AA62,"=145071932",HD28:HD62),2)</f>
        <v>3435.06</v>
      </c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>
        <v>0</v>
      </c>
    </row>
    <row r="66" spans="1:28" x14ac:dyDescent="0.2">
      <c r="A66" s="4">
        <v>50</v>
      </c>
      <c r="B66" s="4">
        <v>0</v>
      </c>
      <c r="C66" s="4">
        <v>0</v>
      </c>
      <c r="D66" s="4">
        <v>1</v>
      </c>
      <c r="E66" s="4">
        <v>201</v>
      </c>
      <c r="F66" s="4">
        <f>ROUND(Source!O64,O66)</f>
        <v>889929.77</v>
      </c>
      <c r="G66" s="4" t="s">
        <v>178</v>
      </c>
      <c r="H66" s="4" t="s">
        <v>179</v>
      </c>
      <c r="I66" s="4"/>
      <c r="J66" s="4"/>
      <c r="K66" s="4">
        <v>201</v>
      </c>
      <c r="L66" s="4">
        <v>1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>
        <v>889929.77</v>
      </c>
      <c r="X66" s="4">
        <v>1</v>
      </c>
      <c r="Y66" s="4">
        <v>889929.77</v>
      </c>
      <c r="Z66" s="4"/>
      <c r="AA66" s="4"/>
      <c r="AB66" s="4"/>
    </row>
    <row r="67" spans="1:28" x14ac:dyDescent="0.2">
      <c r="A67" s="4">
        <v>50</v>
      </c>
      <c r="B67" s="4">
        <v>0</v>
      </c>
      <c r="C67" s="4">
        <v>0</v>
      </c>
      <c r="D67" s="4">
        <v>1</v>
      </c>
      <c r="E67" s="4">
        <v>202</v>
      </c>
      <c r="F67" s="4">
        <f>ROUND(Source!P64,O67)</f>
        <v>412529.91</v>
      </c>
      <c r="G67" s="4" t="s">
        <v>180</v>
      </c>
      <c r="H67" s="4" t="s">
        <v>181</v>
      </c>
      <c r="I67" s="4"/>
      <c r="J67" s="4"/>
      <c r="K67" s="4">
        <v>202</v>
      </c>
      <c r="L67" s="4">
        <v>2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412529.91</v>
      </c>
      <c r="X67" s="4">
        <v>1</v>
      </c>
      <c r="Y67" s="4">
        <v>412529.91</v>
      </c>
      <c r="Z67" s="4"/>
      <c r="AA67" s="4"/>
      <c r="AB67" s="4"/>
    </row>
    <row r="68" spans="1:28" x14ac:dyDescent="0.2">
      <c r="A68" s="4">
        <v>50</v>
      </c>
      <c r="B68" s="4">
        <v>0</v>
      </c>
      <c r="C68" s="4">
        <v>0</v>
      </c>
      <c r="D68" s="4">
        <v>1</v>
      </c>
      <c r="E68" s="4">
        <v>222</v>
      </c>
      <c r="F68" s="4">
        <f>ROUND(Source!AO64,O68)</f>
        <v>0</v>
      </c>
      <c r="G68" s="4" t="s">
        <v>182</v>
      </c>
      <c r="H68" s="4" t="s">
        <v>183</v>
      </c>
      <c r="I68" s="4"/>
      <c r="J68" s="4"/>
      <c r="K68" s="4">
        <v>222</v>
      </c>
      <c r="L68" s="4">
        <v>3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8" x14ac:dyDescent="0.2">
      <c r="A69" s="4">
        <v>50</v>
      </c>
      <c r="B69" s="4">
        <v>0</v>
      </c>
      <c r="C69" s="4">
        <v>0</v>
      </c>
      <c r="D69" s="4">
        <v>1</v>
      </c>
      <c r="E69" s="4">
        <v>225</v>
      </c>
      <c r="F69" s="4">
        <f>ROUND(Source!AV64,O69)</f>
        <v>412529.91</v>
      </c>
      <c r="G69" s="4" t="s">
        <v>184</v>
      </c>
      <c r="H69" s="4" t="s">
        <v>185</v>
      </c>
      <c r="I69" s="4"/>
      <c r="J69" s="4"/>
      <c r="K69" s="4">
        <v>225</v>
      </c>
      <c r="L69" s="4">
        <v>4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412529.91</v>
      </c>
      <c r="X69" s="4">
        <v>1</v>
      </c>
      <c r="Y69" s="4">
        <v>412529.91</v>
      </c>
      <c r="Z69" s="4"/>
      <c r="AA69" s="4"/>
      <c r="AB69" s="4"/>
    </row>
    <row r="70" spans="1:28" x14ac:dyDescent="0.2">
      <c r="A70" s="4">
        <v>50</v>
      </c>
      <c r="B70" s="4">
        <v>0</v>
      </c>
      <c r="C70" s="4">
        <v>0</v>
      </c>
      <c r="D70" s="4">
        <v>1</v>
      </c>
      <c r="E70" s="4">
        <v>226</v>
      </c>
      <c r="F70" s="4">
        <f>ROUND(Source!AW64,O70)</f>
        <v>412529.91</v>
      </c>
      <c r="G70" s="4" t="s">
        <v>186</v>
      </c>
      <c r="H70" s="4" t="s">
        <v>187</v>
      </c>
      <c r="I70" s="4"/>
      <c r="J70" s="4"/>
      <c r="K70" s="4">
        <v>226</v>
      </c>
      <c r="L70" s="4">
        <v>5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412529.91</v>
      </c>
      <c r="X70" s="4">
        <v>1</v>
      </c>
      <c r="Y70" s="4">
        <v>412529.91</v>
      </c>
      <c r="Z70" s="4"/>
      <c r="AA70" s="4"/>
      <c r="AB70" s="4"/>
    </row>
    <row r="71" spans="1:28" x14ac:dyDescent="0.2">
      <c r="A71" s="4">
        <v>50</v>
      </c>
      <c r="B71" s="4">
        <v>0</v>
      </c>
      <c r="C71" s="4">
        <v>0</v>
      </c>
      <c r="D71" s="4">
        <v>1</v>
      </c>
      <c r="E71" s="4">
        <v>227</v>
      </c>
      <c r="F71" s="4">
        <f>ROUND(Source!AX64,O71)</f>
        <v>0</v>
      </c>
      <c r="G71" s="4" t="s">
        <v>188</v>
      </c>
      <c r="H71" s="4" t="s">
        <v>189</v>
      </c>
      <c r="I71" s="4"/>
      <c r="J71" s="4"/>
      <c r="K71" s="4">
        <v>227</v>
      </c>
      <c r="L71" s="4">
        <v>6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0</v>
      </c>
      <c r="X71" s="4">
        <v>1</v>
      </c>
      <c r="Y71" s="4">
        <v>0</v>
      </c>
      <c r="Z71" s="4"/>
      <c r="AA71" s="4"/>
      <c r="AB71" s="4"/>
    </row>
    <row r="72" spans="1:28" x14ac:dyDescent="0.2">
      <c r="A72" s="4">
        <v>50</v>
      </c>
      <c r="B72" s="4">
        <v>0</v>
      </c>
      <c r="C72" s="4">
        <v>0</v>
      </c>
      <c r="D72" s="4">
        <v>1</v>
      </c>
      <c r="E72" s="4">
        <v>228</v>
      </c>
      <c r="F72" s="4">
        <f>ROUND(Source!AY64,O72)</f>
        <v>412529.91</v>
      </c>
      <c r="G72" s="4" t="s">
        <v>190</v>
      </c>
      <c r="H72" s="4" t="s">
        <v>191</v>
      </c>
      <c r="I72" s="4"/>
      <c r="J72" s="4"/>
      <c r="K72" s="4">
        <v>228</v>
      </c>
      <c r="L72" s="4">
        <v>7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412529.91</v>
      </c>
      <c r="X72" s="4">
        <v>1</v>
      </c>
      <c r="Y72" s="4">
        <v>412529.91</v>
      </c>
      <c r="Z72" s="4"/>
      <c r="AA72" s="4"/>
      <c r="AB72" s="4"/>
    </row>
    <row r="73" spans="1:28" x14ac:dyDescent="0.2">
      <c r="A73" s="4">
        <v>50</v>
      </c>
      <c r="B73" s="4">
        <v>0</v>
      </c>
      <c r="C73" s="4">
        <v>0</v>
      </c>
      <c r="D73" s="4">
        <v>1</v>
      </c>
      <c r="E73" s="4">
        <v>216</v>
      </c>
      <c r="F73" s="4">
        <f>ROUND(Source!AP64,O73)</f>
        <v>0</v>
      </c>
      <c r="G73" s="4" t="s">
        <v>192</v>
      </c>
      <c r="H73" s="4" t="s">
        <v>193</v>
      </c>
      <c r="I73" s="4"/>
      <c r="J73" s="4"/>
      <c r="K73" s="4">
        <v>216</v>
      </c>
      <c r="L73" s="4">
        <v>8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0</v>
      </c>
      <c r="X73" s="4">
        <v>1</v>
      </c>
      <c r="Y73" s="4">
        <v>0</v>
      </c>
      <c r="Z73" s="4"/>
      <c r="AA73" s="4"/>
      <c r="AB73" s="4"/>
    </row>
    <row r="74" spans="1:28" x14ac:dyDescent="0.2">
      <c r="A74" s="4">
        <v>50</v>
      </c>
      <c r="B74" s="4">
        <v>0</v>
      </c>
      <c r="C74" s="4">
        <v>0</v>
      </c>
      <c r="D74" s="4">
        <v>1</v>
      </c>
      <c r="E74" s="4">
        <v>223</v>
      </c>
      <c r="F74" s="4">
        <f>ROUND(Source!AQ64,O74)</f>
        <v>0</v>
      </c>
      <c r="G74" s="4" t="s">
        <v>194</v>
      </c>
      <c r="H74" s="4" t="s">
        <v>195</v>
      </c>
      <c r="I74" s="4"/>
      <c r="J74" s="4"/>
      <c r="K74" s="4">
        <v>223</v>
      </c>
      <c r="L74" s="4">
        <v>9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0</v>
      </c>
      <c r="X74" s="4">
        <v>1</v>
      </c>
      <c r="Y74" s="4">
        <v>0</v>
      </c>
      <c r="Z74" s="4"/>
      <c r="AA74" s="4"/>
      <c r="AB74" s="4"/>
    </row>
    <row r="75" spans="1:28" x14ac:dyDescent="0.2">
      <c r="A75" s="4">
        <v>50</v>
      </c>
      <c r="B75" s="4">
        <v>0</v>
      </c>
      <c r="C75" s="4">
        <v>0</v>
      </c>
      <c r="D75" s="4">
        <v>1</v>
      </c>
      <c r="E75" s="4">
        <v>229</v>
      </c>
      <c r="F75" s="4">
        <f>ROUND(Source!AZ64,O75)</f>
        <v>0</v>
      </c>
      <c r="G75" s="4" t="s">
        <v>196</v>
      </c>
      <c r="H75" s="4" t="s">
        <v>197</v>
      </c>
      <c r="I75" s="4"/>
      <c r="J75" s="4"/>
      <c r="K75" s="4">
        <v>229</v>
      </c>
      <c r="L75" s="4">
        <v>10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0</v>
      </c>
      <c r="X75" s="4">
        <v>1</v>
      </c>
      <c r="Y75" s="4">
        <v>0</v>
      </c>
      <c r="Z75" s="4"/>
      <c r="AA75" s="4"/>
      <c r="AB75" s="4"/>
    </row>
    <row r="76" spans="1:28" x14ac:dyDescent="0.2">
      <c r="A76" s="4">
        <v>50</v>
      </c>
      <c r="B76" s="4">
        <v>0</v>
      </c>
      <c r="C76" s="4">
        <v>0</v>
      </c>
      <c r="D76" s="4">
        <v>1</v>
      </c>
      <c r="E76" s="4">
        <v>203</v>
      </c>
      <c r="F76" s="4">
        <f>ROUND(Source!Q64,O76)</f>
        <v>65070.65</v>
      </c>
      <c r="G76" s="4" t="s">
        <v>198</v>
      </c>
      <c r="H76" s="4" t="s">
        <v>199</v>
      </c>
      <c r="I76" s="4"/>
      <c r="J76" s="4"/>
      <c r="K76" s="4">
        <v>203</v>
      </c>
      <c r="L76" s="4">
        <v>11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65070.65</v>
      </c>
      <c r="X76" s="4">
        <v>1</v>
      </c>
      <c r="Y76" s="4">
        <v>65070.65</v>
      </c>
      <c r="Z76" s="4"/>
      <c r="AA76" s="4"/>
      <c r="AB76" s="4"/>
    </row>
    <row r="77" spans="1:28" x14ac:dyDescent="0.2">
      <c r="A77" s="4">
        <v>50</v>
      </c>
      <c r="B77" s="4">
        <v>0</v>
      </c>
      <c r="C77" s="4">
        <v>0</v>
      </c>
      <c r="D77" s="4">
        <v>1</v>
      </c>
      <c r="E77" s="4">
        <v>231</v>
      </c>
      <c r="F77" s="4">
        <f>ROUND(Source!BB64,O77)</f>
        <v>0</v>
      </c>
      <c r="G77" s="4" t="s">
        <v>200</v>
      </c>
      <c r="H77" s="4" t="s">
        <v>201</v>
      </c>
      <c r="I77" s="4"/>
      <c r="J77" s="4"/>
      <c r="K77" s="4">
        <v>231</v>
      </c>
      <c r="L77" s="4">
        <v>12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0</v>
      </c>
      <c r="X77" s="4">
        <v>1</v>
      </c>
      <c r="Y77" s="4">
        <v>0</v>
      </c>
      <c r="Z77" s="4"/>
      <c r="AA77" s="4"/>
      <c r="AB77" s="4"/>
    </row>
    <row r="78" spans="1:28" x14ac:dyDescent="0.2">
      <c r="A78" s="4">
        <v>50</v>
      </c>
      <c r="B78" s="4">
        <v>0</v>
      </c>
      <c r="C78" s="4">
        <v>0</v>
      </c>
      <c r="D78" s="4">
        <v>1</v>
      </c>
      <c r="E78" s="4">
        <v>204</v>
      </c>
      <c r="F78" s="4">
        <f>ROUND(Source!R64,O78)</f>
        <v>19932.21</v>
      </c>
      <c r="G78" s="4" t="s">
        <v>202</v>
      </c>
      <c r="H78" s="4" t="s">
        <v>203</v>
      </c>
      <c r="I78" s="4"/>
      <c r="J78" s="4"/>
      <c r="K78" s="4">
        <v>204</v>
      </c>
      <c r="L78" s="4">
        <v>13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19932.21</v>
      </c>
      <c r="X78" s="4">
        <v>1</v>
      </c>
      <c r="Y78" s="4">
        <v>19932.21</v>
      </c>
      <c r="Z78" s="4"/>
      <c r="AA78" s="4"/>
      <c r="AB78" s="4"/>
    </row>
    <row r="79" spans="1:28" x14ac:dyDescent="0.2">
      <c r="A79" s="4">
        <v>50</v>
      </c>
      <c r="B79" s="4">
        <v>0</v>
      </c>
      <c r="C79" s="4">
        <v>0</v>
      </c>
      <c r="D79" s="4">
        <v>1</v>
      </c>
      <c r="E79" s="4">
        <v>205</v>
      </c>
      <c r="F79" s="4">
        <f>ROUND(Source!S64,O79)</f>
        <v>412329.21</v>
      </c>
      <c r="G79" s="4" t="s">
        <v>204</v>
      </c>
      <c r="H79" s="4" t="s">
        <v>205</v>
      </c>
      <c r="I79" s="4"/>
      <c r="J79" s="4"/>
      <c r="K79" s="4">
        <v>205</v>
      </c>
      <c r="L79" s="4">
        <v>14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412329.21</v>
      </c>
      <c r="X79" s="4">
        <v>1</v>
      </c>
      <c r="Y79" s="4">
        <v>412329.21</v>
      </c>
      <c r="Z79" s="4"/>
      <c r="AA79" s="4"/>
      <c r="AB79" s="4"/>
    </row>
    <row r="80" spans="1:28" x14ac:dyDescent="0.2">
      <c r="A80" s="4">
        <v>50</v>
      </c>
      <c r="B80" s="4">
        <v>0</v>
      </c>
      <c r="C80" s="4">
        <v>0</v>
      </c>
      <c r="D80" s="4">
        <v>1</v>
      </c>
      <c r="E80" s="4">
        <v>232</v>
      </c>
      <c r="F80" s="4">
        <f>ROUND(Source!BC64,O80)</f>
        <v>0</v>
      </c>
      <c r="G80" s="4" t="s">
        <v>206</v>
      </c>
      <c r="H80" s="4" t="s">
        <v>207</v>
      </c>
      <c r="I80" s="4"/>
      <c r="J80" s="4"/>
      <c r="K80" s="4">
        <v>232</v>
      </c>
      <c r="L80" s="4">
        <v>15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0</v>
      </c>
      <c r="X80" s="4">
        <v>1</v>
      </c>
      <c r="Y80" s="4">
        <v>0</v>
      </c>
      <c r="Z80" s="4"/>
      <c r="AA80" s="4"/>
      <c r="AB80" s="4"/>
    </row>
    <row r="81" spans="1:206" x14ac:dyDescent="0.2">
      <c r="A81" s="4">
        <v>50</v>
      </c>
      <c r="B81" s="4">
        <v>0</v>
      </c>
      <c r="C81" s="4">
        <v>0</v>
      </c>
      <c r="D81" s="4">
        <v>1</v>
      </c>
      <c r="E81" s="4">
        <v>214</v>
      </c>
      <c r="F81" s="4">
        <f>ROUND(Source!AS64,O81)</f>
        <v>1510703.51</v>
      </c>
      <c r="G81" s="4" t="s">
        <v>208</v>
      </c>
      <c r="H81" s="4" t="s">
        <v>209</v>
      </c>
      <c r="I81" s="4"/>
      <c r="J81" s="4"/>
      <c r="K81" s="4">
        <v>214</v>
      </c>
      <c r="L81" s="4">
        <v>16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1510703.51</v>
      </c>
      <c r="X81" s="4">
        <v>1</v>
      </c>
      <c r="Y81" s="4">
        <v>1510703.51</v>
      </c>
      <c r="Z81" s="4"/>
      <c r="AA81" s="4"/>
      <c r="AB81" s="4"/>
    </row>
    <row r="82" spans="1:206" x14ac:dyDescent="0.2">
      <c r="A82" s="4">
        <v>50</v>
      </c>
      <c r="B82" s="4">
        <v>0</v>
      </c>
      <c r="C82" s="4">
        <v>0</v>
      </c>
      <c r="D82" s="4">
        <v>1</v>
      </c>
      <c r="E82" s="4">
        <v>215</v>
      </c>
      <c r="F82" s="4">
        <f>ROUND(Source!AT64,O82)</f>
        <v>0</v>
      </c>
      <c r="G82" s="4" t="s">
        <v>210</v>
      </c>
      <c r="H82" s="4" t="s">
        <v>211</v>
      </c>
      <c r="I82" s="4"/>
      <c r="J82" s="4"/>
      <c r="K82" s="4">
        <v>215</v>
      </c>
      <c r="L82" s="4">
        <v>17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206" x14ac:dyDescent="0.2">
      <c r="A83" s="4">
        <v>50</v>
      </c>
      <c r="B83" s="4">
        <v>0</v>
      </c>
      <c r="C83" s="4">
        <v>0</v>
      </c>
      <c r="D83" s="4">
        <v>1</v>
      </c>
      <c r="E83" s="4">
        <v>217</v>
      </c>
      <c r="F83" s="4">
        <f>ROUND(Source!AU64,O83)</f>
        <v>0</v>
      </c>
      <c r="G83" s="4" t="s">
        <v>212</v>
      </c>
      <c r="H83" s="4" t="s">
        <v>213</v>
      </c>
      <c r="I83" s="4"/>
      <c r="J83" s="4"/>
      <c r="K83" s="4">
        <v>217</v>
      </c>
      <c r="L83" s="4">
        <v>18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0</v>
      </c>
      <c r="X83" s="4">
        <v>1</v>
      </c>
      <c r="Y83" s="4">
        <v>0</v>
      </c>
      <c r="Z83" s="4"/>
      <c r="AA83" s="4"/>
      <c r="AB83" s="4"/>
    </row>
    <row r="84" spans="1:206" x14ac:dyDescent="0.2">
      <c r="A84" s="4">
        <v>50</v>
      </c>
      <c r="B84" s="4">
        <v>0</v>
      </c>
      <c r="C84" s="4">
        <v>0</v>
      </c>
      <c r="D84" s="4">
        <v>1</v>
      </c>
      <c r="E84" s="4">
        <v>230</v>
      </c>
      <c r="F84" s="4">
        <f>ROUND(Source!BA64,O84)</f>
        <v>0</v>
      </c>
      <c r="G84" s="4" t="s">
        <v>214</v>
      </c>
      <c r="H84" s="4" t="s">
        <v>215</v>
      </c>
      <c r="I84" s="4"/>
      <c r="J84" s="4"/>
      <c r="K84" s="4">
        <v>230</v>
      </c>
      <c r="L84" s="4">
        <v>19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206" x14ac:dyDescent="0.2">
      <c r="A85" s="4">
        <v>50</v>
      </c>
      <c r="B85" s="4">
        <v>0</v>
      </c>
      <c r="C85" s="4">
        <v>0</v>
      </c>
      <c r="D85" s="4">
        <v>1</v>
      </c>
      <c r="E85" s="4">
        <v>206</v>
      </c>
      <c r="F85" s="4">
        <f>ROUND(Source!T64,O85)</f>
        <v>0</v>
      </c>
      <c r="G85" s="4" t="s">
        <v>216</v>
      </c>
      <c r="H85" s="4" t="s">
        <v>217</v>
      </c>
      <c r="I85" s="4"/>
      <c r="J85" s="4"/>
      <c r="K85" s="4">
        <v>206</v>
      </c>
      <c r="L85" s="4">
        <v>20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06" x14ac:dyDescent="0.2">
      <c r="A86" s="4">
        <v>50</v>
      </c>
      <c r="B86" s="4">
        <v>0</v>
      </c>
      <c r="C86" s="4">
        <v>0</v>
      </c>
      <c r="D86" s="4">
        <v>1</v>
      </c>
      <c r="E86" s="4">
        <v>207</v>
      </c>
      <c r="F86" s="4">
        <f>Source!U64</f>
        <v>1099.46614946</v>
      </c>
      <c r="G86" s="4" t="s">
        <v>218</v>
      </c>
      <c r="H86" s="4" t="s">
        <v>219</v>
      </c>
      <c r="I86" s="4"/>
      <c r="J86" s="4"/>
      <c r="K86" s="4">
        <v>207</v>
      </c>
      <c r="L86" s="4">
        <v>21</v>
      </c>
      <c r="M86" s="4">
        <v>3</v>
      </c>
      <c r="N86" s="4" t="s">
        <v>3</v>
      </c>
      <c r="O86" s="4">
        <v>-1</v>
      </c>
      <c r="P86" s="4"/>
      <c r="Q86" s="4"/>
      <c r="R86" s="4"/>
      <c r="S86" s="4"/>
      <c r="T86" s="4"/>
      <c r="U86" s="4"/>
      <c r="V86" s="4"/>
      <c r="W86" s="4">
        <v>1099.4661494600002</v>
      </c>
      <c r="X86" s="4">
        <v>1</v>
      </c>
      <c r="Y86" s="4">
        <v>1099.4661494600002</v>
      </c>
      <c r="Z86" s="4"/>
      <c r="AA86" s="4"/>
      <c r="AB86" s="4"/>
    </row>
    <row r="87" spans="1:206" x14ac:dyDescent="0.2">
      <c r="A87" s="4">
        <v>50</v>
      </c>
      <c r="B87" s="4">
        <v>0</v>
      </c>
      <c r="C87" s="4">
        <v>0</v>
      </c>
      <c r="D87" s="4">
        <v>1</v>
      </c>
      <c r="E87" s="4">
        <v>208</v>
      </c>
      <c r="F87" s="4">
        <f>Source!V64</f>
        <v>31.759625</v>
      </c>
      <c r="G87" s="4" t="s">
        <v>220</v>
      </c>
      <c r="H87" s="4" t="s">
        <v>221</v>
      </c>
      <c r="I87" s="4"/>
      <c r="J87" s="4"/>
      <c r="K87" s="4">
        <v>208</v>
      </c>
      <c r="L87" s="4">
        <v>22</v>
      </c>
      <c r="M87" s="4">
        <v>3</v>
      </c>
      <c r="N87" s="4" t="s">
        <v>3</v>
      </c>
      <c r="O87" s="4">
        <v>-1</v>
      </c>
      <c r="P87" s="4"/>
      <c r="Q87" s="4"/>
      <c r="R87" s="4"/>
      <c r="S87" s="4"/>
      <c r="T87" s="4"/>
      <c r="U87" s="4"/>
      <c r="V87" s="4"/>
      <c r="W87" s="4">
        <v>31.759624999999996</v>
      </c>
      <c r="X87" s="4">
        <v>1</v>
      </c>
      <c r="Y87" s="4">
        <v>31.759624999999996</v>
      </c>
      <c r="Z87" s="4"/>
      <c r="AA87" s="4"/>
      <c r="AB87" s="4"/>
    </row>
    <row r="88" spans="1:206" x14ac:dyDescent="0.2">
      <c r="A88" s="4">
        <v>50</v>
      </c>
      <c r="B88" s="4">
        <v>0</v>
      </c>
      <c r="C88" s="4">
        <v>0</v>
      </c>
      <c r="D88" s="4">
        <v>1</v>
      </c>
      <c r="E88" s="4">
        <v>209</v>
      </c>
      <c r="F88" s="4">
        <f>ROUND(Source!W64,O88)</f>
        <v>0</v>
      </c>
      <c r="G88" s="4" t="s">
        <v>222</v>
      </c>
      <c r="H88" s="4" t="s">
        <v>223</v>
      </c>
      <c r="I88" s="4"/>
      <c r="J88" s="4"/>
      <c r="K88" s="4">
        <v>209</v>
      </c>
      <c r="L88" s="4">
        <v>23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0</v>
      </c>
      <c r="X88" s="4">
        <v>1</v>
      </c>
      <c r="Y88" s="4">
        <v>0</v>
      </c>
      <c r="Z88" s="4"/>
      <c r="AA88" s="4"/>
      <c r="AB88" s="4"/>
    </row>
    <row r="89" spans="1:206" x14ac:dyDescent="0.2">
      <c r="A89" s="4">
        <v>50</v>
      </c>
      <c r="B89" s="4">
        <v>0</v>
      </c>
      <c r="C89" s="4">
        <v>0</v>
      </c>
      <c r="D89" s="4">
        <v>1</v>
      </c>
      <c r="E89" s="4">
        <v>233</v>
      </c>
      <c r="F89" s="4">
        <f>ROUND(Source!BD64,O89)</f>
        <v>3435.06</v>
      </c>
      <c r="G89" s="4" t="s">
        <v>224</v>
      </c>
      <c r="H89" s="4" t="s">
        <v>225</v>
      </c>
      <c r="I89" s="4"/>
      <c r="J89" s="4"/>
      <c r="K89" s="4">
        <v>233</v>
      </c>
      <c r="L89" s="4">
        <v>24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3435.06</v>
      </c>
      <c r="X89" s="4">
        <v>1</v>
      </c>
      <c r="Y89" s="4">
        <v>3435.06</v>
      </c>
      <c r="Z89" s="4"/>
      <c r="AA89" s="4"/>
      <c r="AB89" s="4"/>
    </row>
    <row r="90" spans="1:206" x14ac:dyDescent="0.2">
      <c r="A90" s="4">
        <v>50</v>
      </c>
      <c r="B90" s="4">
        <v>0</v>
      </c>
      <c r="C90" s="4">
        <v>0</v>
      </c>
      <c r="D90" s="4">
        <v>1</v>
      </c>
      <c r="E90" s="4">
        <v>210</v>
      </c>
      <c r="F90" s="4">
        <f>ROUND(Source!X64,O90)</f>
        <v>407083.16</v>
      </c>
      <c r="G90" s="4" t="s">
        <v>226</v>
      </c>
      <c r="H90" s="4" t="s">
        <v>227</v>
      </c>
      <c r="I90" s="4"/>
      <c r="J90" s="4"/>
      <c r="K90" s="4">
        <v>210</v>
      </c>
      <c r="L90" s="4">
        <v>25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407083.16</v>
      </c>
      <c r="X90" s="4">
        <v>1</v>
      </c>
      <c r="Y90" s="4">
        <v>407083.16</v>
      </c>
      <c r="Z90" s="4"/>
      <c r="AA90" s="4"/>
      <c r="AB90" s="4"/>
    </row>
    <row r="91" spans="1:206" x14ac:dyDescent="0.2">
      <c r="A91" s="4">
        <v>50</v>
      </c>
      <c r="B91" s="4">
        <v>0</v>
      </c>
      <c r="C91" s="4">
        <v>0</v>
      </c>
      <c r="D91" s="4">
        <v>1</v>
      </c>
      <c r="E91" s="4">
        <v>211</v>
      </c>
      <c r="F91" s="4">
        <f>ROUND(Source!Y64,O91)</f>
        <v>210255.52</v>
      </c>
      <c r="G91" s="4" t="s">
        <v>228</v>
      </c>
      <c r="H91" s="4" t="s">
        <v>229</v>
      </c>
      <c r="I91" s="4"/>
      <c r="J91" s="4"/>
      <c r="K91" s="4">
        <v>211</v>
      </c>
      <c r="L91" s="4">
        <v>26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210255.52</v>
      </c>
      <c r="X91" s="4">
        <v>1</v>
      </c>
      <c r="Y91" s="4">
        <v>210255.52</v>
      </c>
      <c r="Z91" s="4"/>
      <c r="AA91" s="4"/>
      <c r="AB91" s="4"/>
    </row>
    <row r="92" spans="1:206" x14ac:dyDescent="0.2">
      <c r="A92" s="4">
        <v>50</v>
      </c>
      <c r="B92" s="4">
        <v>0</v>
      </c>
      <c r="C92" s="4">
        <v>0</v>
      </c>
      <c r="D92" s="4">
        <v>1</v>
      </c>
      <c r="E92" s="4">
        <v>224</v>
      </c>
      <c r="F92" s="4">
        <f>ROUND(Source!AR64,O92)</f>
        <v>1510703.51</v>
      </c>
      <c r="G92" s="4" t="s">
        <v>230</v>
      </c>
      <c r="H92" s="4" t="s">
        <v>231</v>
      </c>
      <c r="I92" s="4"/>
      <c r="J92" s="4"/>
      <c r="K92" s="4">
        <v>224</v>
      </c>
      <c r="L92" s="4">
        <v>27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1510703.51</v>
      </c>
      <c r="X92" s="4">
        <v>1</v>
      </c>
      <c r="Y92" s="4">
        <v>1510703.51</v>
      </c>
      <c r="Z92" s="4"/>
      <c r="AA92" s="4"/>
      <c r="AB92" s="4"/>
    </row>
    <row r="94" spans="1:206" x14ac:dyDescent="0.2">
      <c r="A94" s="1">
        <v>4</v>
      </c>
      <c r="B94" s="1">
        <v>1</v>
      </c>
      <c r="C94" s="1"/>
      <c r="D94" s="1">
        <f>ROW(A137)</f>
        <v>137</v>
      </c>
      <c r="E94" s="1"/>
      <c r="F94" s="1" t="s">
        <v>34</v>
      </c>
      <c r="G94" s="1" t="s">
        <v>232</v>
      </c>
      <c r="H94" s="1" t="s">
        <v>3</v>
      </c>
      <c r="I94" s="1">
        <v>0</v>
      </c>
      <c r="J94" s="1"/>
      <c r="K94" s="1">
        <v>-1</v>
      </c>
      <c r="L94" s="1"/>
      <c r="M94" s="1" t="s">
        <v>3</v>
      </c>
      <c r="N94" s="1"/>
      <c r="O94" s="1"/>
      <c r="P94" s="1"/>
      <c r="Q94" s="1"/>
      <c r="R94" s="1"/>
      <c r="S94" s="1">
        <v>0</v>
      </c>
      <c r="T94" s="1"/>
      <c r="U94" s="1" t="s">
        <v>3</v>
      </c>
      <c r="V94" s="1">
        <v>0</v>
      </c>
      <c r="W94" s="1"/>
      <c r="X94" s="1"/>
      <c r="Y94" s="1"/>
      <c r="Z94" s="1"/>
      <c r="AA94" s="1"/>
      <c r="AB94" s="1" t="s">
        <v>3</v>
      </c>
      <c r="AC94" s="1" t="s">
        <v>3</v>
      </c>
      <c r="AD94" s="1" t="s">
        <v>3</v>
      </c>
      <c r="AE94" s="1" t="s">
        <v>3</v>
      </c>
      <c r="AF94" s="1" t="s">
        <v>3</v>
      </c>
      <c r="AG94" s="1" t="s">
        <v>3</v>
      </c>
      <c r="AH94" s="1"/>
      <c r="AI94" s="1"/>
      <c r="AJ94" s="1"/>
      <c r="AK94" s="1"/>
      <c r="AL94" s="1"/>
      <c r="AM94" s="1"/>
      <c r="AN94" s="1"/>
      <c r="AO94" s="1"/>
      <c r="AP94" s="1" t="s">
        <v>3</v>
      </c>
      <c r="AQ94" s="1" t="s">
        <v>3</v>
      </c>
      <c r="AR94" s="1" t="s">
        <v>3</v>
      </c>
      <c r="AS94" s="1"/>
      <c r="AT94" s="1"/>
      <c r="AU94" s="1"/>
      <c r="AV94" s="1"/>
      <c r="AW94" s="1"/>
      <c r="AX94" s="1"/>
      <c r="AY94" s="1"/>
      <c r="AZ94" s="1" t="s">
        <v>3</v>
      </c>
      <c r="BA94" s="1"/>
      <c r="BB94" s="1" t="s">
        <v>3</v>
      </c>
      <c r="BC94" s="1" t="s">
        <v>3</v>
      </c>
      <c r="BD94" s="1" t="s">
        <v>3</v>
      </c>
      <c r="BE94" s="1" t="s">
        <v>3</v>
      </c>
      <c r="BF94" s="1" t="s">
        <v>3</v>
      </c>
      <c r="BG94" s="1" t="s">
        <v>3</v>
      </c>
      <c r="BH94" s="1" t="s">
        <v>3</v>
      </c>
      <c r="BI94" s="1" t="s">
        <v>3</v>
      </c>
      <c r="BJ94" s="1" t="s">
        <v>3</v>
      </c>
      <c r="BK94" s="1" t="s">
        <v>3</v>
      </c>
      <c r="BL94" s="1" t="s">
        <v>3</v>
      </c>
      <c r="BM94" s="1" t="s">
        <v>3</v>
      </c>
      <c r="BN94" s="1" t="s">
        <v>3</v>
      </c>
      <c r="BO94" s="1" t="s">
        <v>3</v>
      </c>
      <c r="BP94" s="1" t="s">
        <v>3</v>
      </c>
      <c r="BQ94" s="1"/>
      <c r="BR94" s="1"/>
      <c r="BS94" s="1"/>
      <c r="BT94" s="1"/>
      <c r="BU94" s="1"/>
      <c r="BV94" s="1"/>
      <c r="BW94" s="1"/>
      <c r="BX94" s="1">
        <v>0</v>
      </c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>
        <v>0</v>
      </c>
    </row>
    <row r="96" spans="1:206" x14ac:dyDescent="0.2">
      <c r="A96" s="2">
        <v>52</v>
      </c>
      <c r="B96" s="2">
        <f t="shared" ref="B96:G96" si="67">B137</f>
        <v>1</v>
      </c>
      <c r="C96" s="2">
        <f t="shared" si="67"/>
        <v>4</v>
      </c>
      <c r="D96" s="2">
        <f t="shared" si="67"/>
        <v>94</v>
      </c>
      <c r="E96" s="2">
        <f t="shared" si="67"/>
        <v>0</v>
      </c>
      <c r="F96" s="2" t="str">
        <f t="shared" si="67"/>
        <v>2</v>
      </c>
      <c r="G96" s="2" t="str">
        <f t="shared" si="67"/>
        <v>Ремонт кровли на отметке +12.600</v>
      </c>
      <c r="H96" s="2"/>
      <c r="I96" s="2"/>
      <c r="J96" s="2"/>
      <c r="K96" s="2"/>
      <c r="L96" s="2"/>
      <c r="M96" s="2"/>
      <c r="N96" s="2"/>
      <c r="O96" s="2">
        <f t="shared" ref="O96:AT96" si="68">O137</f>
        <v>418248.21</v>
      </c>
      <c r="P96" s="2">
        <f t="shared" si="68"/>
        <v>241160.84</v>
      </c>
      <c r="Q96" s="2">
        <f t="shared" si="68"/>
        <v>25871.38</v>
      </c>
      <c r="R96" s="2">
        <f t="shared" si="68"/>
        <v>8094.02</v>
      </c>
      <c r="S96" s="2">
        <f t="shared" si="68"/>
        <v>151215.99</v>
      </c>
      <c r="T96" s="2">
        <f t="shared" si="68"/>
        <v>0</v>
      </c>
      <c r="U96" s="2">
        <f t="shared" si="68"/>
        <v>400.15269000000001</v>
      </c>
      <c r="V96" s="2">
        <f t="shared" si="68"/>
        <v>12.958575000000003</v>
      </c>
      <c r="W96" s="2">
        <f t="shared" si="68"/>
        <v>0</v>
      </c>
      <c r="X96" s="2">
        <f t="shared" si="68"/>
        <v>152061.70000000001</v>
      </c>
      <c r="Y96" s="2">
        <f t="shared" si="68"/>
        <v>77621.39</v>
      </c>
      <c r="Z96" s="2">
        <f t="shared" si="68"/>
        <v>0</v>
      </c>
      <c r="AA96" s="2">
        <f t="shared" si="68"/>
        <v>0</v>
      </c>
      <c r="AB96" s="2">
        <f t="shared" si="68"/>
        <v>418248.21</v>
      </c>
      <c r="AC96" s="2">
        <f t="shared" si="68"/>
        <v>241160.84</v>
      </c>
      <c r="AD96" s="2">
        <f t="shared" si="68"/>
        <v>25871.38</v>
      </c>
      <c r="AE96" s="2">
        <f t="shared" si="68"/>
        <v>8094.02</v>
      </c>
      <c r="AF96" s="2">
        <f t="shared" si="68"/>
        <v>151215.99</v>
      </c>
      <c r="AG96" s="2">
        <f t="shared" si="68"/>
        <v>0</v>
      </c>
      <c r="AH96" s="2">
        <f t="shared" si="68"/>
        <v>400.15269000000001</v>
      </c>
      <c r="AI96" s="2">
        <f t="shared" si="68"/>
        <v>12.958575000000003</v>
      </c>
      <c r="AJ96" s="2">
        <f t="shared" si="68"/>
        <v>0</v>
      </c>
      <c r="AK96" s="2">
        <f t="shared" si="68"/>
        <v>152061.70000000001</v>
      </c>
      <c r="AL96" s="2">
        <f t="shared" si="68"/>
        <v>77621.39</v>
      </c>
      <c r="AM96" s="2">
        <f t="shared" si="68"/>
        <v>0</v>
      </c>
      <c r="AN96" s="2">
        <f t="shared" si="68"/>
        <v>0</v>
      </c>
      <c r="AO96" s="2">
        <f t="shared" si="68"/>
        <v>0</v>
      </c>
      <c r="AP96" s="2">
        <f t="shared" si="68"/>
        <v>0</v>
      </c>
      <c r="AQ96" s="2">
        <f t="shared" si="68"/>
        <v>0</v>
      </c>
      <c r="AR96" s="2">
        <f t="shared" si="68"/>
        <v>649042.64</v>
      </c>
      <c r="AS96" s="2">
        <f t="shared" si="68"/>
        <v>649042.64</v>
      </c>
      <c r="AT96" s="2">
        <f t="shared" si="68"/>
        <v>0</v>
      </c>
      <c r="AU96" s="2">
        <f t="shared" ref="AU96:BZ96" si="69">AU137</f>
        <v>0</v>
      </c>
      <c r="AV96" s="2">
        <f t="shared" si="69"/>
        <v>241160.84</v>
      </c>
      <c r="AW96" s="2">
        <f t="shared" si="69"/>
        <v>241160.84</v>
      </c>
      <c r="AX96" s="2">
        <f t="shared" si="69"/>
        <v>0</v>
      </c>
      <c r="AY96" s="2">
        <f t="shared" si="69"/>
        <v>241160.84</v>
      </c>
      <c r="AZ96" s="2">
        <f t="shared" si="69"/>
        <v>0</v>
      </c>
      <c r="BA96" s="2">
        <f t="shared" si="69"/>
        <v>0</v>
      </c>
      <c r="BB96" s="2">
        <f t="shared" si="69"/>
        <v>0</v>
      </c>
      <c r="BC96" s="2">
        <f t="shared" si="69"/>
        <v>0</v>
      </c>
      <c r="BD96" s="2">
        <f t="shared" si="69"/>
        <v>1111.3399999999999</v>
      </c>
      <c r="BE96" s="2">
        <f t="shared" si="69"/>
        <v>0</v>
      </c>
      <c r="BF96" s="2">
        <f t="shared" si="69"/>
        <v>0</v>
      </c>
      <c r="BG96" s="2">
        <f t="shared" si="69"/>
        <v>0</v>
      </c>
      <c r="BH96" s="2">
        <f t="shared" si="69"/>
        <v>0</v>
      </c>
      <c r="BI96" s="2">
        <f t="shared" si="69"/>
        <v>0</v>
      </c>
      <c r="BJ96" s="2">
        <f t="shared" si="69"/>
        <v>0</v>
      </c>
      <c r="BK96" s="2">
        <f t="shared" si="69"/>
        <v>0</v>
      </c>
      <c r="BL96" s="2">
        <f t="shared" si="69"/>
        <v>0</v>
      </c>
      <c r="BM96" s="2">
        <f t="shared" si="69"/>
        <v>0</v>
      </c>
      <c r="BN96" s="2">
        <f t="shared" si="69"/>
        <v>0</v>
      </c>
      <c r="BO96" s="2">
        <f t="shared" si="69"/>
        <v>0</v>
      </c>
      <c r="BP96" s="2">
        <f t="shared" si="69"/>
        <v>0</v>
      </c>
      <c r="BQ96" s="2">
        <f t="shared" si="69"/>
        <v>0</v>
      </c>
      <c r="BR96" s="2">
        <f t="shared" si="69"/>
        <v>0</v>
      </c>
      <c r="BS96" s="2">
        <f t="shared" si="69"/>
        <v>0</v>
      </c>
      <c r="BT96" s="2">
        <f t="shared" si="69"/>
        <v>0</v>
      </c>
      <c r="BU96" s="2">
        <f t="shared" si="69"/>
        <v>0</v>
      </c>
      <c r="BV96" s="2">
        <f t="shared" si="69"/>
        <v>0</v>
      </c>
      <c r="BW96" s="2">
        <f t="shared" si="69"/>
        <v>0</v>
      </c>
      <c r="BX96" s="2">
        <f t="shared" si="69"/>
        <v>0</v>
      </c>
      <c r="BY96" s="2">
        <f t="shared" si="69"/>
        <v>0</v>
      </c>
      <c r="BZ96" s="2">
        <f t="shared" si="69"/>
        <v>0</v>
      </c>
      <c r="CA96" s="2">
        <f t="shared" ref="CA96:DF96" si="70">CA137</f>
        <v>649042.64</v>
      </c>
      <c r="CB96" s="2">
        <f t="shared" si="70"/>
        <v>649042.64</v>
      </c>
      <c r="CC96" s="2">
        <f t="shared" si="70"/>
        <v>0</v>
      </c>
      <c r="CD96" s="2">
        <f t="shared" si="70"/>
        <v>0</v>
      </c>
      <c r="CE96" s="2">
        <f t="shared" si="70"/>
        <v>241160.84</v>
      </c>
      <c r="CF96" s="2">
        <f t="shared" si="70"/>
        <v>241160.84</v>
      </c>
      <c r="CG96" s="2">
        <f t="shared" si="70"/>
        <v>0</v>
      </c>
      <c r="CH96" s="2">
        <f t="shared" si="70"/>
        <v>241160.84</v>
      </c>
      <c r="CI96" s="2">
        <f t="shared" si="70"/>
        <v>0</v>
      </c>
      <c r="CJ96" s="2">
        <f t="shared" si="70"/>
        <v>0</v>
      </c>
      <c r="CK96" s="2">
        <f t="shared" si="70"/>
        <v>0</v>
      </c>
      <c r="CL96" s="2">
        <f t="shared" si="70"/>
        <v>0</v>
      </c>
      <c r="CM96" s="2">
        <f t="shared" si="70"/>
        <v>1111.3399999999999</v>
      </c>
      <c r="CN96" s="2">
        <f t="shared" si="70"/>
        <v>0</v>
      </c>
      <c r="CO96" s="2">
        <f t="shared" si="70"/>
        <v>0</v>
      </c>
      <c r="CP96" s="2">
        <f t="shared" si="70"/>
        <v>0</v>
      </c>
      <c r="CQ96" s="2">
        <f t="shared" si="70"/>
        <v>0</v>
      </c>
      <c r="CR96" s="2">
        <f t="shared" si="70"/>
        <v>0</v>
      </c>
      <c r="CS96" s="2">
        <f t="shared" si="70"/>
        <v>0</v>
      </c>
      <c r="CT96" s="2">
        <f t="shared" si="70"/>
        <v>0</v>
      </c>
      <c r="CU96" s="2">
        <f t="shared" si="70"/>
        <v>0</v>
      </c>
      <c r="CV96" s="2">
        <f t="shared" si="70"/>
        <v>0</v>
      </c>
      <c r="CW96" s="2">
        <f t="shared" si="70"/>
        <v>0</v>
      </c>
      <c r="CX96" s="2">
        <f t="shared" si="70"/>
        <v>0</v>
      </c>
      <c r="CY96" s="2">
        <f t="shared" si="70"/>
        <v>0</v>
      </c>
      <c r="CZ96" s="2">
        <f t="shared" si="70"/>
        <v>0</v>
      </c>
      <c r="DA96" s="2">
        <f t="shared" si="70"/>
        <v>0</v>
      </c>
      <c r="DB96" s="2">
        <f t="shared" si="70"/>
        <v>0</v>
      </c>
      <c r="DC96" s="2">
        <f t="shared" si="70"/>
        <v>0</v>
      </c>
      <c r="DD96" s="2">
        <f t="shared" si="70"/>
        <v>0</v>
      </c>
      <c r="DE96" s="2">
        <f t="shared" si="70"/>
        <v>0</v>
      </c>
      <c r="DF96" s="2">
        <f t="shared" si="70"/>
        <v>0</v>
      </c>
      <c r="DG96" s="3">
        <f t="shared" ref="DG96:EL96" si="71">DG137</f>
        <v>0</v>
      </c>
      <c r="DH96" s="3">
        <f t="shared" si="71"/>
        <v>0</v>
      </c>
      <c r="DI96" s="3">
        <f t="shared" si="71"/>
        <v>0</v>
      </c>
      <c r="DJ96" s="3">
        <f t="shared" si="71"/>
        <v>0</v>
      </c>
      <c r="DK96" s="3">
        <f t="shared" si="71"/>
        <v>0</v>
      </c>
      <c r="DL96" s="3">
        <f t="shared" si="71"/>
        <v>0</v>
      </c>
      <c r="DM96" s="3">
        <f t="shared" si="71"/>
        <v>0</v>
      </c>
      <c r="DN96" s="3">
        <f t="shared" si="71"/>
        <v>0</v>
      </c>
      <c r="DO96" s="3">
        <f t="shared" si="71"/>
        <v>0</v>
      </c>
      <c r="DP96" s="3">
        <f t="shared" si="71"/>
        <v>0</v>
      </c>
      <c r="DQ96" s="3">
        <f t="shared" si="71"/>
        <v>0</v>
      </c>
      <c r="DR96" s="3">
        <f t="shared" si="71"/>
        <v>0</v>
      </c>
      <c r="DS96" s="3">
        <f t="shared" si="71"/>
        <v>0</v>
      </c>
      <c r="DT96" s="3">
        <f t="shared" si="71"/>
        <v>0</v>
      </c>
      <c r="DU96" s="3">
        <f t="shared" si="71"/>
        <v>0</v>
      </c>
      <c r="DV96" s="3">
        <f t="shared" si="71"/>
        <v>0</v>
      </c>
      <c r="DW96" s="3">
        <f t="shared" si="71"/>
        <v>0</v>
      </c>
      <c r="DX96" s="3">
        <f t="shared" si="71"/>
        <v>0</v>
      </c>
      <c r="DY96" s="3">
        <f t="shared" si="71"/>
        <v>0</v>
      </c>
      <c r="DZ96" s="3">
        <f t="shared" si="71"/>
        <v>0</v>
      </c>
      <c r="EA96" s="3">
        <f t="shared" si="71"/>
        <v>0</v>
      </c>
      <c r="EB96" s="3">
        <f t="shared" si="71"/>
        <v>0</v>
      </c>
      <c r="EC96" s="3">
        <f t="shared" si="71"/>
        <v>0</v>
      </c>
      <c r="ED96" s="3">
        <f t="shared" si="71"/>
        <v>0</v>
      </c>
      <c r="EE96" s="3">
        <f t="shared" si="71"/>
        <v>0</v>
      </c>
      <c r="EF96" s="3">
        <f t="shared" si="71"/>
        <v>0</v>
      </c>
      <c r="EG96" s="3">
        <f t="shared" si="71"/>
        <v>0</v>
      </c>
      <c r="EH96" s="3">
        <f t="shared" si="71"/>
        <v>0</v>
      </c>
      <c r="EI96" s="3">
        <f t="shared" si="71"/>
        <v>0</v>
      </c>
      <c r="EJ96" s="3">
        <f t="shared" si="71"/>
        <v>0</v>
      </c>
      <c r="EK96" s="3">
        <f t="shared" si="71"/>
        <v>0</v>
      </c>
      <c r="EL96" s="3">
        <f t="shared" si="71"/>
        <v>0</v>
      </c>
      <c r="EM96" s="3">
        <f t="shared" ref="EM96:FR96" si="72">EM137</f>
        <v>0</v>
      </c>
      <c r="EN96" s="3">
        <f t="shared" si="72"/>
        <v>0</v>
      </c>
      <c r="EO96" s="3">
        <f t="shared" si="72"/>
        <v>0</v>
      </c>
      <c r="EP96" s="3">
        <f t="shared" si="72"/>
        <v>0</v>
      </c>
      <c r="EQ96" s="3">
        <f t="shared" si="72"/>
        <v>0</v>
      </c>
      <c r="ER96" s="3">
        <f t="shared" si="72"/>
        <v>0</v>
      </c>
      <c r="ES96" s="3">
        <f t="shared" si="72"/>
        <v>0</v>
      </c>
      <c r="ET96" s="3">
        <f t="shared" si="72"/>
        <v>0</v>
      </c>
      <c r="EU96" s="3">
        <f t="shared" si="72"/>
        <v>0</v>
      </c>
      <c r="EV96" s="3">
        <f t="shared" si="72"/>
        <v>0</v>
      </c>
      <c r="EW96" s="3">
        <f t="shared" si="72"/>
        <v>0</v>
      </c>
      <c r="EX96" s="3">
        <f t="shared" si="72"/>
        <v>0</v>
      </c>
      <c r="EY96" s="3">
        <f t="shared" si="72"/>
        <v>0</v>
      </c>
      <c r="EZ96" s="3">
        <f t="shared" si="72"/>
        <v>0</v>
      </c>
      <c r="FA96" s="3">
        <f t="shared" si="72"/>
        <v>0</v>
      </c>
      <c r="FB96" s="3">
        <f t="shared" si="72"/>
        <v>0</v>
      </c>
      <c r="FC96" s="3">
        <f t="shared" si="72"/>
        <v>0</v>
      </c>
      <c r="FD96" s="3">
        <f t="shared" si="72"/>
        <v>0</v>
      </c>
      <c r="FE96" s="3">
        <f t="shared" si="72"/>
        <v>0</v>
      </c>
      <c r="FF96" s="3">
        <f t="shared" si="72"/>
        <v>0</v>
      </c>
      <c r="FG96" s="3">
        <f t="shared" si="72"/>
        <v>0</v>
      </c>
      <c r="FH96" s="3">
        <f t="shared" si="72"/>
        <v>0</v>
      </c>
      <c r="FI96" s="3">
        <f t="shared" si="72"/>
        <v>0</v>
      </c>
      <c r="FJ96" s="3">
        <f t="shared" si="72"/>
        <v>0</v>
      </c>
      <c r="FK96" s="3">
        <f t="shared" si="72"/>
        <v>0</v>
      </c>
      <c r="FL96" s="3">
        <f t="shared" si="72"/>
        <v>0</v>
      </c>
      <c r="FM96" s="3">
        <f t="shared" si="72"/>
        <v>0</v>
      </c>
      <c r="FN96" s="3">
        <f t="shared" si="72"/>
        <v>0</v>
      </c>
      <c r="FO96" s="3">
        <f t="shared" si="72"/>
        <v>0</v>
      </c>
      <c r="FP96" s="3">
        <f t="shared" si="72"/>
        <v>0</v>
      </c>
      <c r="FQ96" s="3">
        <f t="shared" si="72"/>
        <v>0</v>
      </c>
      <c r="FR96" s="3">
        <f t="shared" si="72"/>
        <v>0</v>
      </c>
      <c r="FS96" s="3">
        <f t="shared" ref="FS96:GX96" si="73">FS137</f>
        <v>0</v>
      </c>
      <c r="FT96" s="3">
        <f t="shared" si="73"/>
        <v>0</v>
      </c>
      <c r="FU96" s="3">
        <f t="shared" si="73"/>
        <v>0</v>
      </c>
      <c r="FV96" s="3">
        <f t="shared" si="73"/>
        <v>0</v>
      </c>
      <c r="FW96" s="3">
        <f t="shared" si="73"/>
        <v>0</v>
      </c>
      <c r="FX96" s="3">
        <f t="shared" si="73"/>
        <v>0</v>
      </c>
      <c r="FY96" s="3">
        <f t="shared" si="73"/>
        <v>0</v>
      </c>
      <c r="FZ96" s="3">
        <f t="shared" si="73"/>
        <v>0</v>
      </c>
      <c r="GA96" s="3">
        <f t="shared" si="73"/>
        <v>0</v>
      </c>
      <c r="GB96" s="3">
        <f t="shared" si="73"/>
        <v>0</v>
      </c>
      <c r="GC96" s="3">
        <f t="shared" si="73"/>
        <v>0</v>
      </c>
      <c r="GD96" s="3">
        <f t="shared" si="73"/>
        <v>0</v>
      </c>
      <c r="GE96" s="3">
        <f t="shared" si="73"/>
        <v>0</v>
      </c>
      <c r="GF96" s="3">
        <f t="shared" si="73"/>
        <v>0</v>
      </c>
      <c r="GG96" s="3">
        <f t="shared" si="73"/>
        <v>0</v>
      </c>
      <c r="GH96" s="3">
        <f t="shared" si="73"/>
        <v>0</v>
      </c>
      <c r="GI96" s="3">
        <f t="shared" si="73"/>
        <v>0</v>
      </c>
      <c r="GJ96" s="3">
        <f t="shared" si="73"/>
        <v>0</v>
      </c>
      <c r="GK96" s="3">
        <f t="shared" si="73"/>
        <v>0</v>
      </c>
      <c r="GL96" s="3">
        <f t="shared" si="73"/>
        <v>0</v>
      </c>
      <c r="GM96" s="3">
        <f t="shared" si="73"/>
        <v>0</v>
      </c>
      <c r="GN96" s="3">
        <f t="shared" si="73"/>
        <v>0</v>
      </c>
      <c r="GO96" s="3">
        <f t="shared" si="73"/>
        <v>0</v>
      </c>
      <c r="GP96" s="3">
        <f t="shared" si="73"/>
        <v>0</v>
      </c>
      <c r="GQ96" s="3">
        <f t="shared" si="73"/>
        <v>0</v>
      </c>
      <c r="GR96" s="3">
        <f t="shared" si="73"/>
        <v>0</v>
      </c>
      <c r="GS96" s="3">
        <f t="shared" si="73"/>
        <v>0</v>
      </c>
      <c r="GT96" s="3">
        <f t="shared" si="73"/>
        <v>0</v>
      </c>
      <c r="GU96" s="3">
        <f t="shared" si="73"/>
        <v>0</v>
      </c>
      <c r="GV96" s="3">
        <f t="shared" si="73"/>
        <v>0</v>
      </c>
      <c r="GW96" s="3">
        <f t="shared" si="73"/>
        <v>0</v>
      </c>
      <c r="GX96" s="3">
        <f t="shared" si="73"/>
        <v>0</v>
      </c>
    </row>
    <row r="98" spans="1:245" x14ac:dyDescent="0.2">
      <c r="A98">
        <v>17</v>
      </c>
      <c r="B98">
        <v>1</v>
      </c>
      <c r="C98">
        <f>ROW(SmtRes!A73)</f>
        <v>73</v>
      </c>
      <c r="D98">
        <f>ROW(EtalonRes!A80)</f>
        <v>80</v>
      </c>
      <c r="E98" t="s">
        <v>233</v>
      </c>
      <c r="F98" t="s">
        <v>17</v>
      </c>
      <c r="G98" t="s">
        <v>18</v>
      </c>
      <c r="H98" t="s">
        <v>19</v>
      </c>
      <c r="I98">
        <f>ROUND(231/100,9)</f>
        <v>2.31</v>
      </c>
      <c r="J98">
        <v>0</v>
      </c>
      <c r="K98">
        <f>ROUND(231/100,9)</f>
        <v>2.31</v>
      </c>
      <c r="O98">
        <f t="shared" ref="O98:O133" si="74">ROUND(CP98,2)</f>
        <v>14044.42</v>
      </c>
      <c r="P98">
        <f t="shared" ref="P98:P133" si="75">ROUND(CQ98*I98,2)</f>
        <v>0</v>
      </c>
      <c r="Q98">
        <f t="shared" ref="Q98:Q133" si="76">ROUND(CR98*I98,2)</f>
        <v>949.14</v>
      </c>
      <c r="R98">
        <f t="shared" ref="R98:R133" si="77">ROUND(CS98*I98,2)</f>
        <v>0</v>
      </c>
      <c r="S98">
        <f t="shared" ref="S98:S133" si="78">ROUND(CT98*I98,2)</f>
        <v>13095.28</v>
      </c>
      <c r="T98">
        <f t="shared" ref="T98:T133" si="79">ROUND(CU98*I98,2)</f>
        <v>0</v>
      </c>
      <c r="U98">
        <f t="shared" ref="U98:U133" si="80">CV98*I98</f>
        <v>36.728999999999999</v>
      </c>
      <c r="V98">
        <f t="shared" ref="V98:V133" si="81">CW98*I98</f>
        <v>0</v>
      </c>
      <c r="W98">
        <f t="shared" ref="W98:W133" si="82">ROUND(CX98*I98,2)</f>
        <v>0</v>
      </c>
      <c r="X98">
        <f t="shared" ref="X98:X133" si="83">ROUND(CY98,2)</f>
        <v>11916.7</v>
      </c>
      <c r="Y98">
        <f t="shared" ref="Y98:Y133" si="84">ROUND(CZ98,2)</f>
        <v>6809.55</v>
      </c>
      <c r="AA98">
        <v>145071932</v>
      </c>
      <c r="AB98">
        <f t="shared" ref="AB98:AB133" si="85">ROUND((AC98+AD98+AF98),2)</f>
        <v>154.66</v>
      </c>
      <c r="AC98">
        <f t="shared" ref="AC98:AC133" si="86">ROUND((ES98),2)</f>
        <v>0</v>
      </c>
      <c r="AD98">
        <f>ROUND((((ET98)-(EU98))+AE98),2)</f>
        <v>30.64</v>
      </c>
      <c r="AE98">
        <f>ROUND((EU98),2)</f>
        <v>0</v>
      </c>
      <c r="AF98">
        <f>ROUND((EV98),2)</f>
        <v>124.02</v>
      </c>
      <c r="AG98">
        <f t="shared" ref="AG98:AG133" si="87">ROUND((AP98),2)</f>
        <v>0</v>
      </c>
      <c r="AH98">
        <f>(EW98)</f>
        <v>15.9</v>
      </c>
      <c r="AI98">
        <f>(EX98)</f>
        <v>0</v>
      </c>
      <c r="AJ98">
        <f t="shared" ref="AJ98:AJ133" si="88">(AS98)</f>
        <v>0</v>
      </c>
      <c r="AK98">
        <v>154.66</v>
      </c>
      <c r="AL98">
        <v>0</v>
      </c>
      <c r="AM98">
        <v>30.64</v>
      </c>
      <c r="AN98">
        <v>0</v>
      </c>
      <c r="AO98">
        <v>124.02</v>
      </c>
      <c r="AP98">
        <v>0</v>
      </c>
      <c r="AQ98">
        <v>15.9</v>
      </c>
      <c r="AR98">
        <v>0</v>
      </c>
      <c r="AS98">
        <v>0</v>
      </c>
      <c r="AT98">
        <v>91</v>
      </c>
      <c r="AU98">
        <v>52</v>
      </c>
      <c r="AV98">
        <v>1</v>
      </c>
      <c r="AW98">
        <v>1</v>
      </c>
      <c r="AZ98">
        <v>1</v>
      </c>
      <c r="BA98">
        <v>45.71</v>
      </c>
      <c r="BB98">
        <v>13.41</v>
      </c>
      <c r="BC98">
        <v>8.3800000000000008</v>
      </c>
      <c r="BD98" t="s">
        <v>3</v>
      </c>
      <c r="BE98" t="s">
        <v>3</v>
      </c>
      <c r="BF98" t="s">
        <v>3</v>
      </c>
      <c r="BG98" t="s">
        <v>3</v>
      </c>
      <c r="BH98">
        <v>0</v>
      </c>
      <c r="BI98">
        <v>1</v>
      </c>
      <c r="BJ98" t="s">
        <v>20</v>
      </c>
      <c r="BM98">
        <v>46003</v>
      </c>
      <c r="BN98">
        <v>0</v>
      </c>
      <c r="BO98" t="s">
        <v>3</v>
      </c>
      <c r="BP98">
        <v>0</v>
      </c>
      <c r="BQ98">
        <v>2</v>
      </c>
      <c r="BR98">
        <v>0</v>
      </c>
      <c r="BS98">
        <v>45.71</v>
      </c>
      <c r="BT98">
        <v>1</v>
      </c>
      <c r="BU98">
        <v>1</v>
      </c>
      <c r="BV98">
        <v>1</v>
      </c>
      <c r="BW98">
        <v>1</v>
      </c>
      <c r="BX98">
        <v>1</v>
      </c>
      <c r="BY98" t="s">
        <v>3</v>
      </c>
      <c r="BZ98">
        <v>91</v>
      </c>
      <c r="CA98">
        <v>52</v>
      </c>
      <c r="CB98" t="s">
        <v>3</v>
      </c>
      <c r="CE98">
        <v>0</v>
      </c>
      <c r="CF98">
        <v>0</v>
      </c>
      <c r="CG98">
        <v>0</v>
      </c>
      <c r="CM98">
        <v>0</v>
      </c>
      <c r="CN98" t="s">
        <v>3</v>
      </c>
      <c r="CO98">
        <v>0</v>
      </c>
      <c r="CP98">
        <f t="shared" ref="CP98:CP133" si="89">(P98+Q98+S98)</f>
        <v>14044.42</v>
      </c>
      <c r="CQ98">
        <f t="shared" ref="CQ98:CQ133" si="90">AC98*BC98</f>
        <v>0</v>
      </c>
      <c r="CR98">
        <f>(((ET98)*BB98-(EU98)*BS98)+AE98*BS98)</f>
        <v>410.88240000000002</v>
      </c>
      <c r="CS98">
        <f t="shared" ref="CS98:CS133" si="91">AE98*BS98</f>
        <v>0</v>
      </c>
      <c r="CT98">
        <f t="shared" ref="CT98:CT133" si="92">AF98*BA98</f>
        <v>5668.9542000000001</v>
      </c>
      <c r="CU98">
        <f t="shared" ref="CU98:CU133" si="93">AG98</f>
        <v>0</v>
      </c>
      <c r="CV98">
        <f t="shared" ref="CV98:CV133" si="94">AH98</f>
        <v>15.9</v>
      </c>
      <c r="CW98">
        <f t="shared" ref="CW98:CW133" si="95">AI98</f>
        <v>0</v>
      </c>
      <c r="CX98">
        <f t="shared" ref="CX98:CX133" si="96">AJ98</f>
        <v>0</v>
      </c>
      <c r="CY98">
        <f t="shared" ref="CY98:CY133" si="97">(((S98+R98)*AT98)/100)</f>
        <v>11916.7048</v>
      </c>
      <c r="CZ98">
        <f t="shared" ref="CZ98:CZ133" si="98">(((S98+R98)*AU98)/100)</f>
        <v>6809.5456000000004</v>
      </c>
      <c r="DC98" t="s">
        <v>3</v>
      </c>
      <c r="DD98" t="s">
        <v>3</v>
      </c>
      <c r="DE98" t="s">
        <v>3</v>
      </c>
      <c r="DF98" t="s">
        <v>3</v>
      </c>
      <c r="DG98" t="s">
        <v>3</v>
      </c>
      <c r="DH98" t="s">
        <v>3</v>
      </c>
      <c r="DI98" t="s">
        <v>3</v>
      </c>
      <c r="DJ98" t="s">
        <v>3</v>
      </c>
      <c r="DK98" t="s">
        <v>3</v>
      </c>
      <c r="DL98" t="s">
        <v>3</v>
      </c>
      <c r="DM98" t="s">
        <v>3</v>
      </c>
      <c r="DN98">
        <v>0</v>
      </c>
      <c r="DO98">
        <v>0</v>
      </c>
      <c r="DP98">
        <v>1</v>
      </c>
      <c r="DQ98">
        <v>1</v>
      </c>
      <c r="DU98">
        <v>1005</v>
      </c>
      <c r="DV98" t="s">
        <v>19</v>
      </c>
      <c r="DW98" t="s">
        <v>19</v>
      </c>
      <c r="DX98">
        <v>100</v>
      </c>
      <c r="DZ98" t="s">
        <v>3</v>
      </c>
      <c r="EA98" t="s">
        <v>3</v>
      </c>
      <c r="EB98" t="s">
        <v>3</v>
      </c>
      <c r="EC98" t="s">
        <v>3</v>
      </c>
      <c r="EE98">
        <v>140625347</v>
      </c>
      <c r="EF98">
        <v>2</v>
      </c>
      <c r="EG98" t="s">
        <v>23</v>
      </c>
      <c r="EH98">
        <v>40</v>
      </c>
      <c r="EI98" t="s">
        <v>24</v>
      </c>
      <c r="EJ98">
        <v>1</v>
      </c>
      <c r="EK98">
        <v>46003</v>
      </c>
      <c r="EL98" t="s">
        <v>25</v>
      </c>
      <c r="EM98" t="s">
        <v>26</v>
      </c>
      <c r="EO98" t="s">
        <v>3</v>
      </c>
      <c r="EQ98">
        <v>0</v>
      </c>
      <c r="ER98">
        <v>154.66</v>
      </c>
      <c r="ES98">
        <v>0</v>
      </c>
      <c r="ET98">
        <v>30.64</v>
      </c>
      <c r="EU98">
        <v>0</v>
      </c>
      <c r="EV98">
        <v>124.02</v>
      </c>
      <c r="EW98">
        <v>15.9</v>
      </c>
      <c r="EX98">
        <v>0</v>
      </c>
      <c r="EY98">
        <v>0</v>
      </c>
      <c r="FQ98">
        <v>0</v>
      </c>
      <c r="FR98">
        <f t="shared" ref="FR98:FR135" si="99">ROUND(IF(BI98=3,GM98,0),2)</f>
        <v>0</v>
      </c>
      <c r="FS98">
        <v>0</v>
      </c>
      <c r="FX98">
        <v>91</v>
      </c>
      <c r="FY98">
        <v>52</v>
      </c>
      <c r="GA98" t="s">
        <v>3</v>
      </c>
      <c r="GD98">
        <v>1</v>
      </c>
      <c r="GF98">
        <v>2084206629</v>
      </c>
      <c r="GG98">
        <v>2</v>
      </c>
      <c r="GH98">
        <v>1</v>
      </c>
      <c r="GI98">
        <v>4</v>
      </c>
      <c r="GJ98">
        <v>0</v>
      </c>
      <c r="GK98">
        <v>0</v>
      </c>
      <c r="GL98">
        <f t="shared" ref="GL98:GL135" si="100">ROUND(IF(AND(BH98=3,BI98=3,FS98&lt;&gt;0),P98,0),2)</f>
        <v>0</v>
      </c>
      <c r="GM98">
        <f t="shared" ref="GM98:GM133" si="101">ROUND(O98+X98+Y98,2)+GX98</f>
        <v>32770.67</v>
      </c>
      <c r="GN98">
        <f t="shared" ref="GN98:GN133" si="102">IF(OR(BI98=0,BI98=1),ROUND(O98+X98+Y98,2),0)</f>
        <v>32770.67</v>
      </c>
      <c r="GO98">
        <f t="shared" ref="GO98:GO133" si="103">IF(BI98=2,ROUND(O98+X98+Y98,2),0)</f>
        <v>0</v>
      </c>
      <c r="GP98">
        <f t="shared" ref="GP98:GP133" si="104">IF(BI98=4,ROUND(O98+X98+Y98,2)+GX98,0)</f>
        <v>0</v>
      </c>
      <c r="GR98">
        <v>0</v>
      </c>
      <c r="GS98">
        <v>3</v>
      </c>
      <c r="GT98">
        <v>0</v>
      </c>
      <c r="GU98" t="s">
        <v>3</v>
      </c>
      <c r="GV98">
        <f t="shared" ref="GV98:GV133" si="105">ROUND((GT98),2)</f>
        <v>0</v>
      </c>
      <c r="GW98">
        <v>1</v>
      </c>
      <c r="GX98">
        <f t="shared" ref="GX98:GX133" si="106">ROUND(HC98*I98,2)</f>
        <v>0</v>
      </c>
      <c r="HA98">
        <v>0</v>
      </c>
      <c r="HB98">
        <v>0</v>
      </c>
      <c r="HC98">
        <f t="shared" ref="HC98:HC133" si="107">GV98*GW98</f>
        <v>0</v>
      </c>
      <c r="HE98" t="s">
        <v>3</v>
      </c>
      <c r="HF98" t="s">
        <v>3</v>
      </c>
      <c r="HM98" t="s">
        <v>3</v>
      </c>
      <c r="HN98" t="s">
        <v>28</v>
      </c>
      <c r="HO98" t="s">
        <v>29</v>
      </c>
      <c r="HP98" t="s">
        <v>25</v>
      </c>
      <c r="HQ98" t="s">
        <v>25</v>
      </c>
      <c r="IK98">
        <v>0</v>
      </c>
    </row>
    <row r="99" spans="1:245" x14ac:dyDescent="0.2">
      <c r="A99">
        <v>18</v>
      </c>
      <c r="B99">
        <v>1</v>
      </c>
      <c r="C99">
        <v>73</v>
      </c>
      <c r="E99" t="s">
        <v>234</v>
      </c>
      <c r="F99" t="s">
        <v>31</v>
      </c>
      <c r="G99" t="s">
        <v>32</v>
      </c>
      <c r="H99" t="s">
        <v>33</v>
      </c>
      <c r="I99">
        <f>I98*J99</f>
        <v>5.0358000000000001</v>
      </c>
      <c r="J99">
        <v>2.1800000000000002</v>
      </c>
      <c r="K99">
        <v>2.1800000000000002</v>
      </c>
      <c r="O99">
        <f t="shared" si="74"/>
        <v>0</v>
      </c>
      <c r="P99">
        <f t="shared" si="75"/>
        <v>0</v>
      </c>
      <c r="Q99">
        <f t="shared" si="76"/>
        <v>0</v>
      </c>
      <c r="R99">
        <f t="shared" si="77"/>
        <v>0</v>
      </c>
      <c r="S99">
        <f t="shared" si="78"/>
        <v>0</v>
      </c>
      <c r="T99">
        <f t="shared" si="79"/>
        <v>0</v>
      </c>
      <c r="U99">
        <f t="shared" si="80"/>
        <v>0</v>
      </c>
      <c r="V99">
        <f t="shared" si="81"/>
        <v>0</v>
      </c>
      <c r="W99">
        <f t="shared" si="82"/>
        <v>0</v>
      </c>
      <c r="X99">
        <f t="shared" si="83"/>
        <v>0</v>
      </c>
      <c r="Y99">
        <f t="shared" si="84"/>
        <v>0</v>
      </c>
      <c r="AA99">
        <v>145071932</v>
      </c>
      <c r="AB99">
        <f t="shared" si="85"/>
        <v>0</v>
      </c>
      <c r="AC99">
        <f t="shared" si="86"/>
        <v>0</v>
      </c>
      <c r="AD99">
        <f>ROUND((((ET99)-(EU99))+AE99),2)</f>
        <v>0</v>
      </c>
      <c r="AE99">
        <f>ROUND((EU99),2)</f>
        <v>0</v>
      </c>
      <c r="AF99">
        <f>ROUND((EV99),2)</f>
        <v>0</v>
      </c>
      <c r="AG99">
        <f t="shared" si="87"/>
        <v>0</v>
      </c>
      <c r="AH99">
        <f>(EW99)</f>
        <v>0</v>
      </c>
      <c r="AI99">
        <f>(EX99)</f>
        <v>0</v>
      </c>
      <c r="AJ99">
        <f t="shared" si="88"/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91</v>
      </c>
      <c r="AU99">
        <v>52</v>
      </c>
      <c r="AV99">
        <v>1</v>
      </c>
      <c r="AW99">
        <v>1</v>
      </c>
      <c r="AZ99">
        <v>1</v>
      </c>
      <c r="BA99">
        <v>1</v>
      </c>
      <c r="BB99">
        <v>1</v>
      </c>
      <c r="BC99">
        <v>8.3800000000000008</v>
      </c>
      <c r="BD99" t="s">
        <v>3</v>
      </c>
      <c r="BE99" t="s">
        <v>3</v>
      </c>
      <c r="BF99" t="s">
        <v>3</v>
      </c>
      <c r="BG99" t="s">
        <v>3</v>
      </c>
      <c r="BH99">
        <v>3</v>
      </c>
      <c r="BI99">
        <v>1</v>
      </c>
      <c r="BJ99" t="s">
        <v>3</v>
      </c>
      <c r="BM99">
        <v>46003</v>
      </c>
      <c r="BN99">
        <v>0</v>
      </c>
      <c r="BO99" t="s">
        <v>3</v>
      </c>
      <c r="BP99">
        <v>0</v>
      </c>
      <c r="BQ99">
        <v>2</v>
      </c>
      <c r="BR99">
        <v>0</v>
      </c>
      <c r="BS99">
        <v>1</v>
      </c>
      <c r="BT99">
        <v>1</v>
      </c>
      <c r="BU99">
        <v>1</v>
      </c>
      <c r="BV99">
        <v>1</v>
      </c>
      <c r="BW99">
        <v>1</v>
      </c>
      <c r="BX99">
        <v>1</v>
      </c>
      <c r="BY99" t="s">
        <v>3</v>
      </c>
      <c r="BZ99">
        <v>91</v>
      </c>
      <c r="CA99">
        <v>52</v>
      </c>
      <c r="CB99" t="s">
        <v>3</v>
      </c>
      <c r="CE99">
        <v>0</v>
      </c>
      <c r="CF99">
        <v>0</v>
      </c>
      <c r="CG99">
        <v>0</v>
      </c>
      <c r="CM99">
        <v>0</v>
      </c>
      <c r="CN99" t="s">
        <v>3</v>
      </c>
      <c r="CO99">
        <v>0</v>
      </c>
      <c r="CP99">
        <f t="shared" si="89"/>
        <v>0</v>
      </c>
      <c r="CQ99">
        <f t="shared" si="90"/>
        <v>0</v>
      </c>
      <c r="CR99">
        <f>(((ET99)*BB99-(EU99)*BS99)+AE99*BS99)</f>
        <v>0</v>
      </c>
      <c r="CS99">
        <f t="shared" si="91"/>
        <v>0</v>
      </c>
      <c r="CT99">
        <f t="shared" si="92"/>
        <v>0</v>
      </c>
      <c r="CU99">
        <f t="shared" si="93"/>
        <v>0</v>
      </c>
      <c r="CV99">
        <f t="shared" si="94"/>
        <v>0</v>
      </c>
      <c r="CW99">
        <f t="shared" si="95"/>
        <v>0</v>
      </c>
      <c r="CX99">
        <f t="shared" si="96"/>
        <v>0</v>
      </c>
      <c r="CY99">
        <f t="shared" si="97"/>
        <v>0</v>
      </c>
      <c r="CZ99">
        <f t="shared" si="98"/>
        <v>0</v>
      </c>
      <c r="DC99" t="s">
        <v>3</v>
      </c>
      <c r="DD99" t="s">
        <v>3</v>
      </c>
      <c r="DE99" t="s">
        <v>3</v>
      </c>
      <c r="DF99" t="s">
        <v>3</v>
      </c>
      <c r="DG99" t="s">
        <v>3</v>
      </c>
      <c r="DH99" t="s">
        <v>3</v>
      </c>
      <c r="DI99" t="s">
        <v>3</v>
      </c>
      <c r="DJ99" t="s">
        <v>3</v>
      </c>
      <c r="DK99" t="s">
        <v>3</v>
      </c>
      <c r="DL99" t="s">
        <v>3</v>
      </c>
      <c r="DM99" t="s">
        <v>3</v>
      </c>
      <c r="DN99">
        <v>0</v>
      </c>
      <c r="DO99">
        <v>0</v>
      </c>
      <c r="DP99">
        <v>1</v>
      </c>
      <c r="DQ99">
        <v>1</v>
      </c>
      <c r="DU99">
        <v>1009</v>
      </c>
      <c r="DV99" t="s">
        <v>33</v>
      </c>
      <c r="DW99" t="s">
        <v>33</v>
      </c>
      <c r="DX99">
        <v>1000</v>
      </c>
      <c r="DZ99" t="s">
        <v>3</v>
      </c>
      <c r="EA99" t="s">
        <v>3</v>
      </c>
      <c r="EB99" t="s">
        <v>3</v>
      </c>
      <c r="EC99" t="s">
        <v>3</v>
      </c>
      <c r="EE99">
        <v>140625347</v>
      </c>
      <c r="EF99">
        <v>2</v>
      </c>
      <c r="EG99" t="s">
        <v>23</v>
      </c>
      <c r="EH99">
        <v>40</v>
      </c>
      <c r="EI99" t="s">
        <v>24</v>
      </c>
      <c r="EJ99">
        <v>1</v>
      </c>
      <c r="EK99">
        <v>46003</v>
      </c>
      <c r="EL99" t="s">
        <v>25</v>
      </c>
      <c r="EM99" t="s">
        <v>26</v>
      </c>
      <c r="EO99" t="s">
        <v>3</v>
      </c>
      <c r="EQ99">
        <v>0</v>
      </c>
      <c r="ER99">
        <v>0</v>
      </c>
      <c r="ES99">
        <v>0</v>
      </c>
      <c r="ET99">
        <v>0</v>
      </c>
      <c r="EU99">
        <v>0</v>
      </c>
      <c r="EV99">
        <v>0</v>
      </c>
      <c r="EW99">
        <v>0</v>
      </c>
      <c r="EX99">
        <v>0</v>
      </c>
      <c r="FQ99">
        <v>0</v>
      </c>
      <c r="FR99">
        <f t="shared" si="99"/>
        <v>0</v>
      </c>
      <c r="FS99">
        <v>0</v>
      </c>
      <c r="FX99">
        <v>91</v>
      </c>
      <c r="FY99">
        <v>52</v>
      </c>
      <c r="GA99" t="s">
        <v>3</v>
      </c>
      <c r="GD99">
        <v>1</v>
      </c>
      <c r="GF99">
        <v>2102561428</v>
      </c>
      <c r="GG99">
        <v>2</v>
      </c>
      <c r="GH99">
        <v>1</v>
      </c>
      <c r="GI99">
        <v>4</v>
      </c>
      <c r="GJ99">
        <v>0</v>
      </c>
      <c r="GK99">
        <v>0</v>
      </c>
      <c r="GL99">
        <f t="shared" si="100"/>
        <v>0</v>
      </c>
      <c r="GM99">
        <f t="shared" si="101"/>
        <v>0</v>
      </c>
      <c r="GN99">
        <f t="shared" si="102"/>
        <v>0</v>
      </c>
      <c r="GO99">
        <f t="shared" si="103"/>
        <v>0</v>
      </c>
      <c r="GP99">
        <f t="shared" si="104"/>
        <v>0</v>
      </c>
      <c r="GR99">
        <v>0</v>
      </c>
      <c r="GS99">
        <v>3</v>
      </c>
      <c r="GT99">
        <v>0</v>
      </c>
      <c r="GU99" t="s">
        <v>3</v>
      </c>
      <c r="GV99">
        <f t="shared" si="105"/>
        <v>0</v>
      </c>
      <c r="GW99">
        <v>1</v>
      </c>
      <c r="GX99">
        <f t="shared" si="106"/>
        <v>0</v>
      </c>
      <c r="HA99">
        <v>0</v>
      </c>
      <c r="HB99">
        <v>0</v>
      </c>
      <c r="HC99">
        <f t="shared" si="107"/>
        <v>0</v>
      </c>
      <c r="HE99" t="s">
        <v>3</v>
      </c>
      <c r="HF99" t="s">
        <v>3</v>
      </c>
      <c r="HM99" t="s">
        <v>3</v>
      </c>
      <c r="HN99" t="s">
        <v>28</v>
      </c>
      <c r="HO99" t="s">
        <v>29</v>
      </c>
      <c r="HP99" t="s">
        <v>25</v>
      </c>
      <c r="HQ99" t="s">
        <v>25</v>
      </c>
      <c r="IK99">
        <v>0</v>
      </c>
    </row>
    <row r="100" spans="1:245" x14ac:dyDescent="0.2">
      <c r="A100">
        <v>17</v>
      </c>
      <c r="B100">
        <v>1</v>
      </c>
      <c r="C100">
        <f>ROW(SmtRes!A94)</f>
        <v>94</v>
      </c>
      <c r="D100">
        <f>ROW(EtalonRes!A103)</f>
        <v>103</v>
      </c>
      <c r="E100" t="s">
        <v>235</v>
      </c>
      <c r="F100" t="s">
        <v>35</v>
      </c>
      <c r="G100" t="s">
        <v>36</v>
      </c>
      <c r="H100" t="s">
        <v>19</v>
      </c>
      <c r="I100">
        <f>ROUND(231/100,9)</f>
        <v>2.31</v>
      </c>
      <c r="J100">
        <v>0</v>
      </c>
      <c r="K100">
        <f>ROUND(231/100,9)</f>
        <v>2.31</v>
      </c>
      <c r="O100">
        <f t="shared" si="74"/>
        <v>54790.62</v>
      </c>
      <c r="P100">
        <f t="shared" si="75"/>
        <v>2980.33</v>
      </c>
      <c r="Q100">
        <f t="shared" si="76"/>
        <v>18167.169999999998</v>
      </c>
      <c r="R100">
        <f t="shared" si="77"/>
        <v>5431.55</v>
      </c>
      <c r="S100">
        <f t="shared" si="78"/>
        <v>33643.120000000003</v>
      </c>
      <c r="T100">
        <f t="shared" si="79"/>
        <v>0</v>
      </c>
      <c r="U100">
        <f t="shared" si="80"/>
        <v>84.21105</v>
      </c>
      <c r="V100">
        <f t="shared" si="81"/>
        <v>8.4603750000000009</v>
      </c>
      <c r="W100">
        <f t="shared" si="82"/>
        <v>0</v>
      </c>
      <c r="X100">
        <f t="shared" si="83"/>
        <v>36339.440000000002</v>
      </c>
      <c r="Y100">
        <f t="shared" si="84"/>
        <v>20592.349999999999</v>
      </c>
      <c r="AA100">
        <v>145071932</v>
      </c>
      <c r="AB100">
        <f t="shared" si="85"/>
        <v>1059.05</v>
      </c>
      <c r="AC100">
        <f t="shared" si="86"/>
        <v>153.96</v>
      </c>
      <c r="AD100">
        <f>ROUND(((((ET100*1.25))-((EU100*1.25)))+AE100),2)</f>
        <v>586.47</v>
      </c>
      <c r="AE100">
        <f>ROUND(((EU100*1.25)),2)</f>
        <v>51.44</v>
      </c>
      <c r="AF100">
        <f>ROUND(((EV100*1.15)),2)</f>
        <v>318.62</v>
      </c>
      <c r="AG100">
        <f t="shared" si="87"/>
        <v>0</v>
      </c>
      <c r="AH100">
        <f>((EW100*1.15))</f>
        <v>36.454999999999998</v>
      </c>
      <c r="AI100">
        <f>((EX100*1.25))</f>
        <v>3.6625000000000001</v>
      </c>
      <c r="AJ100">
        <f t="shared" si="88"/>
        <v>0</v>
      </c>
      <c r="AK100">
        <v>900.19</v>
      </c>
      <c r="AL100">
        <v>153.96</v>
      </c>
      <c r="AM100">
        <v>469.17</v>
      </c>
      <c r="AN100">
        <v>41.15</v>
      </c>
      <c r="AO100">
        <v>277.06</v>
      </c>
      <c r="AP100">
        <v>0</v>
      </c>
      <c r="AQ100">
        <v>31.7</v>
      </c>
      <c r="AR100">
        <v>2.93</v>
      </c>
      <c r="AS100">
        <v>0</v>
      </c>
      <c r="AT100">
        <v>93</v>
      </c>
      <c r="AU100">
        <v>52.7</v>
      </c>
      <c r="AV100">
        <v>1</v>
      </c>
      <c r="AW100">
        <v>1</v>
      </c>
      <c r="AZ100">
        <v>1</v>
      </c>
      <c r="BA100">
        <v>45.71</v>
      </c>
      <c r="BB100">
        <v>13.41</v>
      </c>
      <c r="BC100">
        <v>8.3800000000000008</v>
      </c>
      <c r="BD100" t="s">
        <v>3</v>
      </c>
      <c r="BE100" t="s">
        <v>3</v>
      </c>
      <c r="BF100" t="s">
        <v>3</v>
      </c>
      <c r="BG100" t="s">
        <v>3</v>
      </c>
      <c r="BH100">
        <v>0</v>
      </c>
      <c r="BI100">
        <v>1</v>
      </c>
      <c r="BJ100" t="s">
        <v>37</v>
      </c>
      <c r="BM100">
        <v>9001</v>
      </c>
      <c r="BN100">
        <v>0</v>
      </c>
      <c r="BO100" t="s">
        <v>3</v>
      </c>
      <c r="BP100">
        <v>0</v>
      </c>
      <c r="BQ100">
        <v>2</v>
      </c>
      <c r="BR100">
        <v>0</v>
      </c>
      <c r="BS100">
        <v>45.71</v>
      </c>
      <c r="BT100">
        <v>1</v>
      </c>
      <c r="BU100">
        <v>1</v>
      </c>
      <c r="BV100">
        <v>1</v>
      </c>
      <c r="BW100">
        <v>1</v>
      </c>
      <c r="BX100">
        <v>1</v>
      </c>
      <c r="BY100" t="s">
        <v>3</v>
      </c>
      <c r="BZ100">
        <v>93</v>
      </c>
      <c r="CA100">
        <v>62</v>
      </c>
      <c r="CB100" t="s">
        <v>3</v>
      </c>
      <c r="CE100">
        <v>0</v>
      </c>
      <c r="CF100">
        <v>0</v>
      </c>
      <c r="CG100">
        <v>0</v>
      </c>
      <c r="CM100">
        <v>0</v>
      </c>
      <c r="CN100" t="s">
        <v>236</v>
      </c>
      <c r="CO100">
        <v>0</v>
      </c>
      <c r="CP100">
        <f t="shared" si="89"/>
        <v>54790.62</v>
      </c>
      <c r="CQ100">
        <f t="shared" si="90"/>
        <v>1290.1848000000002</v>
      </c>
      <c r="CR100">
        <f>((((ET100*1.25))*BB100-((EU100*1.25))*BS100)+AE100*BS100)</f>
        <v>7864.5763999999999</v>
      </c>
      <c r="CS100">
        <f t="shared" si="91"/>
        <v>2351.3224</v>
      </c>
      <c r="CT100">
        <f t="shared" si="92"/>
        <v>14564.120200000001</v>
      </c>
      <c r="CU100">
        <f t="shared" si="93"/>
        <v>0</v>
      </c>
      <c r="CV100">
        <f t="shared" si="94"/>
        <v>36.454999999999998</v>
      </c>
      <c r="CW100">
        <f t="shared" si="95"/>
        <v>3.6625000000000001</v>
      </c>
      <c r="CX100">
        <f t="shared" si="96"/>
        <v>0</v>
      </c>
      <c r="CY100">
        <f t="shared" si="97"/>
        <v>36339.443100000004</v>
      </c>
      <c r="CZ100">
        <f t="shared" si="98"/>
        <v>20592.351090000004</v>
      </c>
      <c r="DC100" t="s">
        <v>3</v>
      </c>
      <c r="DD100" t="s">
        <v>3</v>
      </c>
      <c r="DE100" t="s">
        <v>38</v>
      </c>
      <c r="DF100" t="s">
        <v>38</v>
      </c>
      <c r="DG100" t="s">
        <v>237</v>
      </c>
      <c r="DH100" t="s">
        <v>3</v>
      </c>
      <c r="DI100" t="s">
        <v>237</v>
      </c>
      <c r="DJ100" t="s">
        <v>38</v>
      </c>
      <c r="DK100" t="s">
        <v>3</v>
      </c>
      <c r="DL100" t="s">
        <v>3</v>
      </c>
      <c r="DM100" t="s">
        <v>40</v>
      </c>
      <c r="DN100">
        <v>0</v>
      </c>
      <c r="DO100">
        <v>0</v>
      </c>
      <c r="DP100">
        <v>1</v>
      </c>
      <c r="DQ100">
        <v>1</v>
      </c>
      <c r="DU100">
        <v>1005</v>
      </c>
      <c r="DV100" t="s">
        <v>19</v>
      </c>
      <c r="DW100" t="s">
        <v>19</v>
      </c>
      <c r="DX100">
        <v>100</v>
      </c>
      <c r="DZ100" t="s">
        <v>3</v>
      </c>
      <c r="EA100" t="s">
        <v>3</v>
      </c>
      <c r="EB100" t="s">
        <v>3</v>
      </c>
      <c r="EC100" t="s">
        <v>3</v>
      </c>
      <c r="EE100">
        <v>140625026</v>
      </c>
      <c r="EF100">
        <v>2</v>
      </c>
      <c r="EG100" t="s">
        <v>23</v>
      </c>
      <c r="EH100">
        <v>9</v>
      </c>
      <c r="EI100" t="s">
        <v>41</v>
      </c>
      <c r="EJ100">
        <v>1</v>
      </c>
      <c r="EK100">
        <v>9001</v>
      </c>
      <c r="EL100" t="s">
        <v>41</v>
      </c>
      <c r="EM100" t="s">
        <v>42</v>
      </c>
      <c r="EO100" t="s">
        <v>238</v>
      </c>
      <c r="EQ100">
        <v>0</v>
      </c>
      <c r="ER100">
        <v>900.19</v>
      </c>
      <c r="ES100">
        <v>153.96</v>
      </c>
      <c r="ET100">
        <v>469.17</v>
      </c>
      <c r="EU100">
        <v>41.15</v>
      </c>
      <c r="EV100">
        <v>277.06</v>
      </c>
      <c r="EW100">
        <v>31.7</v>
      </c>
      <c r="EX100">
        <v>2.93</v>
      </c>
      <c r="EY100">
        <v>0</v>
      </c>
      <c r="FQ100">
        <v>0</v>
      </c>
      <c r="FR100">
        <f t="shared" si="99"/>
        <v>0</v>
      </c>
      <c r="FS100">
        <v>0</v>
      </c>
      <c r="FX100">
        <v>93</v>
      </c>
      <c r="FY100">
        <v>52.7</v>
      </c>
      <c r="GA100" t="s">
        <v>3</v>
      </c>
      <c r="GD100">
        <v>1</v>
      </c>
      <c r="GF100">
        <v>-615305433</v>
      </c>
      <c r="GG100">
        <v>2</v>
      </c>
      <c r="GH100">
        <v>1</v>
      </c>
      <c r="GI100">
        <v>4</v>
      </c>
      <c r="GJ100">
        <v>0</v>
      </c>
      <c r="GK100">
        <v>0</v>
      </c>
      <c r="GL100">
        <f t="shared" si="100"/>
        <v>0</v>
      </c>
      <c r="GM100">
        <f t="shared" si="101"/>
        <v>111722.41</v>
      </c>
      <c r="GN100">
        <f t="shared" si="102"/>
        <v>111722.41</v>
      </c>
      <c r="GO100">
        <f t="shared" si="103"/>
        <v>0</v>
      </c>
      <c r="GP100">
        <f t="shared" si="104"/>
        <v>0</v>
      </c>
      <c r="GR100">
        <v>0</v>
      </c>
      <c r="GS100">
        <v>3</v>
      </c>
      <c r="GT100">
        <v>0</v>
      </c>
      <c r="GU100" t="s">
        <v>3</v>
      </c>
      <c r="GV100">
        <f t="shared" si="105"/>
        <v>0</v>
      </c>
      <c r="GW100">
        <v>1</v>
      </c>
      <c r="GX100">
        <f t="shared" si="106"/>
        <v>0</v>
      </c>
      <c r="HA100">
        <v>0</v>
      </c>
      <c r="HB100">
        <v>0</v>
      </c>
      <c r="HC100">
        <f t="shared" si="107"/>
        <v>0</v>
      </c>
      <c r="HE100" t="s">
        <v>3</v>
      </c>
      <c r="HF100" t="s">
        <v>3</v>
      </c>
      <c r="HM100" t="s">
        <v>3</v>
      </c>
      <c r="HN100" t="s">
        <v>44</v>
      </c>
      <c r="HO100" t="s">
        <v>45</v>
      </c>
      <c r="HP100" t="s">
        <v>41</v>
      </c>
      <c r="HQ100" t="s">
        <v>41</v>
      </c>
      <c r="IK100">
        <v>0</v>
      </c>
    </row>
    <row r="101" spans="1:245" x14ac:dyDescent="0.2">
      <c r="A101">
        <v>18</v>
      </c>
      <c r="B101">
        <v>1</v>
      </c>
      <c r="C101">
        <v>86</v>
      </c>
      <c r="E101" t="s">
        <v>239</v>
      </c>
      <c r="F101" t="s">
        <v>47</v>
      </c>
      <c r="G101" t="s">
        <v>48</v>
      </c>
      <c r="H101" t="s">
        <v>49</v>
      </c>
      <c r="I101">
        <f>I100*J101</f>
        <v>-5.0819999999999999</v>
      </c>
      <c r="J101">
        <v>-2.1999999999999997</v>
      </c>
      <c r="K101">
        <v>-2.2000000000000002</v>
      </c>
      <c r="O101">
        <f t="shared" si="74"/>
        <v>-384.99</v>
      </c>
      <c r="P101">
        <f t="shared" si="75"/>
        <v>-384.99</v>
      </c>
      <c r="Q101">
        <f t="shared" si="76"/>
        <v>0</v>
      </c>
      <c r="R101">
        <f t="shared" si="77"/>
        <v>0</v>
      </c>
      <c r="S101">
        <f t="shared" si="78"/>
        <v>0</v>
      </c>
      <c r="T101">
        <f t="shared" si="79"/>
        <v>0</v>
      </c>
      <c r="U101">
        <f t="shared" si="80"/>
        <v>0</v>
      </c>
      <c r="V101">
        <f t="shared" si="81"/>
        <v>0</v>
      </c>
      <c r="W101">
        <f t="shared" si="82"/>
        <v>0</v>
      </c>
      <c r="X101">
        <f t="shared" si="83"/>
        <v>0</v>
      </c>
      <c r="Y101">
        <f t="shared" si="84"/>
        <v>0</v>
      </c>
      <c r="AA101">
        <v>145071932</v>
      </c>
      <c r="AB101">
        <f t="shared" si="85"/>
        <v>9.0399999999999991</v>
      </c>
      <c r="AC101">
        <f t="shared" si="86"/>
        <v>9.0399999999999991</v>
      </c>
      <c r="AD101">
        <f>ROUND((((ET101)-(EU101))+AE101),2)</f>
        <v>0</v>
      </c>
      <c r="AE101">
        <f t="shared" ref="AE101:AF103" si="108">ROUND((EU101),2)</f>
        <v>0</v>
      </c>
      <c r="AF101">
        <f t="shared" si="108"/>
        <v>0</v>
      </c>
      <c r="AG101">
        <f t="shared" si="87"/>
        <v>0</v>
      </c>
      <c r="AH101">
        <f t="shared" ref="AH101:AI103" si="109">(EW101)</f>
        <v>0</v>
      </c>
      <c r="AI101">
        <f t="shared" si="109"/>
        <v>0</v>
      </c>
      <c r="AJ101">
        <f t="shared" si="88"/>
        <v>0</v>
      </c>
      <c r="AK101">
        <v>9.0399999999999991</v>
      </c>
      <c r="AL101">
        <v>9.0399999999999991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93</v>
      </c>
      <c r="AU101">
        <v>62</v>
      </c>
      <c r="AV101">
        <v>1</v>
      </c>
      <c r="AW101">
        <v>1</v>
      </c>
      <c r="AZ101">
        <v>1</v>
      </c>
      <c r="BA101">
        <v>1</v>
      </c>
      <c r="BB101">
        <v>1</v>
      </c>
      <c r="BC101">
        <v>8.3800000000000008</v>
      </c>
      <c r="BD101" t="s">
        <v>3</v>
      </c>
      <c r="BE101" t="s">
        <v>3</v>
      </c>
      <c r="BF101" t="s">
        <v>3</v>
      </c>
      <c r="BG101" t="s">
        <v>3</v>
      </c>
      <c r="BH101">
        <v>3</v>
      </c>
      <c r="BI101">
        <v>1</v>
      </c>
      <c r="BJ101" t="s">
        <v>50</v>
      </c>
      <c r="BM101">
        <v>9001</v>
      </c>
      <c r="BN101">
        <v>0</v>
      </c>
      <c r="BO101" t="s">
        <v>3</v>
      </c>
      <c r="BP101">
        <v>0</v>
      </c>
      <c r="BQ101">
        <v>2</v>
      </c>
      <c r="BR101">
        <v>1</v>
      </c>
      <c r="BS101">
        <v>1</v>
      </c>
      <c r="BT101">
        <v>1</v>
      </c>
      <c r="BU101">
        <v>1</v>
      </c>
      <c r="BV101">
        <v>1</v>
      </c>
      <c r="BW101">
        <v>1</v>
      </c>
      <c r="BX101">
        <v>1</v>
      </c>
      <c r="BY101" t="s">
        <v>3</v>
      </c>
      <c r="BZ101">
        <v>93</v>
      </c>
      <c r="CA101">
        <v>62</v>
      </c>
      <c r="CB101" t="s">
        <v>3</v>
      </c>
      <c r="CE101">
        <v>0</v>
      </c>
      <c r="CF101">
        <v>0</v>
      </c>
      <c r="CG101">
        <v>0</v>
      </c>
      <c r="CM101">
        <v>0</v>
      </c>
      <c r="CN101" t="s">
        <v>3</v>
      </c>
      <c r="CO101">
        <v>0</v>
      </c>
      <c r="CP101">
        <f t="shared" si="89"/>
        <v>-384.99</v>
      </c>
      <c r="CQ101">
        <f t="shared" si="90"/>
        <v>75.755200000000002</v>
      </c>
      <c r="CR101">
        <f>(((ET101)*BB101-(EU101)*BS101)+AE101*BS101)</f>
        <v>0</v>
      </c>
      <c r="CS101">
        <f t="shared" si="91"/>
        <v>0</v>
      </c>
      <c r="CT101">
        <f t="shared" si="92"/>
        <v>0</v>
      </c>
      <c r="CU101">
        <f t="shared" si="93"/>
        <v>0</v>
      </c>
      <c r="CV101">
        <f t="shared" si="94"/>
        <v>0</v>
      </c>
      <c r="CW101">
        <f t="shared" si="95"/>
        <v>0</v>
      </c>
      <c r="CX101">
        <f t="shared" si="96"/>
        <v>0</v>
      </c>
      <c r="CY101">
        <f t="shared" si="97"/>
        <v>0</v>
      </c>
      <c r="CZ101">
        <f t="shared" si="98"/>
        <v>0</v>
      </c>
      <c r="DC101" t="s">
        <v>3</v>
      </c>
      <c r="DD101" t="s">
        <v>3</v>
      </c>
      <c r="DE101" t="s">
        <v>3</v>
      </c>
      <c r="DF101" t="s">
        <v>3</v>
      </c>
      <c r="DG101" t="s">
        <v>3</v>
      </c>
      <c r="DH101" t="s">
        <v>3</v>
      </c>
      <c r="DI101" t="s">
        <v>3</v>
      </c>
      <c r="DJ101" t="s">
        <v>3</v>
      </c>
      <c r="DK101" t="s">
        <v>3</v>
      </c>
      <c r="DL101" t="s">
        <v>3</v>
      </c>
      <c r="DM101" t="s">
        <v>3</v>
      </c>
      <c r="DN101">
        <v>0</v>
      </c>
      <c r="DO101">
        <v>0</v>
      </c>
      <c r="DP101">
        <v>1</v>
      </c>
      <c r="DQ101">
        <v>1</v>
      </c>
      <c r="DU101">
        <v>1009</v>
      </c>
      <c r="DV101" t="s">
        <v>49</v>
      </c>
      <c r="DW101" t="s">
        <v>49</v>
      </c>
      <c r="DX101">
        <v>1</v>
      </c>
      <c r="DZ101" t="s">
        <v>3</v>
      </c>
      <c r="EA101" t="s">
        <v>3</v>
      </c>
      <c r="EB101" t="s">
        <v>3</v>
      </c>
      <c r="EC101" t="s">
        <v>3</v>
      </c>
      <c r="EE101">
        <v>140625026</v>
      </c>
      <c r="EF101">
        <v>2</v>
      </c>
      <c r="EG101" t="s">
        <v>23</v>
      </c>
      <c r="EH101">
        <v>9</v>
      </c>
      <c r="EI101" t="s">
        <v>41</v>
      </c>
      <c r="EJ101">
        <v>1</v>
      </c>
      <c r="EK101">
        <v>9001</v>
      </c>
      <c r="EL101" t="s">
        <v>41</v>
      </c>
      <c r="EM101" t="s">
        <v>42</v>
      </c>
      <c r="EO101" t="s">
        <v>3</v>
      </c>
      <c r="EQ101">
        <v>32768</v>
      </c>
      <c r="ER101">
        <v>9.0399999999999991</v>
      </c>
      <c r="ES101">
        <v>9.0399999999999991</v>
      </c>
      <c r="ET101">
        <v>0</v>
      </c>
      <c r="EU101">
        <v>0</v>
      </c>
      <c r="EV101">
        <v>0</v>
      </c>
      <c r="EW101">
        <v>0</v>
      </c>
      <c r="EX101">
        <v>0</v>
      </c>
      <c r="FQ101">
        <v>0</v>
      </c>
      <c r="FR101">
        <f t="shared" si="99"/>
        <v>0</v>
      </c>
      <c r="FS101">
        <v>0</v>
      </c>
      <c r="FX101">
        <v>93</v>
      </c>
      <c r="FY101">
        <v>62</v>
      </c>
      <c r="GA101" t="s">
        <v>3</v>
      </c>
      <c r="GD101">
        <v>1</v>
      </c>
      <c r="GF101">
        <v>-1864341761</v>
      </c>
      <c r="GG101">
        <v>2</v>
      </c>
      <c r="GH101">
        <v>1</v>
      </c>
      <c r="GI101">
        <v>4</v>
      </c>
      <c r="GJ101">
        <v>0</v>
      </c>
      <c r="GK101">
        <v>0</v>
      </c>
      <c r="GL101">
        <f t="shared" si="100"/>
        <v>0</v>
      </c>
      <c r="GM101">
        <f t="shared" si="101"/>
        <v>-384.99</v>
      </c>
      <c r="GN101">
        <f t="shared" si="102"/>
        <v>-384.99</v>
      </c>
      <c r="GO101">
        <f t="shared" si="103"/>
        <v>0</v>
      </c>
      <c r="GP101">
        <f t="shared" si="104"/>
        <v>0</v>
      </c>
      <c r="GR101">
        <v>0</v>
      </c>
      <c r="GS101">
        <v>3</v>
      </c>
      <c r="GT101">
        <v>0</v>
      </c>
      <c r="GU101" t="s">
        <v>3</v>
      </c>
      <c r="GV101">
        <f t="shared" si="105"/>
        <v>0</v>
      </c>
      <c r="GW101">
        <v>1</v>
      </c>
      <c r="GX101">
        <f t="shared" si="106"/>
        <v>0</v>
      </c>
      <c r="HA101">
        <v>0</v>
      </c>
      <c r="HB101">
        <v>0</v>
      </c>
      <c r="HC101">
        <f t="shared" si="107"/>
        <v>0</v>
      </c>
      <c r="HE101" t="s">
        <v>3</v>
      </c>
      <c r="HF101" t="s">
        <v>3</v>
      </c>
      <c r="HM101" t="s">
        <v>3</v>
      </c>
      <c r="HN101" t="s">
        <v>44</v>
      </c>
      <c r="HO101" t="s">
        <v>45</v>
      </c>
      <c r="HP101" t="s">
        <v>41</v>
      </c>
      <c r="HQ101" t="s">
        <v>41</v>
      </c>
      <c r="IK101">
        <v>0</v>
      </c>
    </row>
    <row r="102" spans="1:245" x14ac:dyDescent="0.2">
      <c r="A102">
        <v>17</v>
      </c>
      <c r="B102">
        <v>1</v>
      </c>
      <c r="E102" t="s">
        <v>240</v>
      </c>
      <c r="F102" t="s">
        <v>52</v>
      </c>
      <c r="G102" t="s">
        <v>53</v>
      </c>
      <c r="H102" t="s">
        <v>54</v>
      </c>
      <c r="I102">
        <f>ROUND(ROUND(I100*110,2),9)</f>
        <v>254.1</v>
      </c>
      <c r="J102">
        <v>0</v>
      </c>
      <c r="K102">
        <f>ROUND(ROUND(I100*110,2),9)</f>
        <v>254.1</v>
      </c>
      <c r="O102">
        <f t="shared" si="74"/>
        <v>0</v>
      </c>
      <c r="P102">
        <f t="shared" si="75"/>
        <v>0</v>
      </c>
      <c r="Q102">
        <f t="shared" si="76"/>
        <v>0</v>
      </c>
      <c r="R102">
        <f t="shared" si="77"/>
        <v>0</v>
      </c>
      <c r="S102">
        <f t="shared" si="78"/>
        <v>0</v>
      </c>
      <c r="T102">
        <f t="shared" si="79"/>
        <v>0</v>
      </c>
      <c r="U102">
        <f t="shared" si="80"/>
        <v>0</v>
      </c>
      <c r="V102">
        <f t="shared" si="81"/>
        <v>0</v>
      </c>
      <c r="W102">
        <f t="shared" si="82"/>
        <v>0</v>
      </c>
      <c r="X102">
        <f t="shared" si="83"/>
        <v>0</v>
      </c>
      <c r="Y102">
        <f t="shared" si="84"/>
        <v>0</v>
      </c>
      <c r="AA102">
        <v>145071932</v>
      </c>
      <c r="AB102">
        <f t="shared" si="85"/>
        <v>0</v>
      </c>
      <c r="AC102">
        <f t="shared" si="86"/>
        <v>0</v>
      </c>
      <c r="AD102">
        <f>ROUND((((ET102)-(EU102))+AE102),2)</f>
        <v>0</v>
      </c>
      <c r="AE102">
        <f t="shared" si="108"/>
        <v>0</v>
      </c>
      <c r="AF102">
        <f t="shared" si="108"/>
        <v>0</v>
      </c>
      <c r="AG102">
        <f t="shared" si="87"/>
        <v>0</v>
      </c>
      <c r="AH102">
        <f t="shared" si="109"/>
        <v>0</v>
      </c>
      <c r="AI102">
        <f t="shared" si="109"/>
        <v>0</v>
      </c>
      <c r="AJ102">
        <f t="shared" si="88"/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1</v>
      </c>
      <c r="AW102">
        <v>1</v>
      </c>
      <c r="AZ102">
        <v>1</v>
      </c>
      <c r="BA102">
        <v>1</v>
      </c>
      <c r="BB102">
        <v>1</v>
      </c>
      <c r="BC102">
        <v>8.3800000000000008</v>
      </c>
      <c r="BD102" t="s">
        <v>3</v>
      </c>
      <c r="BE102" t="s">
        <v>3</v>
      </c>
      <c r="BF102" t="s">
        <v>3</v>
      </c>
      <c r="BG102" t="s">
        <v>3</v>
      </c>
      <c r="BH102">
        <v>3</v>
      </c>
      <c r="BI102">
        <v>1</v>
      </c>
      <c r="BJ102" t="s">
        <v>3</v>
      </c>
      <c r="BM102">
        <v>1100</v>
      </c>
      <c r="BN102">
        <v>0</v>
      </c>
      <c r="BO102" t="s">
        <v>3</v>
      </c>
      <c r="BP102">
        <v>0</v>
      </c>
      <c r="BQ102">
        <v>8</v>
      </c>
      <c r="BR102">
        <v>0</v>
      </c>
      <c r="BS102">
        <v>1</v>
      </c>
      <c r="BT102">
        <v>1</v>
      </c>
      <c r="BU102">
        <v>1</v>
      </c>
      <c r="BV102">
        <v>1</v>
      </c>
      <c r="BW102">
        <v>1</v>
      </c>
      <c r="BX102">
        <v>1</v>
      </c>
      <c r="BY102" t="s">
        <v>3</v>
      </c>
      <c r="BZ102">
        <v>0</v>
      </c>
      <c r="CA102">
        <v>0</v>
      </c>
      <c r="CB102" t="s">
        <v>3</v>
      </c>
      <c r="CE102">
        <v>0</v>
      </c>
      <c r="CF102">
        <v>0</v>
      </c>
      <c r="CG102">
        <v>0</v>
      </c>
      <c r="CM102">
        <v>0</v>
      </c>
      <c r="CN102" t="s">
        <v>3</v>
      </c>
      <c r="CO102">
        <v>0</v>
      </c>
      <c r="CP102">
        <f t="shared" si="89"/>
        <v>0</v>
      </c>
      <c r="CQ102">
        <f t="shared" si="90"/>
        <v>0</v>
      </c>
      <c r="CR102">
        <f>(((ET102)*BB102-(EU102)*BS102)+AE102*BS102)</f>
        <v>0</v>
      </c>
      <c r="CS102">
        <f t="shared" si="91"/>
        <v>0</v>
      </c>
      <c r="CT102">
        <f t="shared" si="92"/>
        <v>0</v>
      </c>
      <c r="CU102">
        <f t="shared" si="93"/>
        <v>0</v>
      </c>
      <c r="CV102">
        <f t="shared" si="94"/>
        <v>0</v>
      </c>
      <c r="CW102">
        <f t="shared" si="95"/>
        <v>0</v>
      </c>
      <c r="CX102">
        <f t="shared" si="96"/>
        <v>0</v>
      </c>
      <c r="CY102">
        <f t="shared" si="97"/>
        <v>0</v>
      </c>
      <c r="CZ102">
        <f t="shared" si="98"/>
        <v>0</v>
      </c>
      <c r="DC102" t="s">
        <v>3</v>
      </c>
      <c r="DD102" t="s">
        <v>3</v>
      </c>
      <c r="DE102" t="s">
        <v>3</v>
      </c>
      <c r="DF102" t="s">
        <v>3</v>
      </c>
      <c r="DG102" t="s">
        <v>3</v>
      </c>
      <c r="DH102" t="s">
        <v>3</v>
      </c>
      <c r="DI102" t="s">
        <v>3</v>
      </c>
      <c r="DJ102" t="s">
        <v>3</v>
      </c>
      <c r="DK102" t="s">
        <v>3</v>
      </c>
      <c r="DL102" t="s">
        <v>3</v>
      </c>
      <c r="DM102" t="s">
        <v>3</v>
      </c>
      <c r="DN102">
        <v>0</v>
      </c>
      <c r="DO102">
        <v>0</v>
      </c>
      <c r="DP102">
        <v>1</v>
      </c>
      <c r="DQ102">
        <v>1</v>
      </c>
      <c r="DU102">
        <v>1005</v>
      </c>
      <c r="DV102" t="s">
        <v>54</v>
      </c>
      <c r="DW102" t="s">
        <v>54</v>
      </c>
      <c r="DX102">
        <v>1</v>
      </c>
      <c r="DZ102" t="s">
        <v>3</v>
      </c>
      <c r="EA102" t="s">
        <v>3</v>
      </c>
      <c r="EB102" t="s">
        <v>3</v>
      </c>
      <c r="EC102" t="s">
        <v>3</v>
      </c>
      <c r="EE102">
        <v>140625274</v>
      </c>
      <c r="EF102">
        <v>8</v>
      </c>
      <c r="EG102" t="s">
        <v>55</v>
      </c>
      <c r="EH102">
        <v>0</v>
      </c>
      <c r="EI102" t="s">
        <v>3</v>
      </c>
      <c r="EJ102">
        <v>1</v>
      </c>
      <c r="EK102">
        <v>1100</v>
      </c>
      <c r="EL102" t="s">
        <v>56</v>
      </c>
      <c r="EM102" t="s">
        <v>57</v>
      </c>
      <c r="EO102" t="s">
        <v>3</v>
      </c>
      <c r="EQ102">
        <v>786432</v>
      </c>
      <c r="ER102">
        <v>0</v>
      </c>
      <c r="ES102">
        <v>0</v>
      </c>
      <c r="ET102">
        <v>0</v>
      </c>
      <c r="EU102">
        <v>0</v>
      </c>
      <c r="EV102">
        <v>0</v>
      </c>
      <c r="EW102">
        <v>0</v>
      </c>
      <c r="EX102">
        <v>0</v>
      </c>
      <c r="EY102">
        <v>0</v>
      </c>
      <c r="FQ102">
        <v>0</v>
      </c>
      <c r="FR102">
        <f t="shared" si="99"/>
        <v>0</v>
      </c>
      <c r="FS102">
        <v>0</v>
      </c>
      <c r="FX102">
        <v>0</v>
      </c>
      <c r="FY102">
        <v>0</v>
      </c>
      <c r="GA102" t="s">
        <v>58</v>
      </c>
      <c r="GD102">
        <v>1</v>
      </c>
      <c r="GF102">
        <v>923704419</v>
      </c>
      <c r="GG102">
        <v>2</v>
      </c>
      <c r="GH102">
        <v>0</v>
      </c>
      <c r="GI102">
        <v>4</v>
      </c>
      <c r="GJ102">
        <v>0</v>
      </c>
      <c r="GK102">
        <v>0</v>
      </c>
      <c r="GL102">
        <f t="shared" si="100"/>
        <v>0</v>
      </c>
      <c r="GM102">
        <f t="shared" si="101"/>
        <v>0</v>
      </c>
      <c r="GN102">
        <f t="shared" si="102"/>
        <v>0</v>
      </c>
      <c r="GO102">
        <f t="shared" si="103"/>
        <v>0</v>
      </c>
      <c r="GP102">
        <f t="shared" si="104"/>
        <v>0</v>
      </c>
      <c r="GR102">
        <v>0</v>
      </c>
      <c r="GS102">
        <v>4</v>
      </c>
      <c r="GT102">
        <v>0</v>
      </c>
      <c r="GU102" t="s">
        <v>3</v>
      </c>
      <c r="GV102">
        <f t="shared" si="105"/>
        <v>0</v>
      </c>
      <c r="GW102">
        <v>1</v>
      </c>
      <c r="GX102">
        <f t="shared" si="106"/>
        <v>0</v>
      </c>
      <c r="HA102">
        <v>0</v>
      </c>
      <c r="HB102">
        <v>0</v>
      </c>
      <c r="HC102">
        <f t="shared" si="107"/>
        <v>0</v>
      </c>
      <c r="HE102" t="s">
        <v>3</v>
      </c>
      <c r="HF102" t="s">
        <v>3</v>
      </c>
      <c r="HM102" t="s">
        <v>3</v>
      </c>
      <c r="HN102" t="s">
        <v>3</v>
      </c>
      <c r="HO102" t="s">
        <v>3</v>
      </c>
      <c r="HP102" t="s">
        <v>3</v>
      </c>
      <c r="HQ102" t="s">
        <v>3</v>
      </c>
      <c r="IK102">
        <v>0</v>
      </c>
    </row>
    <row r="103" spans="1:245" x14ac:dyDescent="0.2">
      <c r="A103">
        <v>17</v>
      </c>
      <c r="B103">
        <v>1</v>
      </c>
      <c r="E103" t="s">
        <v>241</v>
      </c>
      <c r="F103" t="s">
        <v>60</v>
      </c>
      <c r="G103" t="s">
        <v>61</v>
      </c>
      <c r="H103" t="s">
        <v>62</v>
      </c>
      <c r="I103">
        <v>2310</v>
      </c>
      <c r="J103">
        <v>0</v>
      </c>
      <c r="K103">
        <v>2310</v>
      </c>
      <c r="O103">
        <f t="shared" si="74"/>
        <v>9872.48</v>
      </c>
      <c r="P103">
        <f t="shared" si="75"/>
        <v>9872.48</v>
      </c>
      <c r="Q103">
        <f t="shared" si="76"/>
        <v>0</v>
      </c>
      <c r="R103">
        <f t="shared" si="77"/>
        <v>0</v>
      </c>
      <c r="S103">
        <f t="shared" si="78"/>
        <v>0</v>
      </c>
      <c r="T103">
        <f t="shared" si="79"/>
        <v>0</v>
      </c>
      <c r="U103">
        <f t="shared" si="80"/>
        <v>0</v>
      </c>
      <c r="V103">
        <f t="shared" si="81"/>
        <v>0</v>
      </c>
      <c r="W103">
        <f t="shared" si="82"/>
        <v>0</v>
      </c>
      <c r="X103">
        <f t="shared" si="83"/>
        <v>0</v>
      </c>
      <c r="Y103">
        <f t="shared" si="84"/>
        <v>0</v>
      </c>
      <c r="AA103">
        <v>145071932</v>
      </c>
      <c r="AB103">
        <f t="shared" si="85"/>
        <v>0.51</v>
      </c>
      <c r="AC103">
        <f t="shared" si="86"/>
        <v>0.51</v>
      </c>
      <c r="AD103">
        <f>ROUND((((ET103)-(EU103))+AE103),2)</f>
        <v>0</v>
      </c>
      <c r="AE103">
        <f t="shared" si="108"/>
        <v>0</v>
      </c>
      <c r="AF103">
        <f t="shared" si="108"/>
        <v>0</v>
      </c>
      <c r="AG103">
        <f t="shared" si="87"/>
        <v>0</v>
      </c>
      <c r="AH103">
        <f t="shared" si="109"/>
        <v>0</v>
      </c>
      <c r="AI103">
        <f t="shared" si="109"/>
        <v>0</v>
      </c>
      <c r="AJ103">
        <f t="shared" si="88"/>
        <v>0</v>
      </c>
      <c r="AK103">
        <v>0.51</v>
      </c>
      <c r="AL103">
        <v>0.51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1</v>
      </c>
      <c r="AW103">
        <v>1</v>
      </c>
      <c r="AZ103">
        <v>1</v>
      </c>
      <c r="BA103">
        <v>1</v>
      </c>
      <c r="BB103">
        <v>1</v>
      </c>
      <c r="BC103">
        <v>8.3800000000000008</v>
      </c>
      <c r="BD103" t="s">
        <v>3</v>
      </c>
      <c r="BE103" t="s">
        <v>3</v>
      </c>
      <c r="BF103" t="s">
        <v>3</v>
      </c>
      <c r="BG103" t="s">
        <v>3</v>
      </c>
      <c r="BH103">
        <v>3</v>
      </c>
      <c r="BI103">
        <v>1</v>
      </c>
      <c r="BJ103" t="s">
        <v>3</v>
      </c>
      <c r="BM103">
        <v>1100</v>
      </c>
      <c r="BN103">
        <v>0</v>
      </c>
      <c r="BO103" t="s">
        <v>3</v>
      </c>
      <c r="BP103">
        <v>0</v>
      </c>
      <c r="BQ103">
        <v>8</v>
      </c>
      <c r="BR103">
        <v>0</v>
      </c>
      <c r="BS103">
        <v>1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3</v>
      </c>
      <c r="BZ103">
        <v>0</v>
      </c>
      <c r="CA103">
        <v>0</v>
      </c>
      <c r="CB103" t="s">
        <v>3</v>
      </c>
      <c r="CE103">
        <v>0</v>
      </c>
      <c r="CF103">
        <v>0</v>
      </c>
      <c r="CG103">
        <v>0</v>
      </c>
      <c r="CM103">
        <v>0</v>
      </c>
      <c r="CN103" t="s">
        <v>3</v>
      </c>
      <c r="CO103">
        <v>0</v>
      </c>
      <c r="CP103">
        <f t="shared" si="89"/>
        <v>9872.48</v>
      </c>
      <c r="CQ103">
        <f t="shared" si="90"/>
        <v>4.2738000000000005</v>
      </c>
      <c r="CR103">
        <f>(((ET103)*BB103-(EU103)*BS103)+AE103*BS103)</f>
        <v>0</v>
      </c>
      <c r="CS103">
        <f t="shared" si="91"/>
        <v>0</v>
      </c>
      <c r="CT103">
        <f t="shared" si="92"/>
        <v>0</v>
      </c>
      <c r="CU103">
        <f t="shared" si="93"/>
        <v>0</v>
      </c>
      <c r="CV103">
        <f t="shared" si="94"/>
        <v>0</v>
      </c>
      <c r="CW103">
        <f t="shared" si="95"/>
        <v>0</v>
      </c>
      <c r="CX103">
        <f t="shared" si="96"/>
        <v>0</v>
      </c>
      <c r="CY103">
        <f t="shared" si="97"/>
        <v>0</v>
      </c>
      <c r="CZ103">
        <f t="shared" si="98"/>
        <v>0</v>
      </c>
      <c r="DC103" t="s">
        <v>3</v>
      </c>
      <c r="DD103" t="s">
        <v>3</v>
      </c>
      <c r="DE103" t="s">
        <v>3</v>
      </c>
      <c r="DF103" t="s">
        <v>3</v>
      </c>
      <c r="DG103" t="s">
        <v>3</v>
      </c>
      <c r="DH103" t="s">
        <v>3</v>
      </c>
      <c r="DI103" t="s">
        <v>3</v>
      </c>
      <c r="DJ103" t="s">
        <v>3</v>
      </c>
      <c r="DK103" t="s">
        <v>3</v>
      </c>
      <c r="DL103" t="s">
        <v>3</v>
      </c>
      <c r="DM103" t="s">
        <v>3</v>
      </c>
      <c r="DN103">
        <v>0</v>
      </c>
      <c r="DO103">
        <v>0</v>
      </c>
      <c r="DP103">
        <v>1</v>
      </c>
      <c r="DQ103">
        <v>1</v>
      </c>
      <c r="DU103">
        <v>1010</v>
      </c>
      <c r="DV103" t="s">
        <v>62</v>
      </c>
      <c r="DW103" t="s">
        <v>62</v>
      </c>
      <c r="DX103">
        <v>1</v>
      </c>
      <c r="DZ103" t="s">
        <v>3</v>
      </c>
      <c r="EA103" t="s">
        <v>3</v>
      </c>
      <c r="EB103" t="s">
        <v>3</v>
      </c>
      <c r="EC103" t="s">
        <v>3</v>
      </c>
      <c r="EE103">
        <v>140625274</v>
      </c>
      <c r="EF103">
        <v>8</v>
      </c>
      <c r="EG103" t="s">
        <v>55</v>
      </c>
      <c r="EH103">
        <v>0</v>
      </c>
      <c r="EI103" t="s">
        <v>3</v>
      </c>
      <c r="EJ103">
        <v>1</v>
      </c>
      <c r="EK103">
        <v>1100</v>
      </c>
      <c r="EL103" t="s">
        <v>56</v>
      </c>
      <c r="EM103" t="s">
        <v>57</v>
      </c>
      <c r="EO103" t="s">
        <v>3</v>
      </c>
      <c r="EQ103">
        <v>0</v>
      </c>
      <c r="ER103">
        <v>0.51</v>
      </c>
      <c r="ES103">
        <v>0.51</v>
      </c>
      <c r="ET103">
        <v>0</v>
      </c>
      <c r="EU103">
        <v>0</v>
      </c>
      <c r="EV103">
        <v>0</v>
      </c>
      <c r="EW103">
        <v>0</v>
      </c>
      <c r="EX103">
        <v>0</v>
      </c>
      <c r="EY103">
        <v>0</v>
      </c>
      <c r="EZ103">
        <v>5</v>
      </c>
      <c r="FC103">
        <v>1</v>
      </c>
      <c r="FD103">
        <v>18</v>
      </c>
      <c r="FF103">
        <v>4.8</v>
      </c>
      <c r="FQ103">
        <v>0</v>
      </c>
      <c r="FR103">
        <f t="shared" si="99"/>
        <v>0</v>
      </c>
      <c r="FS103">
        <v>0</v>
      </c>
      <c r="FX103">
        <v>0</v>
      </c>
      <c r="FY103">
        <v>0</v>
      </c>
      <c r="GA103" t="s">
        <v>63</v>
      </c>
      <c r="GD103">
        <v>1</v>
      </c>
      <c r="GF103">
        <v>-1778612597</v>
      </c>
      <c r="GG103">
        <v>2</v>
      </c>
      <c r="GH103">
        <v>3</v>
      </c>
      <c r="GI103">
        <v>4</v>
      </c>
      <c r="GJ103">
        <v>0</v>
      </c>
      <c r="GK103">
        <v>0</v>
      </c>
      <c r="GL103">
        <f t="shared" si="100"/>
        <v>0</v>
      </c>
      <c r="GM103">
        <f t="shared" si="101"/>
        <v>9872.48</v>
      </c>
      <c r="GN103">
        <f t="shared" si="102"/>
        <v>9872.48</v>
      </c>
      <c r="GO103">
        <f t="shared" si="103"/>
        <v>0</v>
      </c>
      <c r="GP103">
        <f t="shared" si="104"/>
        <v>0</v>
      </c>
      <c r="GR103">
        <v>1</v>
      </c>
      <c r="GS103">
        <v>1</v>
      </c>
      <c r="GT103">
        <v>0</v>
      </c>
      <c r="GU103" t="s">
        <v>3</v>
      </c>
      <c r="GV103">
        <f t="shared" si="105"/>
        <v>0</v>
      </c>
      <c r="GW103">
        <v>1</v>
      </c>
      <c r="GX103">
        <f t="shared" si="106"/>
        <v>0</v>
      </c>
      <c r="HA103">
        <v>0</v>
      </c>
      <c r="HB103">
        <v>0</v>
      </c>
      <c r="HC103">
        <f t="shared" si="107"/>
        <v>0</v>
      </c>
      <c r="HE103" t="s">
        <v>64</v>
      </c>
      <c r="HF103" t="s">
        <v>34</v>
      </c>
      <c r="HM103" t="s">
        <v>3</v>
      </c>
      <c r="HN103" t="s">
        <v>3</v>
      </c>
      <c r="HO103" t="s">
        <v>3</v>
      </c>
      <c r="HP103" t="s">
        <v>3</v>
      </c>
      <c r="HQ103" t="s">
        <v>3</v>
      </c>
      <c r="IK103">
        <v>0</v>
      </c>
    </row>
    <row r="104" spans="1:245" x14ac:dyDescent="0.2">
      <c r="A104">
        <v>17</v>
      </c>
      <c r="B104">
        <v>1</v>
      </c>
      <c r="C104">
        <f>ROW(SmtRes!A101)</f>
        <v>101</v>
      </c>
      <c r="D104">
        <f>ROW(EtalonRes!A110)</f>
        <v>110</v>
      </c>
      <c r="E104" t="s">
        <v>242</v>
      </c>
      <c r="F104" t="s">
        <v>65</v>
      </c>
      <c r="G104" t="s">
        <v>66</v>
      </c>
      <c r="H104" t="s">
        <v>19</v>
      </c>
      <c r="I104">
        <f>ROUND(38*0.2/100,9)</f>
        <v>7.5999999999999998E-2</v>
      </c>
      <c r="J104">
        <v>0</v>
      </c>
      <c r="K104">
        <f>ROUND(38*0.2/100,9)</f>
        <v>7.5999999999999998E-2</v>
      </c>
      <c r="O104">
        <f t="shared" si="74"/>
        <v>7490.29</v>
      </c>
      <c r="P104">
        <f t="shared" si="75"/>
        <v>4150.0200000000004</v>
      </c>
      <c r="Q104">
        <f t="shared" si="76"/>
        <v>27.88</v>
      </c>
      <c r="R104">
        <f t="shared" si="77"/>
        <v>15.25</v>
      </c>
      <c r="S104">
        <f t="shared" si="78"/>
        <v>3312.39</v>
      </c>
      <c r="T104">
        <f t="shared" si="79"/>
        <v>0</v>
      </c>
      <c r="U104">
        <f t="shared" si="80"/>
        <v>8.4952799999999993</v>
      </c>
      <c r="V104">
        <f t="shared" si="81"/>
        <v>2.5650000000000003E-2</v>
      </c>
      <c r="W104">
        <f t="shared" si="82"/>
        <v>0</v>
      </c>
      <c r="X104">
        <f t="shared" si="83"/>
        <v>3627.13</v>
      </c>
      <c r="Y104">
        <f t="shared" si="84"/>
        <v>1612.24</v>
      </c>
      <c r="AA104">
        <v>145071932</v>
      </c>
      <c r="AB104">
        <f t="shared" si="85"/>
        <v>7497.02</v>
      </c>
      <c r="AC104">
        <f t="shared" si="86"/>
        <v>6516.18</v>
      </c>
      <c r="AD104">
        <f>ROUND(((((ET104*1.25))-((EU104*1.25)))+AE104),2)</f>
        <v>27.35</v>
      </c>
      <c r="AE104">
        <f>ROUND(((EU104*1.25)),2)</f>
        <v>4.3899999999999997</v>
      </c>
      <c r="AF104">
        <f>ROUND(((EV104*1.15)),2)</f>
        <v>953.49</v>
      </c>
      <c r="AG104">
        <f t="shared" si="87"/>
        <v>0</v>
      </c>
      <c r="AH104">
        <f>((EW104*1.15))</f>
        <v>111.78</v>
      </c>
      <c r="AI104">
        <f>((EX104*1.25))</f>
        <v>0.33750000000000002</v>
      </c>
      <c r="AJ104">
        <f t="shared" si="88"/>
        <v>0</v>
      </c>
      <c r="AK104">
        <v>7367.18</v>
      </c>
      <c r="AL104">
        <v>6516.18</v>
      </c>
      <c r="AM104">
        <v>21.88</v>
      </c>
      <c r="AN104">
        <v>3.51</v>
      </c>
      <c r="AO104">
        <v>829.12</v>
      </c>
      <c r="AP104">
        <v>0</v>
      </c>
      <c r="AQ104">
        <v>97.2</v>
      </c>
      <c r="AR104">
        <v>0.27</v>
      </c>
      <c r="AS104">
        <v>0</v>
      </c>
      <c r="AT104">
        <v>109</v>
      </c>
      <c r="AU104">
        <v>48.45</v>
      </c>
      <c r="AV104">
        <v>1</v>
      </c>
      <c r="AW104">
        <v>1</v>
      </c>
      <c r="AZ104">
        <v>1</v>
      </c>
      <c r="BA104">
        <v>45.71</v>
      </c>
      <c r="BB104">
        <v>13.41</v>
      </c>
      <c r="BC104">
        <v>8.3800000000000008</v>
      </c>
      <c r="BD104" t="s">
        <v>3</v>
      </c>
      <c r="BE104" t="s">
        <v>3</v>
      </c>
      <c r="BF104" t="s">
        <v>3</v>
      </c>
      <c r="BG104" t="s">
        <v>3</v>
      </c>
      <c r="BH104">
        <v>0</v>
      </c>
      <c r="BI104">
        <v>1</v>
      </c>
      <c r="BJ104" t="s">
        <v>67</v>
      </c>
      <c r="BM104">
        <v>12001</v>
      </c>
      <c r="BN104">
        <v>0</v>
      </c>
      <c r="BO104" t="s">
        <v>3</v>
      </c>
      <c r="BP104">
        <v>0</v>
      </c>
      <c r="BQ104">
        <v>2</v>
      </c>
      <c r="BR104">
        <v>0</v>
      </c>
      <c r="BS104">
        <v>45.71</v>
      </c>
      <c r="BT104">
        <v>1</v>
      </c>
      <c r="BU104">
        <v>1</v>
      </c>
      <c r="BV104">
        <v>1</v>
      </c>
      <c r="BW104">
        <v>1</v>
      </c>
      <c r="BX104">
        <v>1</v>
      </c>
      <c r="BY104" t="s">
        <v>3</v>
      </c>
      <c r="BZ104">
        <v>109</v>
      </c>
      <c r="CA104">
        <v>57</v>
      </c>
      <c r="CB104" t="s">
        <v>3</v>
      </c>
      <c r="CE104">
        <v>0</v>
      </c>
      <c r="CF104">
        <v>0</v>
      </c>
      <c r="CG104">
        <v>0</v>
      </c>
      <c r="CM104">
        <v>0</v>
      </c>
      <c r="CN104" t="s">
        <v>236</v>
      </c>
      <c r="CO104">
        <v>0</v>
      </c>
      <c r="CP104">
        <f t="shared" si="89"/>
        <v>7490.2900000000009</v>
      </c>
      <c r="CQ104">
        <f t="shared" si="90"/>
        <v>54605.588400000008</v>
      </c>
      <c r="CR104">
        <f>((((ET104*1.25))*BB104-((EU104*1.25))*BS104)+AE104*BS104)</f>
        <v>366.87777499999999</v>
      </c>
      <c r="CS104">
        <f t="shared" si="91"/>
        <v>200.6669</v>
      </c>
      <c r="CT104">
        <f t="shared" si="92"/>
        <v>43584.027900000001</v>
      </c>
      <c r="CU104">
        <f t="shared" si="93"/>
        <v>0</v>
      </c>
      <c r="CV104">
        <f t="shared" si="94"/>
        <v>111.78</v>
      </c>
      <c r="CW104">
        <f t="shared" si="95"/>
        <v>0.33750000000000002</v>
      </c>
      <c r="CX104">
        <f t="shared" si="96"/>
        <v>0</v>
      </c>
      <c r="CY104">
        <f t="shared" si="97"/>
        <v>3627.1276000000003</v>
      </c>
      <c r="CZ104">
        <f t="shared" si="98"/>
        <v>1612.2415799999999</v>
      </c>
      <c r="DC104" t="s">
        <v>3</v>
      </c>
      <c r="DD104" t="s">
        <v>3</v>
      </c>
      <c r="DE104" t="s">
        <v>38</v>
      </c>
      <c r="DF104" t="s">
        <v>38</v>
      </c>
      <c r="DG104" t="s">
        <v>237</v>
      </c>
      <c r="DH104" t="s">
        <v>3</v>
      </c>
      <c r="DI104" t="s">
        <v>237</v>
      </c>
      <c r="DJ104" t="s">
        <v>38</v>
      </c>
      <c r="DK104" t="s">
        <v>3</v>
      </c>
      <c r="DL104" t="s">
        <v>3</v>
      </c>
      <c r="DM104" t="s">
        <v>40</v>
      </c>
      <c r="DN104">
        <v>0</v>
      </c>
      <c r="DO104">
        <v>0</v>
      </c>
      <c r="DP104">
        <v>1</v>
      </c>
      <c r="DQ104">
        <v>1</v>
      </c>
      <c r="DU104">
        <v>1005</v>
      </c>
      <c r="DV104" t="s">
        <v>19</v>
      </c>
      <c r="DW104" t="s">
        <v>19</v>
      </c>
      <c r="DX104">
        <v>100</v>
      </c>
      <c r="DZ104" t="s">
        <v>3</v>
      </c>
      <c r="EA104" t="s">
        <v>3</v>
      </c>
      <c r="EB104" t="s">
        <v>3</v>
      </c>
      <c r="EC104" t="s">
        <v>3</v>
      </c>
      <c r="EE104">
        <v>140625032</v>
      </c>
      <c r="EF104">
        <v>2</v>
      </c>
      <c r="EG104" t="s">
        <v>23</v>
      </c>
      <c r="EH104">
        <v>12</v>
      </c>
      <c r="EI104" t="s">
        <v>68</v>
      </c>
      <c r="EJ104">
        <v>1</v>
      </c>
      <c r="EK104">
        <v>12001</v>
      </c>
      <c r="EL104" t="s">
        <v>68</v>
      </c>
      <c r="EM104" t="s">
        <v>69</v>
      </c>
      <c r="EO104" t="s">
        <v>238</v>
      </c>
      <c r="EQ104">
        <v>0</v>
      </c>
      <c r="ER104">
        <v>7367.18</v>
      </c>
      <c r="ES104">
        <v>6516.18</v>
      </c>
      <c r="ET104">
        <v>21.88</v>
      </c>
      <c r="EU104">
        <v>3.51</v>
      </c>
      <c r="EV104">
        <v>829.12</v>
      </c>
      <c r="EW104">
        <v>97.2</v>
      </c>
      <c r="EX104">
        <v>0.27</v>
      </c>
      <c r="EY104">
        <v>0</v>
      </c>
      <c r="FQ104">
        <v>0</v>
      </c>
      <c r="FR104">
        <f t="shared" si="99"/>
        <v>0</v>
      </c>
      <c r="FS104">
        <v>0</v>
      </c>
      <c r="FX104">
        <v>109</v>
      </c>
      <c r="FY104">
        <v>48.45</v>
      </c>
      <c r="GA104" t="s">
        <v>3</v>
      </c>
      <c r="GD104">
        <v>1</v>
      </c>
      <c r="GF104">
        <v>2021312472</v>
      </c>
      <c r="GG104">
        <v>2</v>
      </c>
      <c r="GH104">
        <v>1</v>
      </c>
      <c r="GI104">
        <v>4</v>
      </c>
      <c r="GJ104">
        <v>0</v>
      </c>
      <c r="GK104">
        <v>0</v>
      </c>
      <c r="GL104">
        <f t="shared" si="100"/>
        <v>0</v>
      </c>
      <c r="GM104">
        <f t="shared" si="101"/>
        <v>12729.66</v>
      </c>
      <c r="GN104">
        <f t="shared" si="102"/>
        <v>12729.66</v>
      </c>
      <c r="GO104">
        <f t="shared" si="103"/>
        <v>0</v>
      </c>
      <c r="GP104">
        <f t="shared" si="104"/>
        <v>0</v>
      </c>
      <c r="GR104">
        <v>0</v>
      </c>
      <c r="GS104">
        <v>3</v>
      </c>
      <c r="GT104">
        <v>0</v>
      </c>
      <c r="GU104" t="s">
        <v>3</v>
      </c>
      <c r="GV104">
        <f t="shared" si="105"/>
        <v>0</v>
      </c>
      <c r="GW104">
        <v>1</v>
      </c>
      <c r="GX104">
        <f t="shared" si="106"/>
        <v>0</v>
      </c>
      <c r="HA104">
        <v>0</v>
      </c>
      <c r="HB104">
        <v>0</v>
      </c>
      <c r="HC104">
        <f t="shared" si="107"/>
        <v>0</v>
      </c>
      <c r="HE104" t="s">
        <v>3</v>
      </c>
      <c r="HF104" t="s">
        <v>3</v>
      </c>
      <c r="HM104" t="s">
        <v>3</v>
      </c>
      <c r="HN104" t="s">
        <v>70</v>
      </c>
      <c r="HO104" t="s">
        <v>71</v>
      </c>
      <c r="HP104" t="s">
        <v>68</v>
      </c>
      <c r="HQ104" t="s">
        <v>68</v>
      </c>
      <c r="IK104">
        <v>0</v>
      </c>
    </row>
    <row r="105" spans="1:245" x14ac:dyDescent="0.2">
      <c r="A105">
        <v>17</v>
      </c>
      <c r="B105">
        <v>1</v>
      </c>
      <c r="E105" t="s">
        <v>243</v>
      </c>
      <c r="F105" t="s">
        <v>60</v>
      </c>
      <c r="G105" t="s">
        <v>73</v>
      </c>
      <c r="H105" t="s">
        <v>74</v>
      </c>
      <c r="I105">
        <v>38</v>
      </c>
      <c r="J105">
        <v>0</v>
      </c>
      <c r="K105">
        <v>38</v>
      </c>
      <c r="O105">
        <f t="shared" si="74"/>
        <v>5900.69</v>
      </c>
      <c r="P105">
        <f t="shared" si="75"/>
        <v>5900.69</v>
      </c>
      <c r="Q105">
        <f t="shared" si="76"/>
        <v>0</v>
      </c>
      <c r="R105">
        <f t="shared" si="77"/>
        <v>0</v>
      </c>
      <c r="S105">
        <f t="shared" si="78"/>
        <v>0</v>
      </c>
      <c r="T105">
        <f t="shared" si="79"/>
        <v>0</v>
      </c>
      <c r="U105">
        <f t="shared" si="80"/>
        <v>0</v>
      </c>
      <c r="V105">
        <f t="shared" si="81"/>
        <v>0</v>
      </c>
      <c r="W105">
        <f t="shared" si="82"/>
        <v>0</v>
      </c>
      <c r="X105">
        <f t="shared" si="83"/>
        <v>0</v>
      </c>
      <c r="Y105">
        <f t="shared" si="84"/>
        <v>0</v>
      </c>
      <c r="AA105">
        <v>145071932</v>
      </c>
      <c r="AB105">
        <f t="shared" si="85"/>
        <v>18.53</v>
      </c>
      <c r="AC105">
        <f t="shared" si="86"/>
        <v>18.53</v>
      </c>
      <c r="AD105">
        <f>ROUND((((ET105)-(EU105))+AE105),2)</f>
        <v>0</v>
      </c>
      <c r="AE105">
        <f>ROUND((EU105),2)</f>
        <v>0</v>
      </c>
      <c r="AF105">
        <f>ROUND((EV105),2)</f>
        <v>0</v>
      </c>
      <c r="AG105">
        <f t="shared" si="87"/>
        <v>0</v>
      </c>
      <c r="AH105">
        <f>(EW105)</f>
        <v>0</v>
      </c>
      <c r="AI105">
        <f>(EX105)</f>
        <v>0</v>
      </c>
      <c r="AJ105">
        <f t="shared" si="88"/>
        <v>0</v>
      </c>
      <c r="AK105">
        <v>18.53</v>
      </c>
      <c r="AL105">
        <v>18.53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1</v>
      </c>
      <c r="AW105">
        <v>1</v>
      </c>
      <c r="AZ105">
        <v>1</v>
      </c>
      <c r="BA105">
        <v>1</v>
      </c>
      <c r="BB105">
        <v>1</v>
      </c>
      <c r="BC105">
        <v>8.3800000000000008</v>
      </c>
      <c r="BD105" t="s">
        <v>3</v>
      </c>
      <c r="BE105" t="s">
        <v>3</v>
      </c>
      <c r="BF105" t="s">
        <v>3</v>
      </c>
      <c r="BG105" t="s">
        <v>3</v>
      </c>
      <c r="BH105">
        <v>3</v>
      </c>
      <c r="BI105">
        <v>1</v>
      </c>
      <c r="BJ105" t="s">
        <v>3</v>
      </c>
      <c r="BM105">
        <v>1100</v>
      </c>
      <c r="BN105">
        <v>0</v>
      </c>
      <c r="BO105" t="s">
        <v>3</v>
      </c>
      <c r="BP105">
        <v>0</v>
      </c>
      <c r="BQ105">
        <v>8</v>
      </c>
      <c r="BR105">
        <v>0</v>
      </c>
      <c r="BS105">
        <v>1</v>
      </c>
      <c r="BT105">
        <v>1</v>
      </c>
      <c r="BU105">
        <v>1</v>
      </c>
      <c r="BV105">
        <v>1</v>
      </c>
      <c r="BW105">
        <v>1</v>
      </c>
      <c r="BX105">
        <v>1</v>
      </c>
      <c r="BY105" t="s">
        <v>3</v>
      </c>
      <c r="BZ105">
        <v>0</v>
      </c>
      <c r="CA105">
        <v>0</v>
      </c>
      <c r="CB105" t="s">
        <v>3</v>
      </c>
      <c r="CE105">
        <v>0</v>
      </c>
      <c r="CF105">
        <v>0</v>
      </c>
      <c r="CG105">
        <v>0</v>
      </c>
      <c r="CM105">
        <v>0</v>
      </c>
      <c r="CN105" t="s">
        <v>3</v>
      </c>
      <c r="CO105">
        <v>0</v>
      </c>
      <c r="CP105">
        <f t="shared" si="89"/>
        <v>5900.69</v>
      </c>
      <c r="CQ105">
        <f t="shared" si="90"/>
        <v>155.28140000000002</v>
      </c>
      <c r="CR105">
        <f>(((ET105)*BB105-(EU105)*BS105)+AE105*BS105)</f>
        <v>0</v>
      </c>
      <c r="CS105">
        <f t="shared" si="91"/>
        <v>0</v>
      </c>
      <c r="CT105">
        <f t="shared" si="92"/>
        <v>0</v>
      </c>
      <c r="CU105">
        <f t="shared" si="93"/>
        <v>0</v>
      </c>
      <c r="CV105">
        <f t="shared" si="94"/>
        <v>0</v>
      </c>
      <c r="CW105">
        <f t="shared" si="95"/>
        <v>0</v>
      </c>
      <c r="CX105">
        <f t="shared" si="96"/>
        <v>0</v>
      </c>
      <c r="CY105">
        <f t="shared" si="97"/>
        <v>0</v>
      </c>
      <c r="CZ105">
        <f t="shared" si="98"/>
        <v>0</v>
      </c>
      <c r="DC105" t="s">
        <v>3</v>
      </c>
      <c r="DD105" t="s">
        <v>3</v>
      </c>
      <c r="DE105" t="s">
        <v>3</v>
      </c>
      <c r="DF105" t="s">
        <v>3</v>
      </c>
      <c r="DG105" t="s">
        <v>3</v>
      </c>
      <c r="DH105" t="s">
        <v>3</v>
      </c>
      <c r="DI105" t="s">
        <v>3</v>
      </c>
      <c r="DJ105" t="s">
        <v>3</v>
      </c>
      <c r="DK105" t="s">
        <v>3</v>
      </c>
      <c r="DL105" t="s">
        <v>3</v>
      </c>
      <c r="DM105" t="s">
        <v>3</v>
      </c>
      <c r="DN105">
        <v>0</v>
      </c>
      <c r="DO105">
        <v>0</v>
      </c>
      <c r="DP105">
        <v>1</v>
      </c>
      <c r="DQ105">
        <v>1</v>
      </c>
      <c r="DU105">
        <v>1003</v>
      </c>
      <c r="DV105" t="s">
        <v>74</v>
      </c>
      <c r="DW105" t="s">
        <v>74</v>
      </c>
      <c r="DX105">
        <v>1</v>
      </c>
      <c r="DZ105" t="s">
        <v>3</v>
      </c>
      <c r="EA105" t="s">
        <v>3</v>
      </c>
      <c r="EB105" t="s">
        <v>3</v>
      </c>
      <c r="EC105" t="s">
        <v>3</v>
      </c>
      <c r="EE105">
        <v>140625274</v>
      </c>
      <c r="EF105">
        <v>8</v>
      </c>
      <c r="EG105" t="s">
        <v>55</v>
      </c>
      <c r="EH105">
        <v>0</v>
      </c>
      <c r="EI105" t="s">
        <v>3</v>
      </c>
      <c r="EJ105">
        <v>1</v>
      </c>
      <c r="EK105">
        <v>1100</v>
      </c>
      <c r="EL105" t="s">
        <v>56</v>
      </c>
      <c r="EM105" t="s">
        <v>57</v>
      </c>
      <c r="EO105" t="s">
        <v>3</v>
      </c>
      <c r="EQ105">
        <v>0</v>
      </c>
      <c r="ER105">
        <v>18.690000000000001</v>
      </c>
      <c r="ES105">
        <v>18.53</v>
      </c>
      <c r="ET105">
        <v>0</v>
      </c>
      <c r="EU105">
        <v>0</v>
      </c>
      <c r="EV105">
        <v>0</v>
      </c>
      <c r="EW105">
        <v>0</v>
      </c>
      <c r="EX105">
        <v>0</v>
      </c>
      <c r="EY105">
        <v>0</v>
      </c>
      <c r="EZ105">
        <v>5</v>
      </c>
      <c r="FC105">
        <v>1</v>
      </c>
      <c r="FD105">
        <v>18</v>
      </c>
      <c r="FF105">
        <v>174</v>
      </c>
      <c r="FQ105">
        <v>0</v>
      </c>
      <c r="FR105">
        <f t="shared" si="99"/>
        <v>0</v>
      </c>
      <c r="FS105">
        <v>0</v>
      </c>
      <c r="FX105">
        <v>0</v>
      </c>
      <c r="FY105">
        <v>0</v>
      </c>
      <c r="GA105" t="s">
        <v>75</v>
      </c>
      <c r="GD105">
        <v>1</v>
      </c>
      <c r="GF105">
        <v>-1930490974</v>
      </c>
      <c r="GG105">
        <v>2</v>
      </c>
      <c r="GH105">
        <v>3</v>
      </c>
      <c r="GI105">
        <v>4</v>
      </c>
      <c r="GJ105">
        <v>0</v>
      </c>
      <c r="GK105">
        <v>0</v>
      </c>
      <c r="GL105">
        <f t="shared" si="100"/>
        <v>0</v>
      </c>
      <c r="GM105">
        <f t="shared" si="101"/>
        <v>5900.69</v>
      </c>
      <c r="GN105">
        <f t="shared" si="102"/>
        <v>5900.69</v>
      </c>
      <c r="GO105">
        <f t="shared" si="103"/>
        <v>0</v>
      </c>
      <c r="GP105">
        <f t="shared" si="104"/>
        <v>0</v>
      </c>
      <c r="GR105">
        <v>1</v>
      </c>
      <c r="GS105">
        <v>1</v>
      </c>
      <c r="GT105">
        <v>0</v>
      </c>
      <c r="GU105" t="s">
        <v>3</v>
      </c>
      <c r="GV105">
        <f t="shared" si="105"/>
        <v>0</v>
      </c>
      <c r="GW105">
        <v>1</v>
      </c>
      <c r="GX105">
        <f t="shared" si="106"/>
        <v>0</v>
      </c>
      <c r="HA105">
        <v>0</v>
      </c>
      <c r="HB105">
        <v>0</v>
      </c>
      <c r="HC105">
        <f t="shared" si="107"/>
        <v>0</v>
      </c>
      <c r="HE105" t="s">
        <v>64</v>
      </c>
      <c r="HF105" t="s">
        <v>34</v>
      </c>
      <c r="HM105" t="s">
        <v>3</v>
      </c>
      <c r="HN105" t="s">
        <v>3</v>
      </c>
      <c r="HO105" t="s">
        <v>3</v>
      </c>
      <c r="HP105" t="s">
        <v>3</v>
      </c>
      <c r="HQ105" t="s">
        <v>3</v>
      </c>
      <c r="IK105">
        <v>0</v>
      </c>
    </row>
    <row r="106" spans="1:245" x14ac:dyDescent="0.2">
      <c r="A106">
        <v>17</v>
      </c>
      <c r="B106">
        <v>1</v>
      </c>
      <c r="C106">
        <f>ROW(SmtRes!A109)</f>
        <v>109</v>
      </c>
      <c r="D106">
        <f>ROW(EtalonRes!A118)</f>
        <v>118</v>
      </c>
      <c r="E106" t="s">
        <v>244</v>
      </c>
      <c r="F106" t="s">
        <v>77</v>
      </c>
      <c r="G106" t="s">
        <v>78</v>
      </c>
      <c r="H106" t="s">
        <v>79</v>
      </c>
      <c r="I106">
        <f>ROUND(38/100,9)</f>
        <v>0.38</v>
      </c>
      <c r="J106">
        <v>0</v>
      </c>
      <c r="K106">
        <f>ROUND(38/100,9)</f>
        <v>0.38</v>
      </c>
      <c r="O106">
        <f t="shared" si="74"/>
        <v>21079.03</v>
      </c>
      <c r="P106">
        <f t="shared" si="75"/>
        <v>16207.42</v>
      </c>
      <c r="Q106">
        <f t="shared" si="76"/>
        <v>134.87</v>
      </c>
      <c r="R106">
        <f t="shared" si="77"/>
        <v>69.650000000000006</v>
      </c>
      <c r="S106">
        <f t="shared" si="78"/>
        <v>4736.74</v>
      </c>
      <c r="T106">
        <f t="shared" si="79"/>
        <v>0</v>
      </c>
      <c r="U106">
        <f t="shared" si="80"/>
        <v>12.1486</v>
      </c>
      <c r="V106">
        <f t="shared" si="81"/>
        <v>0.11874999999999999</v>
      </c>
      <c r="W106">
        <f t="shared" si="82"/>
        <v>0</v>
      </c>
      <c r="X106">
        <f t="shared" si="83"/>
        <v>5238.97</v>
      </c>
      <c r="Y106">
        <f t="shared" si="84"/>
        <v>2328.6999999999998</v>
      </c>
      <c r="AA106">
        <v>145071932</v>
      </c>
      <c r="AB106">
        <f t="shared" si="85"/>
        <v>5388.8</v>
      </c>
      <c r="AC106">
        <f t="shared" si="86"/>
        <v>5089.63</v>
      </c>
      <c r="AD106">
        <f>ROUND(((((ET106*1.25))-((EU106*1.25)))+AE106),2)</f>
        <v>26.47</v>
      </c>
      <c r="AE106">
        <f>ROUND(((EU106*1.25)),2)</f>
        <v>4.01</v>
      </c>
      <c r="AF106">
        <f>ROUND(((EV106*1.15)),2)</f>
        <v>272.7</v>
      </c>
      <c r="AG106">
        <f t="shared" si="87"/>
        <v>0</v>
      </c>
      <c r="AH106">
        <f>((EW106*1.15))</f>
        <v>31.97</v>
      </c>
      <c r="AI106">
        <f>((EX106*1.25))</f>
        <v>0.3125</v>
      </c>
      <c r="AJ106">
        <f t="shared" si="88"/>
        <v>0</v>
      </c>
      <c r="AK106">
        <v>5347.94</v>
      </c>
      <c r="AL106">
        <v>5089.63</v>
      </c>
      <c r="AM106">
        <v>21.18</v>
      </c>
      <c r="AN106">
        <v>3.21</v>
      </c>
      <c r="AO106">
        <v>237.13</v>
      </c>
      <c r="AP106">
        <v>0</v>
      </c>
      <c r="AQ106">
        <v>27.8</v>
      </c>
      <c r="AR106">
        <v>0.25</v>
      </c>
      <c r="AS106">
        <v>0</v>
      </c>
      <c r="AT106">
        <v>109</v>
      </c>
      <c r="AU106">
        <v>48.45</v>
      </c>
      <c r="AV106">
        <v>1</v>
      </c>
      <c r="AW106">
        <v>1</v>
      </c>
      <c r="AZ106">
        <v>1</v>
      </c>
      <c r="BA106">
        <v>45.71</v>
      </c>
      <c r="BB106">
        <v>13.41</v>
      </c>
      <c r="BC106">
        <v>8.3800000000000008</v>
      </c>
      <c r="BD106" t="s">
        <v>3</v>
      </c>
      <c r="BE106" t="s">
        <v>3</v>
      </c>
      <c r="BF106" t="s">
        <v>3</v>
      </c>
      <c r="BG106" t="s">
        <v>3</v>
      </c>
      <c r="BH106">
        <v>0</v>
      </c>
      <c r="BI106">
        <v>1</v>
      </c>
      <c r="BJ106" t="s">
        <v>80</v>
      </c>
      <c r="BM106">
        <v>12001</v>
      </c>
      <c r="BN106">
        <v>0</v>
      </c>
      <c r="BO106" t="s">
        <v>3</v>
      </c>
      <c r="BP106">
        <v>0</v>
      </c>
      <c r="BQ106">
        <v>2</v>
      </c>
      <c r="BR106">
        <v>0</v>
      </c>
      <c r="BS106">
        <v>45.71</v>
      </c>
      <c r="BT106">
        <v>1</v>
      </c>
      <c r="BU106">
        <v>1</v>
      </c>
      <c r="BV106">
        <v>1</v>
      </c>
      <c r="BW106">
        <v>1</v>
      </c>
      <c r="BX106">
        <v>1</v>
      </c>
      <c r="BY106" t="s">
        <v>3</v>
      </c>
      <c r="BZ106">
        <v>109</v>
      </c>
      <c r="CA106">
        <v>57</v>
      </c>
      <c r="CB106" t="s">
        <v>3</v>
      </c>
      <c r="CE106">
        <v>0</v>
      </c>
      <c r="CF106">
        <v>0</v>
      </c>
      <c r="CG106">
        <v>0</v>
      </c>
      <c r="CM106">
        <v>0</v>
      </c>
      <c r="CN106" t="s">
        <v>236</v>
      </c>
      <c r="CO106">
        <v>0</v>
      </c>
      <c r="CP106">
        <f t="shared" si="89"/>
        <v>21079.03</v>
      </c>
      <c r="CQ106">
        <f t="shared" si="90"/>
        <v>42651.099400000006</v>
      </c>
      <c r="CR106">
        <f>((((ET106*1.25))*BB106-((EU106*1.25))*BS106)+AE106*BS106)</f>
        <v>354.91547500000001</v>
      </c>
      <c r="CS106">
        <f t="shared" si="91"/>
        <v>183.2971</v>
      </c>
      <c r="CT106">
        <f t="shared" si="92"/>
        <v>12465.117</v>
      </c>
      <c r="CU106">
        <f t="shared" si="93"/>
        <v>0</v>
      </c>
      <c r="CV106">
        <f t="shared" si="94"/>
        <v>31.97</v>
      </c>
      <c r="CW106">
        <f t="shared" si="95"/>
        <v>0.3125</v>
      </c>
      <c r="CX106">
        <f t="shared" si="96"/>
        <v>0</v>
      </c>
      <c r="CY106">
        <f t="shared" si="97"/>
        <v>5238.9650999999994</v>
      </c>
      <c r="CZ106">
        <f t="shared" si="98"/>
        <v>2328.6959550000001</v>
      </c>
      <c r="DC106" t="s">
        <v>3</v>
      </c>
      <c r="DD106" t="s">
        <v>3</v>
      </c>
      <c r="DE106" t="s">
        <v>38</v>
      </c>
      <c r="DF106" t="s">
        <v>38</v>
      </c>
      <c r="DG106" t="s">
        <v>237</v>
      </c>
      <c r="DH106" t="s">
        <v>3</v>
      </c>
      <c r="DI106" t="s">
        <v>237</v>
      </c>
      <c r="DJ106" t="s">
        <v>38</v>
      </c>
      <c r="DK106" t="s">
        <v>3</v>
      </c>
      <c r="DL106" t="s">
        <v>3</v>
      </c>
      <c r="DM106" t="s">
        <v>40</v>
      </c>
      <c r="DN106">
        <v>0</v>
      </c>
      <c r="DO106">
        <v>0</v>
      </c>
      <c r="DP106">
        <v>1</v>
      </c>
      <c r="DQ106">
        <v>1</v>
      </c>
      <c r="DU106">
        <v>1003</v>
      </c>
      <c r="DV106" t="s">
        <v>79</v>
      </c>
      <c r="DW106" t="s">
        <v>79</v>
      </c>
      <c r="DX106">
        <v>100</v>
      </c>
      <c r="DZ106" t="s">
        <v>3</v>
      </c>
      <c r="EA106" t="s">
        <v>3</v>
      </c>
      <c r="EB106" t="s">
        <v>3</v>
      </c>
      <c r="EC106" t="s">
        <v>3</v>
      </c>
      <c r="EE106">
        <v>140625032</v>
      </c>
      <c r="EF106">
        <v>2</v>
      </c>
      <c r="EG106" t="s">
        <v>23</v>
      </c>
      <c r="EH106">
        <v>12</v>
      </c>
      <c r="EI106" t="s">
        <v>68</v>
      </c>
      <c r="EJ106">
        <v>1</v>
      </c>
      <c r="EK106">
        <v>12001</v>
      </c>
      <c r="EL106" t="s">
        <v>68</v>
      </c>
      <c r="EM106" t="s">
        <v>69</v>
      </c>
      <c r="EO106" t="s">
        <v>238</v>
      </c>
      <c r="EQ106">
        <v>0</v>
      </c>
      <c r="ER106">
        <v>5347.94</v>
      </c>
      <c r="ES106">
        <v>5089.63</v>
      </c>
      <c r="ET106">
        <v>21.18</v>
      </c>
      <c r="EU106">
        <v>3.21</v>
      </c>
      <c r="EV106">
        <v>237.13</v>
      </c>
      <c r="EW106">
        <v>27.8</v>
      </c>
      <c r="EX106">
        <v>0.25</v>
      </c>
      <c r="EY106">
        <v>0</v>
      </c>
      <c r="FQ106">
        <v>0</v>
      </c>
      <c r="FR106">
        <f t="shared" si="99"/>
        <v>0</v>
      </c>
      <c r="FS106">
        <v>0</v>
      </c>
      <c r="FX106">
        <v>109</v>
      </c>
      <c r="FY106">
        <v>48.45</v>
      </c>
      <c r="GA106" t="s">
        <v>3</v>
      </c>
      <c r="GD106">
        <v>1</v>
      </c>
      <c r="GF106">
        <v>-1062366555</v>
      </c>
      <c r="GG106">
        <v>2</v>
      </c>
      <c r="GH106">
        <v>1</v>
      </c>
      <c r="GI106">
        <v>4</v>
      </c>
      <c r="GJ106">
        <v>0</v>
      </c>
      <c r="GK106">
        <v>0</v>
      </c>
      <c r="GL106">
        <f t="shared" si="100"/>
        <v>0</v>
      </c>
      <c r="GM106">
        <f t="shared" si="101"/>
        <v>28646.7</v>
      </c>
      <c r="GN106">
        <f t="shared" si="102"/>
        <v>28646.7</v>
      </c>
      <c r="GO106">
        <f t="shared" si="103"/>
        <v>0</v>
      </c>
      <c r="GP106">
        <f t="shared" si="104"/>
        <v>0</v>
      </c>
      <c r="GR106">
        <v>0</v>
      </c>
      <c r="GS106">
        <v>3</v>
      </c>
      <c r="GT106">
        <v>0</v>
      </c>
      <c r="GU106" t="s">
        <v>3</v>
      </c>
      <c r="GV106">
        <f t="shared" si="105"/>
        <v>0</v>
      </c>
      <c r="GW106">
        <v>1</v>
      </c>
      <c r="GX106">
        <f t="shared" si="106"/>
        <v>0</v>
      </c>
      <c r="HA106">
        <v>0</v>
      </c>
      <c r="HB106">
        <v>0</v>
      </c>
      <c r="HC106">
        <f t="shared" si="107"/>
        <v>0</v>
      </c>
      <c r="HE106" t="s">
        <v>3</v>
      </c>
      <c r="HF106" t="s">
        <v>3</v>
      </c>
      <c r="HM106" t="s">
        <v>3</v>
      </c>
      <c r="HN106" t="s">
        <v>70</v>
      </c>
      <c r="HO106" t="s">
        <v>71</v>
      </c>
      <c r="HP106" t="s">
        <v>68</v>
      </c>
      <c r="HQ106" t="s">
        <v>68</v>
      </c>
      <c r="IK106">
        <v>0</v>
      </c>
    </row>
    <row r="107" spans="1:245" x14ac:dyDescent="0.2">
      <c r="A107">
        <v>18</v>
      </c>
      <c r="B107">
        <v>1</v>
      </c>
      <c r="C107">
        <v>109</v>
      </c>
      <c r="E107" t="s">
        <v>245</v>
      </c>
      <c r="F107" t="s">
        <v>82</v>
      </c>
      <c r="G107" t="s">
        <v>83</v>
      </c>
      <c r="H107" t="s">
        <v>33</v>
      </c>
      <c r="I107">
        <f>I106*J107</f>
        <v>-0.12540000000000001</v>
      </c>
      <c r="J107">
        <v>-0.33</v>
      </c>
      <c r="K107">
        <v>-0.33</v>
      </c>
      <c r="O107">
        <f t="shared" si="74"/>
        <v>-11769.54</v>
      </c>
      <c r="P107">
        <f t="shared" si="75"/>
        <v>-11769.54</v>
      </c>
      <c r="Q107">
        <f t="shared" si="76"/>
        <v>0</v>
      </c>
      <c r="R107">
        <f t="shared" si="77"/>
        <v>0</v>
      </c>
      <c r="S107">
        <f t="shared" si="78"/>
        <v>0</v>
      </c>
      <c r="T107">
        <f t="shared" si="79"/>
        <v>0</v>
      </c>
      <c r="U107">
        <f t="shared" si="80"/>
        <v>0</v>
      </c>
      <c r="V107">
        <f t="shared" si="81"/>
        <v>0</v>
      </c>
      <c r="W107">
        <f t="shared" si="82"/>
        <v>0</v>
      </c>
      <c r="X107">
        <f t="shared" si="83"/>
        <v>0</v>
      </c>
      <c r="Y107">
        <f t="shared" si="84"/>
        <v>0</v>
      </c>
      <c r="AA107">
        <v>145071932</v>
      </c>
      <c r="AB107">
        <f t="shared" si="85"/>
        <v>11200</v>
      </c>
      <c r="AC107">
        <f t="shared" si="86"/>
        <v>11200</v>
      </c>
      <c r="AD107">
        <f>ROUND((((ET107)-(EU107))+AE107),2)</f>
        <v>0</v>
      </c>
      <c r="AE107">
        <f t="shared" ref="AE107:AF110" si="110">ROUND((EU107),2)</f>
        <v>0</v>
      </c>
      <c r="AF107">
        <f t="shared" si="110"/>
        <v>0</v>
      </c>
      <c r="AG107">
        <f t="shared" si="87"/>
        <v>0</v>
      </c>
      <c r="AH107">
        <f t="shared" ref="AH107:AI110" si="111">(EW107)</f>
        <v>0</v>
      </c>
      <c r="AI107">
        <f t="shared" si="111"/>
        <v>0</v>
      </c>
      <c r="AJ107">
        <f t="shared" si="88"/>
        <v>0</v>
      </c>
      <c r="AK107">
        <v>11200</v>
      </c>
      <c r="AL107">
        <v>11200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109</v>
      </c>
      <c r="AU107">
        <v>57</v>
      </c>
      <c r="AV107">
        <v>1</v>
      </c>
      <c r="AW107">
        <v>1</v>
      </c>
      <c r="AZ107">
        <v>1</v>
      </c>
      <c r="BA107">
        <v>1</v>
      </c>
      <c r="BB107">
        <v>1</v>
      </c>
      <c r="BC107">
        <v>8.3800000000000008</v>
      </c>
      <c r="BD107" t="s">
        <v>3</v>
      </c>
      <c r="BE107" t="s">
        <v>3</v>
      </c>
      <c r="BF107" t="s">
        <v>3</v>
      </c>
      <c r="BG107" t="s">
        <v>3</v>
      </c>
      <c r="BH107">
        <v>3</v>
      </c>
      <c r="BI107">
        <v>1</v>
      </c>
      <c r="BJ107" t="s">
        <v>84</v>
      </c>
      <c r="BM107">
        <v>12001</v>
      </c>
      <c r="BN107">
        <v>0</v>
      </c>
      <c r="BO107" t="s">
        <v>3</v>
      </c>
      <c r="BP107">
        <v>0</v>
      </c>
      <c r="BQ107">
        <v>2</v>
      </c>
      <c r="BR107">
        <v>1</v>
      </c>
      <c r="BS107">
        <v>1</v>
      </c>
      <c r="BT107">
        <v>1</v>
      </c>
      <c r="BU107">
        <v>1</v>
      </c>
      <c r="BV107">
        <v>1</v>
      </c>
      <c r="BW107">
        <v>1</v>
      </c>
      <c r="BX107">
        <v>1</v>
      </c>
      <c r="BY107" t="s">
        <v>3</v>
      </c>
      <c r="BZ107">
        <v>109</v>
      </c>
      <c r="CA107">
        <v>57</v>
      </c>
      <c r="CB107" t="s">
        <v>3</v>
      </c>
      <c r="CE107">
        <v>0</v>
      </c>
      <c r="CF107">
        <v>0</v>
      </c>
      <c r="CG107">
        <v>0</v>
      </c>
      <c r="CM107">
        <v>0</v>
      </c>
      <c r="CN107" t="s">
        <v>3</v>
      </c>
      <c r="CO107">
        <v>0</v>
      </c>
      <c r="CP107">
        <f t="shared" si="89"/>
        <v>-11769.54</v>
      </c>
      <c r="CQ107">
        <f t="shared" si="90"/>
        <v>93856.000000000015</v>
      </c>
      <c r="CR107">
        <f>(((ET107)*BB107-(EU107)*BS107)+AE107*BS107)</f>
        <v>0</v>
      </c>
      <c r="CS107">
        <f t="shared" si="91"/>
        <v>0</v>
      </c>
      <c r="CT107">
        <f t="shared" si="92"/>
        <v>0</v>
      </c>
      <c r="CU107">
        <f t="shared" si="93"/>
        <v>0</v>
      </c>
      <c r="CV107">
        <f t="shared" si="94"/>
        <v>0</v>
      </c>
      <c r="CW107">
        <f t="shared" si="95"/>
        <v>0</v>
      </c>
      <c r="CX107">
        <f t="shared" si="96"/>
        <v>0</v>
      </c>
      <c r="CY107">
        <f t="shared" si="97"/>
        <v>0</v>
      </c>
      <c r="CZ107">
        <f t="shared" si="98"/>
        <v>0</v>
      </c>
      <c r="DC107" t="s">
        <v>3</v>
      </c>
      <c r="DD107" t="s">
        <v>3</v>
      </c>
      <c r="DE107" t="s">
        <v>3</v>
      </c>
      <c r="DF107" t="s">
        <v>3</v>
      </c>
      <c r="DG107" t="s">
        <v>3</v>
      </c>
      <c r="DH107" t="s">
        <v>3</v>
      </c>
      <c r="DI107" t="s">
        <v>3</v>
      </c>
      <c r="DJ107" t="s">
        <v>3</v>
      </c>
      <c r="DK107" t="s">
        <v>3</v>
      </c>
      <c r="DL107" t="s">
        <v>3</v>
      </c>
      <c r="DM107" t="s">
        <v>3</v>
      </c>
      <c r="DN107">
        <v>0</v>
      </c>
      <c r="DO107">
        <v>0</v>
      </c>
      <c r="DP107">
        <v>1</v>
      </c>
      <c r="DQ107">
        <v>1</v>
      </c>
      <c r="DU107">
        <v>1009</v>
      </c>
      <c r="DV107" t="s">
        <v>33</v>
      </c>
      <c r="DW107" t="s">
        <v>33</v>
      </c>
      <c r="DX107">
        <v>1000</v>
      </c>
      <c r="DZ107" t="s">
        <v>3</v>
      </c>
      <c r="EA107" t="s">
        <v>3</v>
      </c>
      <c r="EB107" t="s">
        <v>3</v>
      </c>
      <c r="EC107" t="s">
        <v>3</v>
      </c>
      <c r="EE107">
        <v>140625032</v>
      </c>
      <c r="EF107">
        <v>2</v>
      </c>
      <c r="EG107" t="s">
        <v>23</v>
      </c>
      <c r="EH107">
        <v>12</v>
      </c>
      <c r="EI107" t="s">
        <v>68</v>
      </c>
      <c r="EJ107">
        <v>1</v>
      </c>
      <c r="EK107">
        <v>12001</v>
      </c>
      <c r="EL107" t="s">
        <v>68</v>
      </c>
      <c r="EM107" t="s">
        <v>69</v>
      </c>
      <c r="EO107" t="s">
        <v>3</v>
      </c>
      <c r="EQ107">
        <v>32768</v>
      </c>
      <c r="ER107">
        <v>11200</v>
      </c>
      <c r="ES107">
        <v>11200</v>
      </c>
      <c r="ET107">
        <v>0</v>
      </c>
      <c r="EU107">
        <v>0</v>
      </c>
      <c r="EV107">
        <v>0</v>
      </c>
      <c r="EW107">
        <v>0</v>
      </c>
      <c r="EX107">
        <v>0</v>
      </c>
      <c r="FQ107">
        <v>0</v>
      </c>
      <c r="FR107">
        <f t="shared" si="99"/>
        <v>0</v>
      </c>
      <c r="FS107">
        <v>0</v>
      </c>
      <c r="FX107">
        <v>109</v>
      </c>
      <c r="FY107">
        <v>57</v>
      </c>
      <c r="GA107" t="s">
        <v>3</v>
      </c>
      <c r="GD107">
        <v>1</v>
      </c>
      <c r="GF107">
        <v>-509681559</v>
      </c>
      <c r="GG107">
        <v>2</v>
      </c>
      <c r="GH107">
        <v>1</v>
      </c>
      <c r="GI107">
        <v>4</v>
      </c>
      <c r="GJ107">
        <v>0</v>
      </c>
      <c r="GK107">
        <v>0</v>
      </c>
      <c r="GL107">
        <f t="shared" si="100"/>
        <v>0</v>
      </c>
      <c r="GM107">
        <f t="shared" si="101"/>
        <v>-11769.54</v>
      </c>
      <c r="GN107">
        <f t="shared" si="102"/>
        <v>-11769.54</v>
      </c>
      <c r="GO107">
        <f t="shared" si="103"/>
        <v>0</v>
      </c>
      <c r="GP107">
        <f t="shared" si="104"/>
        <v>0</v>
      </c>
      <c r="GR107">
        <v>0</v>
      </c>
      <c r="GS107">
        <v>3</v>
      </c>
      <c r="GT107">
        <v>0</v>
      </c>
      <c r="GU107" t="s">
        <v>3</v>
      </c>
      <c r="GV107">
        <f t="shared" si="105"/>
        <v>0</v>
      </c>
      <c r="GW107">
        <v>1</v>
      </c>
      <c r="GX107">
        <f t="shared" si="106"/>
        <v>0</v>
      </c>
      <c r="HA107">
        <v>0</v>
      </c>
      <c r="HB107">
        <v>0</v>
      </c>
      <c r="HC107">
        <f t="shared" si="107"/>
        <v>0</v>
      </c>
      <c r="HE107" t="s">
        <v>3</v>
      </c>
      <c r="HF107" t="s">
        <v>3</v>
      </c>
      <c r="HM107" t="s">
        <v>3</v>
      </c>
      <c r="HN107" t="s">
        <v>70</v>
      </c>
      <c r="HO107" t="s">
        <v>71</v>
      </c>
      <c r="HP107" t="s">
        <v>68</v>
      </c>
      <c r="HQ107" t="s">
        <v>68</v>
      </c>
      <c r="IK107">
        <v>0</v>
      </c>
    </row>
    <row r="108" spans="1:245" x14ac:dyDescent="0.2">
      <c r="A108">
        <v>17</v>
      </c>
      <c r="B108">
        <v>1</v>
      </c>
      <c r="E108" t="s">
        <v>246</v>
      </c>
      <c r="F108" t="s">
        <v>60</v>
      </c>
      <c r="G108" t="s">
        <v>83</v>
      </c>
      <c r="H108" t="s">
        <v>33</v>
      </c>
      <c r="I108">
        <f>ROUND(I36*0.33,9)</f>
        <v>0.1221</v>
      </c>
      <c r="J108">
        <v>0</v>
      </c>
      <c r="K108">
        <f>ROUND(I36*0.33,9)</f>
        <v>0.1221</v>
      </c>
      <c r="O108">
        <f t="shared" si="74"/>
        <v>12658.32</v>
      </c>
      <c r="P108">
        <f t="shared" si="75"/>
        <v>12658.32</v>
      </c>
      <c r="Q108">
        <f t="shared" si="76"/>
        <v>0</v>
      </c>
      <c r="R108">
        <f t="shared" si="77"/>
        <v>0</v>
      </c>
      <c r="S108">
        <f t="shared" si="78"/>
        <v>0</v>
      </c>
      <c r="T108">
        <f t="shared" si="79"/>
        <v>0</v>
      </c>
      <c r="U108">
        <f t="shared" si="80"/>
        <v>0</v>
      </c>
      <c r="V108">
        <f t="shared" si="81"/>
        <v>0</v>
      </c>
      <c r="W108">
        <f t="shared" si="82"/>
        <v>0</v>
      </c>
      <c r="X108">
        <f t="shared" si="83"/>
        <v>0</v>
      </c>
      <c r="Y108">
        <f t="shared" si="84"/>
        <v>0</v>
      </c>
      <c r="AA108">
        <v>145071932</v>
      </c>
      <c r="AB108">
        <f t="shared" si="85"/>
        <v>12371.33</v>
      </c>
      <c r="AC108">
        <f t="shared" si="86"/>
        <v>12371.33</v>
      </c>
      <c r="AD108">
        <f>ROUND((((ET108)-(EU108))+AE108),2)</f>
        <v>0</v>
      </c>
      <c r="AE108">
        <f t="shared" si="110"/>
        <v>0</v>
      </c>
      <c r="AF108">
        <f t="shared" si="110"/>
        <v>0</v>
      </c>
      <c r="AG108">
        <f t="shared" si="87"/>
        <v>0</v>
      </c>
      <c r="AH108">
        <f t="shared" si="111"/>
        <v>0</v>
      </c>
      <c r="AI108">
        <f t="shared" si="111"/>
        <v>0</v>
      </c>
      <c r="AJ108">
        <f t="shared" si="88"/>
        <v>0</v>
      </c>
      <c r="AK108">
        <v>12371.33</v>
      </c>
      <c r="AL108">
        <v>12371.33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1</v>
      </c>
      <c r="AW108">
        <v>1</v>
      </c>
      <c r="AZ108">
        <v>1</v>
      </c>
      <c r="BA108">
        <v>1</v>
      </c>
      <c r="BB108">
        <v>1</v>
      </c>
      <c r="BC108">
        <v>8.3800000000000008</v>
      </c>
      <c r="BD108" t="s">
        <v>3</v>
      </c>
      <c r="BE108" t="s">
        <v>3</v>
      </c>
      <c r="BF108" t="s">
        <v>3</v>
      </c>
      <c r="BG108" t="s">
        <v>3</v>
      </c>
      <c r="BH108">
        <v>3</v>
      </c>
      <c r="BI108">
        <v>1</v>
      </c>
      <c r="BJ108" t="s">
        <v>3</v>
      </c>
      <c r="BM108">
        <v>1100</v>
      </c>
      <c r="BN108">
        <v>0</v>
      </c>
      <c r="BO108" t="s">
        <v>3</v>
      </c>
      <c r="BP108">
        <v>0</v>
      </c>
      <c r="BQ108">
        <v>8</v>
      </c>
      <c r="BR108">
        <v>0</v>
      </c>
      <c r="BS108">
        <v>1</v>
      </c>
      <c r="BT108">
        <v>1</v>
      </c>
      <c r="BU108">
        <v>1</v>
      </c>
      <c r="BV108">
        <v>1</v>
      </c>
      <c r="BW108">
        <v>1</v>
      </c>
      <c r="BX108">
        <v>1</v>
      </c>
      <c r="BY108" t="s">
        <v>3</v>
      </c>
      <c r="BZ108">
        <v>0</v>
      </c>
      <c r="CA108">
        <v>0</v>
      </c>
      <c r="CB108" t="s">
        <v>3</v>
      </c>
      <c r="CE108">
        <v>0</v>
      </c>
      <c r="CF108">
        <v>0</v>
      </c>
      <c r="CG108">
        <v>0</v>
      </c>
      <c r="CM108">
        <v>0</v>
      </c>
      <c r="CN108" t="s">
        <v>3</v>
      </c>
      <c r="CO108">
        <v>0</v>
      </c>
      <c r="CP108">
        <f t="shared" si="89"/>
        <v>12658.32</v>
      </c>
      <c r="CQ108">
        <f t="shared" si="90"/>
        <v>103671.74540000001</v>
      </c>
      <c r="CR108">
        <f>(((ET108)*BB108-(EU108)*BS108)+AE108*BS108)</f>
        <v>0</v>
      </c>
      <c r="CS108">
        <f t="shared" si="91"/>
        <v>0</v>
      </c>
      <c r="CT108">
        <f t="shared" si="92"/>
        <v>0</v>
      </c>
      <c r="CU108">
        <f t="shared" si="93"/>
        <v>0</v>
      </c>
      <c r="CV108">
        <f t="shared" si="94"/>
        <v>0</v>
      </c>
      <c r="CW108">
        <f t="shared" si="95"/>
        <v>0</v>
      </c>
      <c r="CX108">
        <f t="shared" si="96"/>
        <v>0</v>
      </c>
      <c r="CY108">
        <f t="shared" si="97"/>
        <v>0</v>
      </c>
      <c r="CZ108">
        <f t="shared" si="98"/>
        <v>0</v>
      </c>
      <c r="DC108" t="s">
        <v>3</v>
      </c>
      <c r="DD108" t="s">
        <v>3</v>
      </c>
      <c r="DE108" t="s">
        <v>3</v>
      </c>
      <c r="DF108" t="s">
        <v>3</v>
      </c>
      <c r="DG108" t="s">
        <v>3</v>
      </c>
      <c r="DH108" t="s">
        <v>3</v>
      </c>
      <c r="DI108" t="s">
        <v>3</v>
      </c>
      <c r="DJ108" t="s">
        <v>3</v>
      </c>
      <c r="DK108" t="s">
        <v>3</v>
      </c>
      <c r="DL108" t="s">
        <v>3</v>
      </c>
      <c r="DM108" t="s">
        <v>3</v>
      </c>
      <c r="DN108">
        <v>0</v>
      </c>
      <c r="DO108">
        <v>0</v>
      </c>
      <c r="DP108">
        <v>1</v>
      </c>
      <c r="DQ108">
        <v>1</v>
      </c>
      <c r="DU108">
        <v>1009</v>
      </c>
      <c r="DV108" t="s">
        <v>33</v>
      </c>
      <c r="DW108" t="s">
        <v>33</v>
      </c>
      <c r="DX108">
        <v>1000</v>
      </c>
      <c r="DZ108" t="s">
        <v>3</v>
      </c>
      <c r="EA108" t="s">
        <v>3</v>
      </c>
      <c r="EB108" t="s">
        <v>3</v>
      </c>
      <c r="EC108" t="s">
        <v>3</v>
      </c>
      <c r="EE108">
        <v>140625274</v>
      </c>
      <c r="EF108">
        <v>8</v>
      </c>
      <c r="EG108" t="s">
        <v>55</v>
      </c>
      <c r="EH108">
        <v>0</v>
      </c>
      <c r="EI108" t="s">
        <v>3</v>
      </c>
      <c r="EJ108">
        <v>1</v>
      </c>
      <c r="EK108">
        <v>1100</v>
      </c>
      <c r="EL108" t="s">
        <v>56</v>
      </c>
      <c r="EM108" t="s">
        <v>57</v>
      </c>
      <c r="EO108" t="s">
        <v>3</v>
      </c>
      <c r="EQ108">
        <v>0</v>
      </c>
      <c r="ER108">
        <v>12475.54</v>
      </c>
      <c r="ES108">
        <v>12371.33</v>
      </c>
      <c r="ET108">
        <v>0</v>
      </c>
      <c r="EU108">
        <v>0</v>
      </c>
      <c r="EV108">
        <v>0</v>
      </c>
      <c r="EW108">
        <v>0</v>
      </c>
      <c r="EX108">
        <v>0</v>
      </c>
      <c r="EY108">
        <v>0</v>
      </c>
      <c r="EZ108">
        <v>5</v>
      </c>
      <c r="FC108">
        <v>1</v>
      </c>
      <c r="FD108">
        <v>18</v>
      </c>
      <c r="FF108">
        <v>117600</v>
      </c>
      <c r="FQ108">
        <v>0</v>
      </c>
      <c r="FR108">
        <f t="shared" si="99"/>
        <v>0</v>
      </c>
      <c r="FS108">
        <v>0</v>
      </c>
      <c r="FX108">
        <v>0</v>
      </c>
      <c r="FY108">
        <v>0</v>
      </c>
      <c r="GA108" t="s">
        <v>86</v>
      </c>
      <c r="GD108">
        <v>1</v>
      </c>
      <c r="GF108">
        <v>165500537</v>
      </c>
      <c r="GG108">
        <v>2</v>
      </c>
      <c r="GH108">
        <v>3</v>
      </c>
      <c r="GI108">
        <v>4</v>
      </c>
      <c r="GJ108">
        <v>0</v>
      </c>
      <c r="GK108">
        <v>0</v>
      </c>
      <c r="GL108">
        <f t="shared" si="100"/>
        <v>0</v>
      </c>
      <c r="GM108">
        <f t="shared" si="101"/>
        <v>12658.32</v>
      </c>
      <c r="GN108">
        <f t="shared" si="102"/>
        <v>12658.32</v>
      </c>
      <c r="GO108">
        <f t="shared" si="103"/>
        <v>0</v>
      </c>
      <c r="GP108">
        <f t="shared" si="104"/>
        <v>0</v>
      </c>
      <c r="GR108">
        <v>1</v>
      </c>
      <c r="GS108">
        <v>1</v>
      </c>
      <c r="GT108">
        <v>0</v>
      </c>
      <c r="GU108" t="s">
        <v>3</v>
      </c>
      <c r="GV108">
        <f t="shared" si="105"/>
        <v>0</v>
      </c>
      <c r="GW108">
        <v>1</v>
      </c>
      <c r="GX108">
        <f t="shared" si="106"/>
        <v>0</v>
      </c>
      <c r="HA108">
        <v>0</v>
      </c>
      <c r="HB108">
        <v>0</v>
      </c>
      <c r="HC108">
        <f t="shared" si="107"/>
        <v>0</v>
      </c>
      <c r="HE108" t="s">
        <v>64</v>
      </c>
      <c r="HF108" t="s">
        <v>87</v>
      </c>
      <c r="HM108" t="s">
        <v>3</v>
      </c>
      <c r="HN108" t="s">
        <v>3</v>
      </c>
      <c r="HO108" t="s">
        <v>3</v>
      </c>
      <c r="HP108" t="s">
        <v>3</v>
      </c>
      <c r="HQ108" t="s">
        <v>3</v>
      </c>
      <c r="IK108">
        <v>0</v>
      </c>
    </row>
    <row r="109" spans="1:245" x14ac:dyDescent="0.2">
      <c r="A109">
        <v>17</v>
      </c>
      <c r="B109">
        <v>1</v>
      </c>
      <c r="E109" t="s">
        <v>247</v>
      </c>
      <c r="F109" t="s">
        <v>60</v>
      </c>
      <c r="G109" t="s">
        <v>89</v>
      </c>
      <c r="H109" t="s">
        <v>62</v>
      </c>
      <c r="I109">
        <v>2</v>
      </c>
      <c r="J109">
        <v>0</v>
      </c>
      <c r="K109">
        <v>2</v>
      </c>
      <c r="O109">
        <f t="shared" si="74"/>
        <v>310.56</v>
      </c>
      <c r="P109">
        <f t="shared" si="75"/>
        <v>310.56</v>
      </c>
      <c r="Q109">
        <f t="shared" si="76"/>
        <v>0</v>
      </c>
      <c r="R109">
        <f t="shared" si="77"/>
        <v>0</v>
      </c>
      <c r="S109">
        <f t="shared" si="78"/>
        <v>0</v>
      </c>
      <c r="T109">
        <f t="shared" si="79"/>
        <v>0</v>
      </c>
      <c r="U109">
        <f t="shared" si="80"/>
        <v>0</v>
      </c>
      <c r="V109">
        <f t="shared" si="81"/>
        <v>0</v>
      </c>
      <c r="W109">
        <f t="shared" si="82"/>
        <v>0</v>
      </c>
      <c r="X109">
        <f t="shared" si="83"/>
        <v>0</v>
      </c>
      <c r="Y109">
        <f t="shared" si="84"/>
        <v>0</v>
      </c>
      <c r="AA109">
        <v>145071932</v>
      </c>
      <c r="AB109">
        <f t="shared" si="85"/>
        <v>18.53</v>
      </c>
      <c r="AC109">
        <f t="shared" si="86"/>
        <v>18.53</v>
      </c>
      <c r="AD109">
        <f>ROUND((((ET109)-(EU109))+AE109),2)</f>
        <v>0</v>
      </c>
      <c r="AE109">
        <f t="shared" si="110"/>
        <v>0</v>
      </c>
      <c r="AF109">
        <f t="shared" si="110"/>
        <v>0</v>
      </c>
      <c r="AG109">
        <f t="shared" si="87"/>
        <v>0</v>
      </c>
      <c r="AH109">
        <f t="shared" si="111"/>
        <v>0</v>
      </c>
      <c r="AI109">
        <f t="shared" si="111"/>
        <v>0</v>
      </c>
      <c r="AJ109">
        <f t="shared" si="88"/>
        <v>0</v>
      </c>
      <c r="AK109">
        <v>18.53</v>
      </c>
      <c r="AL109">
        <v>18.53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1</v>
      </c>
      <c r="AW109">
        <v>1</v>
      </c>
      <c r="AZ109">
        <v>1</v>
      </c>
      <c r="BA109">
        <v>1</v>
      </c>
      <c r="BB109">
        <v>1</v>
      </c>
      <c r="BC109">
        <v>8.3800000000000008</v>
      </c>
      <c r="BD109" t="s">
        <v>3</v>
      </c>
      <c r="BE109" t="s">
        <v>3</v>
      </c>
      <c r="BF109" t="s">
        <v>3</v>
      </c>
      <c r="BG109" t="s">
        <v>3</v>
      </c>
      <c r="BH109">
        <v>3</v>
      </c>
      <c r="BI109">
        <v>1</v>
      </c>
      <c r="BJ109" t="s">
        <v>3</v>
      </c>
      <c r="BM109">
        <v>1100</v>
      </c>
      <c r="BN109">
        <v>0</v>
      </c>
      <c r="BO109" t="s">
        <v>3</v>
      </c>
      <c r="BP109">
        <v>0</v>
      </c>
      <c r="BQ109">
        <v>8</v>
      </c>
      <c r="BR109">
        <v>0</v>
      </c>
      <c r="BS109">
        <v>1</v>
      </c>
      <c r="BT109">
        <v>1</v>
      </c>
      <c r="BU109">
        <v>1</v>
      </c>
      <c r="BV109">
        <v>1</v>
      </c>
      <c r="BW109">
        <v>1</v>
      </c>
      <c r="BX109">
        <v>1</v>
      </c>
      <c r="BY109" t="s">
        <v>3</v>
      </c>
      <c r="BZ109">
        <v>0</v>
      </c>
      <c r="CA109">
        <v>0</v>
      </c>
      <c r="CB109" t="s">
        <v>3</v>
      </c>
      <c r="CE109">
        <v>0</v>
      </c>
      <c r="CF109">
        <v>0</v>
      </c>
      <c r="CG109">
        <v>0</v>
      </c>
      <c r="CM109">
        <v>0</v>
      </c>
      <c r="CN109" t="s">
        <v>3</v>
      </c>
      <c r="CO109">
        <v>0</v>
      </c>
      <c r="CP109">
        <f t="shared" si="89"/>
        <v>310.56</v>
      </c>
      <c r="CQ109">
        <f t="shared" si="90"/>
        <v>155.28140000000002</v>
      </c>
      <c r="CR109">
        <f>(((ET109)*BB109-(EU109)*BS109)+AE109*BS109)</f>
        <v>0</v>
      </c>
      <c r="CS109">
        <f t="shared" si="91"/>
        <v>0</v>
      </c>
      <c r="CT109">
        <f t="shared" si="92"/>
        <v>0</v>
      </c>
      <c r="CU109">
        <f t="shared" si="93"/>
        <v>0</v>
      </c>
      <c r="CV109">
        <f t="shared" si="94"/>
        <v>0</v>
      </c>
      <c r="CW109">
        <f t="shared" si="95"/>
        <v>0</v>
      </c>
      <c r="CX109">
        <f t="shared" si="96"/>
        <v>0</v>
      </c>
      <c r="CY109">
        <f t="shared" si="97"/>
        <v>0</v>
      </c>
      <c r="CZ109">
        <f t="shared" si="98"/>
        <v>0</v>
      </c>
      <c r="DC109" t="s">
        <v>3</v>
      </c>
      <c r="DD109" t="s">
        <v>3</v>
      </c>
      <c r="DE109" t="s">
        <v>3</v>
      </c>
      <c r="DF109" t="s">
        <v>3</v>
      </c>
      <c r="DG109" t="s">
        <v>3</v>
      </c>
      <c r="DH109" t="s">
        <v>3</v>
      </c>
      <c r="DI109" t="s">
        <v>3</v>
      </c>
      <c r="DJ109" t="s">
        <v>3</v>
      </c>
      <c r="DK109" t="s">
        <v>3</v>
      </c>
      <c r="DL109" t="s">
        <v>3</v>
      </c>
      <c r="DM109" t="s">
        <v>3</v>
      </c>
      <c r="DN109">
        <v>0</v>
      </c>
      <c r="DO109">
        <v>0</v>
      </c>
      <c r="DP109">
        <v>1</v>
      </c>
      <c r="DQ109">
        <v>1</v>
      </c>
      <c r="DU109">
        <v>1010</v>
      </c>
      <c r="DV109" t="s">
        <v>62</v>
      </c>
      <c r="DW109" t="s">
        <v>62</v>
      </c>
      <c r="DX109">
        <v>1</v>
      </c>
      <c r="DZ109" t="s">
        <v>3</v>
      </c>
      <c r="EA109" t="s">
        <v>3</v>
      </c>
      <c r="EB109" t="s">
        <v>3</v>
      </c>
      <c r="EC109" t="s">
        <v>3</v>
      </c>
      <c r="EE109">
        <v>140625274</v>
      </c>
      <c r="EF109">
        <v>8</v>
      </c>
      <c r="EG109" t="s">
        <v>55</v>
      </c>
      <c r="EH109">
        <v>0</v>
      </c>
      <c r="EI109" t="s">
        <v>3</v>
      </c>
      <c r="EJ109">
        <v>1</v>
      </c>
      <c r="EK109">
        <v>1100</v>
      </c>
      <c r="EL109" t="s">
        <v>56</v>
      </c>
      <c r="EM109" t="s">
        <v>57</v>
      </c>
      <c r="EO109" t="s">
        <v>3</v>
      </c>
      <c r="EQ109">
        <v>0</v>
      </c>
      <c r="ER109">
        <v>18.690000000000001</v>
      </c>
      <c r="ES109">
        <v>18.53</v>
      </c>
      <c r="ET109">
        <v>0</v>
      </c>
      <c r="EU109">
        <v>0</v>
      </c>
      <c r="EV109">
        <v>0</v>
      </c>
      <c r="EW109">
        <v>0</v>
      </c>
      <c r="EX109">
        <v>0</v>
      </c>
      <c r="EY109">
        <v>0</v>
      </c>
      <c r="EZ109">
        <v>5</v>
      </c>
      <c r="FC109">
        <v>1</v>
      </c>
      <c r="FD109">
        <v>18</v>
      </c>
      <c r="FF109">
        <v>174</v>
      </c>
      <c r="FQ109">
        <v>0</v>
      </c>
      <c r="FR109">
        <f t="shared" si="99"/>
        <v>0</v>
      </c>
      <c r="FS109">
        <v>0</v>
      </c>
      <c r="FX109">
        <v>0</v>
      </c>
      <c r="FY109">
        <v>0</v>
      </c>
      <c r="GA109" t="s">
        <v>75</v>
      </c>
      <c r="GD109">
        <v>1</v>
      </c>
      <c r="GF109">
        <v>-1872019135</v>
      </c>
      <c r="GG109">
        <v>2</v>
      </c>
      <c r="GH109">
        <v>3</v>
      </c>
      <c r="GI109">
        <v>4</v>
      </c>
      <c r="GJ109">
        <v>0</v>
      </c>
      <c r="GK109">
        <v>0</v>
      </c>
      <c r="GL109">
        <f t="shared" si="100"/>
        <v>0</v>
      </c>
      <c r="GM109">
        <f t="shared" si="101"/>
        <v>310.56</v>
      </c>
      <c r="GN109">
        <f t="shared" si="102"/>
        <v>310.56</v>
      </c>
      <c r="GO109">
        <f t="shared" si="103"/>
        <v>0</v>
      </c>
      <c r="GP109">
        <f t="shared" si="104"/>
        <v>0</v>
      </c>
      <c r="GR109">
        <v>1</v>
      </c>
      <c r="GS109">
        <v>1</v>
      </c>
      <c r="GT109">
        <v>0</v>
      </c>
      <c r="GU109" t="s">
        <v>3</v>
      </c>
      <c r="GV109">
        <f t="shared" si="105"/>
        <v>0</v>
      </c>
      <c r="GW109">
        <v>1</v>
      </c>
      <c r="GX109">
        <f t="shared" si="106"/>
        <v>0</v>
      </c>
      <c r="HA109">
        <v>0</v>
      </c>
      <c r="HB109">
        <v>0</v>
      </c>
      <c r="HC109">
        <f t="shared" si="107"/>
        <v>0</v>
      </c>
      <c r="HE109" t="s">
        <v>64</v>
      </c>
      <c r="HF109" t="s">
        <v>34</v>
      </c>
      <c r="HM109" t="s">
        <v>3</v>
      </c>
      <c r="HN109" t="s">
        <v>3</v>
      </c>
      <c r="HO109" t="s">
        <v>3</v>
      </c>
      <c r="HP109" t="s">
        <v>3</v>
      </c>
      <c r="HQ109" t="s">
        <v>3</v>
      </c>
      <c r="IK109">
        <v>0</v>
      </c>
    </row>
    <row r="110" spans="1:245" x14ac:dyDescent="0.2">
      <c r="A110">
        <v>17</v>
      </c>
      <c r="B110">
        <v>1</v>
      </c>
      <c r="E110" t="s">
        <v>248</v>
      </c>
      <c r="F110" t="s">
        <v>60</v>
      </c>
      <c r="G110" t="s">
        <v>91</v>
      </c>
      <c r="H110" t="s">
        <v>62</v>
      </c>
      <c r="I110">
        <v>62</v>
      </c>
      <c r="J110">
        <v>0</v>
      </c>
      <c r="K110">
        <v>62</v>
      </c>
      <c r="O110">
        <f t="shared" si="74"/>
        <v>17815.71</v>
      </c>
      <c r="P110">
        <f t="shared" si="75"/>
        <v>17815.71</v>
      </c>
      <c r="Q110">
        <f t="shared" si="76"/>
        <v>0</v>
      </c>
      <c r="R110">
        <f t="shared" si="77"/>
        <v>0</v>
      </c>
      <c r="S110">
        <f t="shared" si="78"/>
        <v>0</v>
      </c>
      <c r="T110">
        <f t="shared" si="79"/>
        <v>0</v>
      </c>
      <c r="U110">
        <f t="shared" si="80"/>
        <v>0</v>
      </c>
      <c r="V110">
        <f t="shared" si="81"/>
        <v>0</v>
      </c>
      <c r="W110">
        <f t="shared" si="82"/>
        <v>0</v>
      </c>
      <c r="X110">
        <f t="shared" si="83"/>
        <v>0</v>
      </c>
      <c r="Y110">
        <f t="shared" si="84"/>
        <v>0</v>
      </c>
      <c r="AA110">
        <v>145071932</v>
      </c>
      <c r="AB110">
        <f t="shared" si="85"/>
        <v>34.29</v>
      </c>
      <c r="AC110">
        <f t="shared" si="86"/>
        <v>34.29</v>
      </c>
      <c r="AD110">
        <f>ROUND((((ET110)-(EU110))+AE110),2)</f>
        <v>0</v>
      </c>
      <c r="AE110">
        <f t="shared" si="110"/>
        <v>0</v>
      </c>
      <c r="AF110">
        <f t="shared" si="110"/>
        <v>0</v>
      </c>
      <c r="AG110">
        <f t="shared" si="87"/>
        <v>0</v>
      </c>
      <c r="AH110">
        <f t="shared" si="111"/>
        <v>0</v>
      </c>
      <c r="AI110">
        <f t="shared" si="111"/>
        <v>0</v>
      </c>
      <c r="AJ110">
        <f t="shared" si="88"/>
        <v>0</v>
      </c>
      <c r="AK110">
        <v>34.290000000000006</v>
      </c>
      <c r="AL110">
        <v>34.290000000000006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1</v>
      </c>
      <c r="AW110">
        <v>1</v>
      </c>
      <c r="AZ110">
        <v>1</v>
      </c>
      <c r="BA110">
        <v>1</v>
      </c>
      <c r="BB110">
        <v>1</v>
      </c>
      <c r="BC110">
        <v>8.3800000000000008</v>
      </c>
      <c r="BD110" t="s">
        <v>3</v>
      </c>
      <c r="BE110" t="s">
        <v>3</v>
      </c>
      <c r="BF110" t="s">
        <v>3</v>
      </c>
      <c r="BG110" t="s">
        <v>3</v>
      </c>
      <c r="BH110">
        <v>3</v>
      </c>
      <c r="BI110">
        <v>1</v>
      </c>
      <c r="BJ110" t="s">
        <v>3</v>
      </c>
      <c r="BM110">
        <v>1100</v>
      </c>
      <c r="BN110">
        <v>0</v>
      </c>
      <c r="BO110" t="s">
        <v>3</v>
      </c>
      <c r="BP110">
        <v>0</v>
      </c>
      <c r="BQ110">
        <v>8</v>
      </c>
      <c r="BR110">
        <v>0</v>
      </c>
      <c r="BS110">
        <v>1</v>
      </c>
      <c r="BT110">
        <v>1</v>
      </c>
      <c r="BU110">
        <v>1</v>
      </c>
      <c r="BV110">
        <v>1</v>
      </c>
      <c r="BW110">
        <v>1</v>
      </c>
      <c r="BX110">
        <v>1</v>
      </c>
      <c r="BY110" t="s">
        <v>3</v>
      </c>
      <c r="BZ110">
        <v>0</v>
      </c>
      <c r="CA110">
        <v>0</v>
      </c>
      <c r="CB110" t="s">
        <v>3</v>
      </c>
      <c r="CE110">
        <v>0</v>
      </c>
      <c r="CF110">
        <v>0</v>
      </c>
      <c r="CG110">
        <v>0</v>
      </c>
      <c r="CM110">
        <v>0</v>
      </c>
      <c r="CN110" t="s">
        <v>3</v>
      </c>
      <c r="CO110">
        <v>0</v>
      </c>
      <c r="CP110">
        <f t="shared" si="89"/>
        <v>17815.71</v>
      </c>
      <c r="CQ110">
        <f t="shared" si="90"/>
        <v>287.35020000000003</v>
      </c>
      <c r="CR110">
        <f>(((ET110)*BB110-(EU110)*BS110)+AE110*BS110)</f>
        <v>0</v>
      </c>
      <c r="CS110">
        <f t="shared" si="91"/>
        <v>0</v>
      </c>
      <c r="CT110">
        <f t="shared" si="92"/>
        <v>0</v>
      </c>
      <c r="CU110">
        <f t="shared" si="93"/>
        <v>0</v>
      </c>
      <c r="CV110">
        <f t="shared" si="94"/>
        <v>0</v>
      </c>
      <c r="CW110">
        <f t="shared" si="95"/>
        <v>0</v>
      </c>
      <c r="CX110">
        <f t="shared" si="96"/>
        <v>0</v>
      </c>
      <c r="CY110">
        <f t="shared" si="97"/>
        <v>0</v>
      </c>
      <c r="CZ110">
        <f t="shared" si="98"/>
        <v>0</v>
      </c>
      <c r="DC110" t="s">
        <v>3</v>
      </c>
      <c r="DD110" t="s">
        <v>3</v>
      </c>
      <c r="DE110" t="s">
        <v>3</v>
      </c>
      <c r="DF110" t="s">
        <v>3</v>
      </c>
      <c r="DG110" t="s">
        <v>3</v>
      </c>
      <c r="DH110" t="s">
        <v>3</v>
      </c>
      <c r="DI110" t="s">
        <v>3</v>
      </c>
      <c r="DJ110" t="s">
        <v>3</v>
      </c>
      <c r="DK110" t="s">
        <v>3</v>
      </c>
      <c r="DL110" t="s">
        <v>3</v>
      </c>
      <c r="DM110" t="s">
        <v>3</v>
      </c>
      <c r="DN110">
        <v>0</v>
      </c>
      <c r="DO110">
        <v>0</v>
      </c>
      <c r="DP110">
        <v>1</v>
      </c>
      <c r="DQ110">
        <v>1</v>
      </c>
      <c r="DU110">
        <v>1010</v>
      </c>
      <c r="DV110" t="s">
        <v>62</v>
      </c>
      <c r="DW110" t="s">
        <v>62</v>
      </c>
      <c r="DX110">
        <v>1</v>
      </c>
      <c r="DZ110" t="s">
        <v>3</v>
      </c>
      <c r="EA110" t="s">
        <v>3</v>
      </c>
      <c r="EB110" t="s">
        <v>3</v>
      </c>
      <c r="EC110" t="s">
        <v>3</v>
      </c>
      <c r="EE110">
        <v>140625274</v>
      </c>
      <c r="EF110">
        <v>8</v>
      </c>
      <c r="EG110" t="s">
        <v>55</v>
      </c>
      <c r="EH110">
        <v>0</v>
      </c>
      <c r="EI110" t="s">
        <v>3</v>
      </c>
      <c r="EJ110">
        <v>1</v>
      </c>
      <c r="EK110">
        <v>1100</v>
      </c>
      <c r="EL110" t="s">
        <v>56</v>
      </c>
      <c r="EM110" t="s">
        <v>57</v>
      </c>
      <c r="EO110" t="s">
        <v>3</v>
      </c>
      <c r="EQ110">
        <v>0</v>
      </c>
      <c r="ER110">
        <v>34.58</v>
      </c>
      <c r="ES110">
        <v>34.290000000000006</v>
      </c>
      <c r="ET110">
        <v>0</v>
      </c>
      <c r="EU110">
        <v>0</v>
      </c>
      <c r="EV110">
        <v>0</v>
      </c>
      <c r="EW110">
        <v>0</v>
      </c>
      <c r="EX110">
        <v>0</v>
      </c>
      <c r="EY110">
        <v>0</v>
      </c>
      <c r="EZ110">
        <v>5</v>
      </c>
      <c r="FC110">
        <v>1</v>
      </c>
      <c r="FD110">
        <v>18</v>
      </c>
      <c r="FF110">
        <v>322</v>
      </c>
      <c r="FQ110">
        <v>0</v>
      </c>
      <c r="FR110">
        <f t="shared" si="99"/>
        <v>0</v>
      </c>
      <c r="FS110">
        <v>0</v>
      </c>
      <c r="FX110">
        <v>0</v>
      </c>
      <c r="FY110">
        <v>0</v>
      </c>
      <c r="GA110" t="s">
        <v>92</v>
      </c>
      <c r="GD110">
        <v>1</v>
      </c>
      <c r="GF110">
        <v>-1890217126</v>
      </c>
      <c r="GG110">
        <v>2</v>
      </c>
      <c r="GH110">
        <v>3</v>
      </c>
      <c r="GI110">
        <v>4</v>
      </c>
      <c r="GJ110">
        <v>0</v>
      </c>
      <c r="GK110">
        <v>0</v>
      </c>
      <c r="GL110">
        <f t="shared" si="100"/>
        <v>0</v>
      </c>
      <c r="GM110">
        <f t="shared" si="101"/>
        <v>17815.71</v>
      </c>
      <c r="GN110">
        <f t="shared" si="102"/>
        <v>17815.71</v>
      </c>
      <c r="GO110">
        <f t="shared" si="103"/>
        <v>0</v>
      </c>
      <c r="GP110">
        <f t="shared" si="104"/>
        <v>0</v>
      </c>
      <c r="GR110">
        <v>1</v>
      </c>
      <c r="GS110">
        <v>1</v>
      </c>
      <c r="GT110">
        <v>0</v>
      </c>
      <c r="GU110" t="s">
        <v>3</v>
      </c>
      <c r="GV110">
        <f t="shared" si="105"/>
        <v>0</v>
      </c>
      <c r="GW110">
        <v>1</v>
      </c>
      <c r="GX110">
        <f t="shared" si="106"/>
        <v>0</v>
      </c>
      <c r="HA110">
        <v>0</v>
      </c>
      <c r="HB110">
        <v>0</v>
      </c>
      <c r="HC110">
        <f t="shared" si="107"/>
        <v>0</v>
      </c>
      <c r="HE110" t="s">
        <v>64</v>
      </c>
      <c r="HF110" t="s">
        <v>34</v>
      </c>
      <c r="HM110" t="s">
        <v>3</v>
      </c>
      <c r="HN110" t="s">
        <v>3</v>
      </c>
      <c r="HO110" t="s">
        <v>3</v>
      </c>
      <c r="HP110" t="s">
        <v>3</v>
      </c>
      <c r="HQ110" t="s">
        <v>3</v>
      </c>
      <c r="IK110">
        <v>0</v>
      </c>
    </row>
    <row r="111" spans="1:245" x14ac:dyDescent="0.2">
      <c r="A111">
        <v>17</v>
      </c>
      <c r="B111">
        <v>1</v>
      </c>
      <c r="C111">
        <f>ROW(SmtRes!A110)</f>
        <v>110</v>
      </c>
      <c r="D111">
        <f>ROW(EtalonRes!A120)</f>
        <v>120</v>
      </c>
      <c r="E111" t="s">
        <v>249</v>
      </c>
      <c r="F111" t="s">
        <v>94</v>
      </c>
      <c r="G111" t="s">
        <v>95</v>
      </c>
      <c r="H111" t="s">
        <v>96</v>
      </c>
      <c r="I111">
        <v>4</v>
      </c>
      <c r="J111">
        <v>0</v>
      </c>
      <c r="K111">
        <v>4</v>
      </c>
      <c r="O111">
        <f t="shared" si="74"/>
        <v>363.85</v>
      </c>
      <c r="P111">
        <f t="shared" si="75"/>
        <v>0</v>
      </c>
      <c r="Q111">
        <f t="shared" si="76"/>
        <v>0</v>
      </c>
      <c r="R111">
        <f t="shared" si="77"/>
        <v>0</v>
      </c>
      <c r="S111">
        <f t="shared" si="78"/>
        <v>363.85</v>
      </c>
      <c r="T111">
        <f t="shared" si="79"/>
        <v>0</v>
      </c>
      <c r="U111">
        <f t="shared" si="80"/>
        <v>0.82799999999999996</v>
      </c>
      <c r="V111">
        <f t="shared" si="81"/>
        <v>0</v>
      </c>
      <c r="W111">
        <f t="shared" si="82"/>
        <v>0</v>
      </c>
      <c r="X111">
        <f t="shared" si="83"/>
        <v>396.6</v>
      </c>
      <c r="Y111">
        <f t="shared" si="84"/>
        <v>176.29</v>
      </c>
      <c r="AA111">
        <v>145071932</v>
      </c>
      <c r="AB111">
        <f t="shared" si="85"/>
        <v>1.99</v>
      </c>
      <c r="AC111">
        <f t="shared" si="86"/>
        <v>0</v>
      </c>
      <c r="AD111">
        <f>ROUND(((((ET111*1.25))-((EU111*1.25)))+AE111),2)</f>
        <v>0</v>
      </c>
      <c r="AE111">
        <f>ROUND(((EU111*1.25)),2)</f>
        <v>0</v>
      </c>
      <c r="AF111">
        <f>ROUND(((EV111*1.15)),2)</f>
        <v>1.99</v>
      </c>
      <c r="AG111">
        <f t="shared" si="87"/>
        <v>0</v>
      </c>
      <c r="AH111">
        <f>((EW111*1.15))</f>
        <v>0.20699999999999999</v>
      </c>
      <c r="AI111">
        <f>((EX111*1.25))</f>
        <v>0</v>
      </c>
      <c r="AJ111">
        <f t="shared" si="88"/>
        <v>0</v>
      </c>
      <c r="AK111">
        <v>1.73</v>
      </c>
      <c r="AL111">
        <v>0</v>
      </c>
      <c r="AM111">
        <v>0</v>
      </c>
      <c r="AN111">
        <v>0</v>
      </c>
      <c r="AO111">
        <v>1.73</v>
      </c>
      <c r="AP111">
        <v>0</v>
      </c>
      <c r="AQ111">
        <v>0.18</v>
      </c>
      <c r="AR111">
        <v>0</v>
      </c>
      <c r="AS111">
        <v>0</v>
      </c>
      <c r="AT111">
        <v>109</v>
      </c>
      <c r="AU111">
        <v>48.45</v>
      </c>
      <c r="AV111">
        <v>1</v>
      </c>
      <c r="AW111">
        <v>1</v>
      </c>
      <c r="AZ111">
        <v>1</v>
      </c>
      <c r="BA111">
        <v>45.71</v>
      </c>
      <c r="BB111">
        <v>13.41</v>
      </c>
      <c r="BC111">
        <v>8.3800000000000008</v>
      </c>
      <c r="BD111" t="s">
        <v>3</v>
      </c>
      <c r="BE111" t="s">
        <v>3</v>
      </c>
      <c r="BF111" t="s">
        <v>3</v>
      </c>
      <c r="BG111" t="s">
        <v>3</v>
      </c>
      <c r="BH111">
        <v>0</v>
      </c>
      <c r="BI111">
        <v>1</v>
      </c>
      <c r="BJ111" t="s">
        <v>97</v>
      </c>
      <c r="BM111">
        <v>12001</v>
      </c>
      <c r="BN111">
        <v>0</v>
      </c>
      <c r="BO111" t="s">
        <v>3</v>
      </c>
      <c r="BP111">
        <v>0</v>
      </c>
      <c r="BQ111">
        <v>2</v>
      </c>
      <c r="BR111">
        <v>0</v>
      </c>
      <c r="BS111">
        <v>45.71</v>
      </c>
      <c r="BT111">
        <v>1</v>
      </c>
      <c r="BU111">
        <v>1</v>
      </c>
      <c r="BV111">
        <v>1</v>
      </c>
      <c r="BW111">
        <v>1</v>
      </c>
      <c r="BX111">
        <v>1</v>
      </c>
      <c r="BY111" t="s">
        <v>3</v>
      </c>
      <c r="BZ111">
        <v>109</v>
      </c>
      <c r="CA111">
        <v>57</v>
      </c>
      <c r="CB111" t="s">
        <v>3</v>
      </c>
      <c r="CE111">
        <v>0</v>
      </c>
      <c r="CF111">
        <v>0</v>
      </c>
      <c r="CG111">
        <v>0</v>
      </c>
      <c r="CM111">
        <v>0</v>
      </c>
      <c r="CN111" t="s">
        <v>236</v>
      </c>
      <c r="CO111">
        <v>0</v>
      </c>
      <c r="CP111">
        <f t="shared" si="89"/>
        <v>363.85</v>
      </c>
      <c r="CQ111">
        <f t="shared" si="90"/>
        <v>0</v>
      </c>
      <c r="CR111">
        <f>((((ET111*1.25))*BB111-((EU111*1.25))*BS111)+AE111*BS111)</f>
        <v>0</v>
      </c>
      <c r="CS111">
        <f t="shared" si="91"/>
        <v>0</v>
      </c>
      <c r="CT111">
        <f t="shared" si="92"/>
        <v>90.962900000000005</v>
      </c>
      <c r="CU111">
        <f t="shared" si="93"/>
        <v>0</v>
      </c>
      <c r="CV111">
        <f t="shared" si="94"/>
        <v>0.20699999999999999</v>
      </c>
      <c r="CW111">
        <f t="shared" si="95"/>
        <v>0</v>
      </c>
      <c r="CX111">
        <f t="shared" si="96"/>
        <v>0</v>
      </c>
      <c r="CY111">
        <f t="shared" si="97"/>
        <v>396.59649999999999</v>
      </c>
      <c r="CZ111">
        <f t="shared" si="98"/>
        <v>176.285325</v>
      </c>
      <c r="DC111" t="s">
        <v>3</v>
      </c>
      <c r="DD111" t="s">
        <v>3</v>
      </c>
      <c r="DE111" t="s">
        <v>38</v>
      </c>
      <c r="DF111" t="s">
        <v>38</v>
      </c>
      <c r="DG111" t="s">
        <v>237</v>
      </c>
      <c r="DH111" t="s">
        <v>3</v>
      </c>
      <c r="DI111" t="s">
        <v>237</v>
      </c>
      <c r="DJ111" t="s">
        <v>38</v>
      </c>
      <c r="DK111" t="s">
        <v>3</v>
      </c>
      <c r="DL111" t="s">
        <v>3</v>
      </c>
      <c r="DM111" t="s">
        <v>40</v>
      </c>
      <c r="DN111">
        <v>0</v>
      </c>
      <c r="DO111">
        <v>0</v>
      </c>
      <c r="DP111">
        <v>1</v>
      </c>
      <c r="DQ111">
        <v>1</v>
      </c>
      <c r="DU111">
        <v>1013</v>
      </c>
      <c r="DV111" t="s">
        <v>96</v>
      </c>
      <c r="DW111" t="s">
        <v>96</v>
      </c>
      <c r="DX111">
        <v>1</v>
      </c>
      <c r="DZ111" t="s">
        <v>3</v>
      </c>
      <c r="EA111" t="s">
        <v>3</v>
      </c>
      <c r="EB111" t="s">
        <v>3</v>
      </c>
      <c r="EC111" t="s">
        <v>3</v>
      </c>
      <c r="EE111">
        <v>140625032</v>
      </c>
      <c r="EF111">
        <v>2</v>
      </c>
      <c r="EG111" t="s">
        <v>23</v>
      </c>
      <c r="EH111">
        <v>12</v>
      </c>
      <c r="EI111" t="s">
        <v>68</v>
      </c>
      <c r="EJ111">
        <v>1</v>
      </c>
      <c r="EK111">
        <v>12001</v>
      </c>
      <c r="EL111" t="s">
        <v>68</v>
      </c>
      <c r="EM111" t="s">
        <v>69</v>
      </c>
      <c r="EO111" t="s">
        <v>238</v>
      </c>
      <c r="EQ111">
        <v>0</v>
      </c>
      <c r="ER111">
        <v>1.73</v>
      </c>
      <c r="ES111">
        <v>0</v>
      </c>
      <c r="ET111">
        <v>0</v>
      </c>
      <c r="EU111">
        <v>0</v>
      </c>
      <c r="EV111">
        <v>1.73</v>
      </c>
      <c r="EW111">
        <v>0.18</v>
      </c>
      <c r="EX111">
        <v>0</v>
      </c>
      <c r="EY111">
        <v>0</v>
      </c>
      <c r="FQ111">
        <v>0</v>
      </c>
      <c r="FR111">
        <f t="shared" si="99"/>
        <v>0</v>
      </c>
      <c r="FS111">
        <v>0</v>
      </c>
      <c r="FX111">
        <v>109</v>
      </c>
      <c r="FY111">
        <v>48.45</v>
      </c>
      <c r="GA111" t="s">
        <v>3</v>
      </c>
      <c r="GD111">
        <v>1</v>
      </c>
      <c r="GF111">
        <v>334947353</v>
      </c>
      <c r="GG111">
        <v>2</v>
      </c>
      <c r="GH111">
        <v>1</v>
      </c>
      <c r="GI111">
        <v>4</v>
      </c>
      <c r="GJ111">
        <v>0</v>
      </c>
      <c r="GK111">
        <v>0</v>
      </c>
      <c r="GL111">
        <f t="shared" si="100"/>
        <v>0</v>
      </c>
      <c r="GM111">
        <f t="shared" si="101"/>
        <v>936.74</v>
      </c>
      <c r="GN111">
        <f t="shared" si="102"/>
        <v>936.74</v>
      </c>
      <c r="GO111">
        <f t="shared" si="103"/>
        <v>0</v>
      </c>
      <c r="GP111">
        <f t="shared" si="104"/>
        <v>0</v>
      </c>
      <c r="GR111">
        <v>0</v>
      </c>
      <c r="GS111">
        <v>3</v>
      </c>
      <c r="GT111">
        <v>0</v>
      </c>
      <c r="GU111" t="s">
        <v>3</v>
      </c>
      <c r="GV111">
        <f t="shared" si="105"/>
        <v>0</v>
      </c>
      <c r="GW111">
        <v>1</v>
      </c>
      <c r="GX111">
        <f t="shared" si="106"/>
        <v>0</v>
      </c>
      <c r="HA111">
        <v>0</v>
      </c>
      <c r="HB111">
        <v>0</v>
      </c>
      <c r="HC111">
        <f t="shared" si="107"/>
        <v>0</v>
      </c>
      <c r="HE111" t="s">
        <v>3</v>
      </c>
      <c r="HF111" t="s">
        <v>3</v>
      </c>
      <c r="HM111" t="s">
        <v>3</v>
      </c>
      <c r="HN111" t="s">
        <v>70</v>
      </c>
      <c r="HO111" t="s">
        <v>71</v>
      </c>
      <c r="HP111" t="s">
        <v>68</v>
      </c>
      <c r="HQ111" t="s">
        <v>68</v>
      </c>
      <c r="IK111">
        <v>0</v>
      </c>
    </row>
    <row r="112" spans="1:245" x14ac:dyDescent="0.2">
      <c r="A112">
        <v>17</v>
      </c>
      <c r="B112">
        <v>1</v>
      </c>
      <c r="E112" t="s">
        <v>250</v>
      </c>
      <c r="F112" t="s">
        <v>60</v>
      </c>
      <c r="G112" t="s">
        <v>99</v>
      </c>
      <c r="H112" t="s">
        <v>62</v>
      </c>
      <c r="I112">
        <v>4</v>
      </c>
      <c r="J112">
        <v>0</v>
      </c>
      <c r="K112">
        <v>4</v>
      </c>
      <c r="O112">
        <f t="shared" si="74"/>
        <v>5144.6499999999996</v>
      </c>
      <c r="P112">
        <f t="shared" si="75"/>
        <v>5144.6499999999996</v>
      </c>
      <c r="Q112">
        <f t="shared" si="76"/>
        <v>0</v>
      </c>
      <c r="R112">
        <f t="shared" si="77"/>
        <v>0</v>
      </c>
      <c r="S112">
        <f t="shared" si="78"/>
        <v>0</v>
      </c>
      <c r="T112">
        <f t="shared" si="79"/>
        <v>0</v>
      </c>
      <c r="U112">
        <f t="shared" si="80"/>
        <v>0</v>
      </c>
      <c r="V112">
        <f t="shared" si="81"/>
        <v>0</v>
      </c>
      <c r="W112">
        <f t="shared" si="82"/>
        <v>0</v>
      </c>
      <c r="X112">
        <f t="shared" si="83"/>
        <v>0</v>
      </c>
      <c r="Y112">
        <f t="shared" si="84"/>
        <v>0</v>
      </c>
      <c r="AA112">
        <v>145071932</v>
      </c>
      <c r="AB112">
        <f t="shared" si="85"/>
        <v>153.47999999999999</v>
      </c>
      <c r="AC112">
        <f t="shared" si="86"/>
        <v>153.47999999999999</v>
      </c>
      <c r="AD112">
        <f>ROUND((((ET112)-(EU112))+AE112),2)</f>
        <v>0</v>
      </c>
      <c r="AE112">
        <f>ROUND((EU112),2)</f>
        <v>0</v>
      </c>
      <c r="AF112">
        <f>ROUND((EV112),2)</f>
        <v>0</v>
      </c>
      <c r="AG112">
        <f t="shared" si="87"/>
        <v>0</v>
      </c>
      <c r="AH112">
        <f>(EW112)</f>
        <v>0</v>
      </c>
      <c r="AI112">
        <f>(EX112)</f>
        <v>0</v>
      </c>
      <c r="AJ112">
        <f t="shared" si="88"/>
        <v>0</v>
      </c>
      <c r="AK112">
        <v>153.47999999999999</v>
      </c>
      <c r="AL112">
        <v>153.47999999999999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1</v>
      </c>
      <c r="AW112">
        <v>1</v>
      </c>
      <c r="AZ112">
        <v>1</v>
      </c>
      <c r="BA112">
        <v>1</v>
      </c>
      <c r="BB112">
        <v>1</v>
      </c>
      <c r="BC112">
        <v>8.3800000000000008</v>
      </c>
      <c r="BD112" t="s">
        <v>3</v>
      </c>
      <c r="BE112" t="s">
        <v>3</v>
      </c>
      <c r="BF112" t="s">
        <v>3</v>
      </c>
      <c r="BG112" t="s">
        <v>3</v>
      </c>
      <c r="BH112">
        <v>3</v>
      </c>
      <c r="BI112">
        <v>1</v>
      </c>
      <c r="BJ112" t="s">
        <v>3</v>
      </c>
      <c r="BM112">
        <v>1100</v>
      </c>
      <c r="BN112">
        <v>0</v>
      </c>
      <c r="BO112" t="s">
        <v>3</v>
      </c>
      <c r="BP112">
        <v>0</v>
      </c>
      <c r="BQ112">
        <v>8</v>
      </c>
      <c r="BR112">
        <v>0</v>
      </c>
      <c r="BS112">
        <v>1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0</v>
      </c>
      <c r="CA112">
        <v>0</v>
      </c>
      <c r="CB112" t="s">
        <v>3</v>
      </c>
      <c r="CE112">
        <v>0</v>
      </c>
      <c r="CF112">
        <v>0</v>
      </c>
      <c r="CG112">
        <v>0</v>
      </c>
      <c r="CM112">
        <v>0</v>
      </c>
      <c r="CN112" t="s">
        <v>3</v>
      </c>
      <c r="CO112">
        <v>0</v>
      </c>
      <c r="CP112">
        <f t="shared" si="89"/>
        <v>5144.6499999999996</v>
      </c>
      <c r="CQ112">
        <f t="shared" si="90"/>
        <v>1286.1623999999999</v>
      </c>
      <c r="CR112">
        <f>(((ET112)*BB112-(EU112)*BS112)+AE112*BS112)</f>
        <v>0</v>
      </c>
      <c r="CS112">
        <f t="shared" si="91"/>
        <v>0</v>
      </c>
      <c r="CT112">
        <f t="shared" si="92"/>
        <v>0</v>
      </c>
      <c r="CU112">
        <f t="shared" si="93"/>
        <v>0</v>
      </c>
      <c r="CV112">
        <f t="shared" si="94"/>
        <v>0</v>
      </c>
      <c r="CW112">
        <f t="shared" si="95"/>
        <v>0</v>
      </c>
      <c r="CX112">
        <f t="shared" si="96"/>
        <v>0</v>
      </c>
      <c r="CY112">
        <f t="shared" si="97"/>
        <v>0</v>
      </c>
      <c r="CZ112">
        <f t="shared" si="98"/>
        <v>0</v>
      </c>
      <c r="DC112" t="s">
        <v>3</v>
      </c>
      <c r="DD112" t="s">
        <v>3</v>
      </c>
      <c r="DE112" t="s">
        <v>3</v>
      </c>
      <c r="DF112" t="s">
        <v>3</v>
      </c>
      <c r="DG112" t="s">
        <v>3</v>
      </c>
      <c r="DH112" t="s">
        <v>3</v>
      </c>
      <c r="DI112" t="s">
        <v>3</v>
      </c>
      <c r="DJ112" t="s">
        <v>3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1010</v>
      </c>
      <c r="DV112" t="s">
        <v>62</v>
      </c>
      <c r="DW112" t="s">
        <v>62</v>
      </c>
      <c r="DX112">
        <v>1</v>
      </c>
      <c r="DZ112" t="s">
        <v>3</v>
      </c>
      <c r="EA112" t="s">
        <v>3</v>
      </c>
      <c r="EB112" t="s">
        <v>3</v>
      </c>
      <c r="EC112" t="s">
        <v>3</v>
      </c>
      <c r="EE112">
        <v>140625274</v>
      </c>
      <c r="EF112">
        <v>8</v>
      </c>
      <c r="EG112" t="s">
        <v>55</v>
      </c>
      <c r="EH112">
        <v>0</v>
      </c>
      <c r="EI112" t="s">
        <v>3</v>
      </c>
      <c r="EJ112">
        <v>1</v>
      </c>
      <c r="EK112">
        <v>1100</v>
      </c>
      <c r="EL112" t="s">
        <v>56</v>
      </c>
      <c r="EM112" t="s">
        <v>57</v>
      </c>
      <c r="EO112" t="s">
        <v>3</v>
      </c>
      <c r="EQ112">
        <v>0</v>
      </c>
      <c r="ER112">
        <v>154.76</v>
      </c>
      <c r="ES112">
        <v>153.47999999999999</v>
      </c>
      <c r="ET112">
        <v>0</v>
      </c>
      <c r="EU112">
        <v>0</v>
      </c>
      <c r="EV112">
        <v>0</v>
      </c>
      <c r="EW112">
        <v>0</v>
      </c>
      <c r="EX112">
        <v>0</v>
      </c>
      <c r="EY112">
        <v>0</v>
      </c>
      <c r="EZ112">
        <v>5</v>
      </c>
      <c r="FC112">
        <v>1</v>
      </c>
      <c r="FD112">
        <v>18</v>
      </c>
      <c r="FF112">
        <v>1441</v>
      </c>
      <c r="FQ112">
        <v>0</v>
      </c>
      <c r="FR112">
        <f t="shared" si="99"/>
        <v>0</v>
      </c>
      <c r="FS112">
        <v>0</v>
      </c>
      <c r="FX112">
        <v>0</v>
      </c>
      <c r="FY112">
        <v>0</v>
      </c>
      <c r="GA112" t="s">
        <v>100</v>
      </c>
      <c r="GD112">
        <v>1</v>
      </c>
      <c r="GF112">
        <v>-1024083727</v>
      </c>
      <c r="GG112">
        <v>2</v>
      </c>
      <c r="GH112">
        <v>3</v>
      </c>
      <c r="GI112">
        <v>4</v>
      </c>
      <c r="GJ112">
        <v>0</v>
      </c>
      <c r="GK112">
        <v>0</v>
      </c>
      <c r="GL112">
        <f t="shared" si="100"/>
        <v>0</v>
      </c>
      <c r="GM112">
        <f t="shared" si="101"/>
        <v>5144.6499999999996</v>
      </c>
      <c r="GN112">
        <f t="shared" si="102"/>
        <v>5144.6499999999996</v>
      </c>
      <c r="GO112">
        <f t="shared" si="103"/>
        <v>0</v>
      </c>
      <c r="GP112">
        <f t="shared" si="104"/>
        <v>0</v>
      </c>
      <c r="GR112">
        <v>1</v>
      </c>
      <c r="GS112">
        <v>1</v>
      </c>
      <c r="GT112">
        <v>0</v>
      </c>
      <c r="GU112" t="s">
        <v>3</v>
      </c>
      <c r="GV112">
        <f t="shared" si="105"/>
        <v>0</v>
      </c>
      <c r="GW112">
        <v>1</v>
      </c>
      <c r="GX112">
        <f t="shared" si="106"/>
        <v>0</v>
      </c>
      <c r="HA112">
        <v>0</v>
      </c>
      <c r="HB112">
        <v>0</v>
      </c>
      <c r="HC112">
        <f t="shared" si="107"/>
        <v>0</v>
      </c>
      <c r="HE112" t="s">
        <v>64</v>
      </c>
      <c r="HF112" t="s">
        <v>34</v>
      </c>
      <c r="HM112" t="s">
        <v>3</v>
      </c>
      <c r="HN112" t="s">
        <v>3</v>
      </c>
      <c r="HO112" t="s">
        <v>3</v>
      </c>
      <c r="HP112" t="s">
        <v>3</v>
      </c>
      <c r="HQ112" t="s">
        <v>3</v>
      </c>
      <c r="IK112">
        <v>0</v>
      </c>
    </row>
    <row r="113" spans="1:245" x14ac:dyDescent="0.2">
      <c r="A113">
        <v>17</v>
      </c>
      <c r="B113">
        <v>1</v>
      </c>
      <c r="C113">
        <f>ROW(SmtRes!A112)</f>
        <v>112</v>
      </c>
      <c r="D113">
        <f>ROW(EtalonRes!A124)</f>
        <v>124</v>
      </c>
      <c r="E113" t="s">
        <v>251</v>
      </c>
      <c r="F113" t="s">
        <v>102</v>
      </c>
      <c r="G113" t="s">
        <v>103</v>
      </c>
      <c r="H113" t="s">
        <v>74</v>
      </c>
      <c r="I113">
        <v>49</v>
      </c>
      <c r="J113">
        <v>0</v>
      </c>
      <c r="K113">
        <v>49</v>
      </c>
      <c r="O113">
        <f t="shared" si="74"/>
        <v>6159.36</v>
      </c>
      <c r="P113">
        <f t="shared" si="75"/>
        <v>3202.84</v>
      </c>
      <c r="Q113">
        <f t="shared" si="76"/>
        <v>0</v>
      </c>
      <c r="R113">
        <f t="shared" si="77"/>
        <v>0</v>
      </c>
      <c r="S113">
        <f t="shared" si="78"/>
        <v>2956.52</v>
      </c>
      <c r="T113">
        <f t="shared" si="79"/>
        <v>0</v>
      </c>
      <c r="U113">
        <f t="shared" si="80"/>
        <v>6.7619999999999996</v>
      </c>
      <c r="V113">
        <f t="shared" si="81"/>
        <v>0</v>
      </c>
      <c r="W113">
        <f t="shared" si="82"/>
        <v>0</v>
      </c>
      <c r="X113">
        <f t="shared" si="83"/>
        <v>3222.61</v>
      </c>
      <c r="Y113">
        <f t="shared" si="84"/>
        <v>1432.43</v>
      </c>
      <c r="AA113">
        <v>145071932</v>
      </c>
      <c r="AB113">
        <f t="shared" si="85"/>
        <v>9.1199999999999992</v>
      </c>
      <c r="AC113">
        <f t="shared" si="86"/>
        <v>7.8</v>
      </c>
      <c r="AD113">
        <f>ROUND(((((ET113*1.25))-((EU113*1.25)))+AE113),2)</f>
        <v>0</v>
      </c>
      <c r="AE113">
        <f>ROUND(((EU113*1.25)),2)</f>
        <v>0</v>
      </c>
      <c r="AF113">
        <f>ROUND(((EV113*1.15)),2)</f>
        <v>1.32</v>
      </c>
      <c r="AG113">
        <f t="shared" si="87"/>
        <v>0</v>
      </c>
      <c r="AH113">
        <f>((EW113*1.15))</f>
        <v>0.13799999999999998</v>
      </c>
      <c r="AI113">
        <f>((EX113*1.25))</f>
        <v>0</v>
      </c>
      <c r="AJ113">
        <f t="shared" si="88"/>
        <v>0</v>
      </c>
      <c r="AK113">
        <v>8.9499999999999993</v>
      </c>
      <c r="AL113">
        <v>7.8</v>
      </c>
      <c r="AM113">
        <v>0</v>
      </c>
      <c r="AN113">
        <v>0</v>
      </c>
      <c r="AO113">
        <v>1.1499999999999999</v>
      </c>
      <c r="AP113">
        <v>0</v>
      </c>
      <c r="AQ113">
        <v>0.12</v>
      </c>
      <c r="AR113">
        <v>0</v>
      </c>
      <c r="AS113">
        <v>0</v>
      </c>
      <c r="AT113">
        <v>109</v>
      </c>
      <c r="AU113">
        <v>48.45</v>
      </c>
      <c r="AV113">
        <v>1</v>
      </c>
      <c r="AW113">
        <v>1</v>
      </c>
      <c r="AZ113">
        <v>1</v>
      </c>
      <c r="BA113">
        <v>45.71</v>
      </c>
      <c r="BB113">
        <v>13.41</v>
      </c>
      <c r="BC113">
        <v>8.3800000000000008</v>
      </c>
      <c r="BD113" t="s">
        <v>3</v>
      </c>
      <c r="BE113" t="s">
        <v>3</v>
      </c>
      <c r="BF113" t="s">
        <v>3</v>
      </c>
      <c r="BG113" t="s">
        <v>3</v>
      </c>
      <c r="BH113">
        <v>0</v>
      </c>
      <c r="BI113">
        <v>1</v>
      </c>
      <c r="BJ113" t="s">
        <v>104</v>
      </c>
      <c r="BM113">
        <v>12001</v>
      </c>
      <c r="BN113">
        <v>0</v>
      </c>
      <c r="BO113" t="s">
        <v>3</v>
      </c>
      <c r="BP113">
        <v>0</v>
      </c>
      <c r="BQ113">
        <v>2</v>
      </c>
      <c r="BR113">
        <v>0</v>
      </c>
      <c r="BS113">
        <v>45.71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109</v>
      </c>
      <c r="CA113">
        <v>57</v>
      </c>
      <c r="CB113" t="s">
        <v>3</v>
      </c>
      <c r="CE113">
        <v>0</v>
      </c>
      <c r="CF113">
        <v>0</v>
      </c>
      <c r="CG113">
        <v>0</v>
      </c>
      <c r="CM113">
        <v>0</v>
      </c>
      <c r="CN113" t="s">
        <v>236</v>
      </c>
      <c r="CO113">
        <v>0</v>
      </c>
      <c r="CP113">
        <f t="shared" si="89"/>
        <v>6159.3600000000006</v>
      </c>
      <c r="CQ113">
        <f t="shared" si="90"/>
        <v>65.364000000000004</v>
      </c>
      <c r="CR113">
        <f>((((ET113*1.25))*BB113-((EU113*1.25))*BS113)+AE113*BS113)</f>
        <v>0</v>
      </c>
      <c r="CS113">
        <f t="shared" si="91"/>
        <v>0</v>
      </c>
      <c r="CT113">
        <f t="shared" si="92"/>
        <v>60.337200000000003</v>
      </c>
      <c r="CU113">
        <f t="shared" si="93"/>
        <v>0</v>
      </c>
      <c r="CV113">
        <f t="shared" si="94"/>
        <v>0.13799999999999998</v>
      </c>
      <c r="CW113">
        <f t="shared" si="95"/>
        <v>0</v>
      </c>
      <c r="CX113">
        <f t="shared" si="96"/>
        <v>0</v>
      </c>
      <c r="CY113">
        <f t="shared" si="97"/>
        <v>3222.6068</v>
      </c>
      <c r="CZ113">
        <f t="shared" si="98"/>
        <v>1432.4339399999999</v>
      </c>
      <c r="DC113" t="s">
        <v>3</v>
      </c>
      <c r="DD113" t="s">
        <v>3</v>
      </c>
      <c r="DE113" t="s">
        <v>38</v>
      </c>
      <c r="DF113" t="s">
        <v>38</v>
      </c>
      <c r="DG113" t="s">
        <v>237</v>
      </c>
      <c r="DH113" t="s">
        <v>3</v>
      </c>
      <c r="DI113" t="s">
        <v>237</v>
      </c>
      <c r="DJ113" t="s">
        <v>38</v>
      </c>
      <c r="DK113" t="s">
        <v>3</v>
      </c>
      <c r="DL113" t="s">
        <v>3</v>
      </c>
      <c r="DM113" t="s">
        <v>40</v>
      </c>
      <c r="DN113">
        <v>0</v>
      </c>
      <c r="DO113">
        <v>0</v>
      </c>
      <c r="DP113">
        <v>1</v>
      </c>
      <c r="DQ113">
        <v>1</v>
      </c>
      <c r="DU113">
        <v>1003</v>
      </c>
      <c r="DV113" t="s">
        <v>74</v>
      </c>
      <c r="DW113" t="s">
        <v>74</v>
      </c>
      <c r="DX113">
        <v>1</v>
      </c>
      <c r="DZ113" t="s">
        <v>3</v>
      </c>
      <c r="EA113" t="s">
        <v>3</v>
      </c>
      <c r="EB113" t="s">
        <v>3</v>
      </c>
      <c r="EC113" t="s">
        <v>3</v>
      </c>
      <c r="EE113">
        <v>140625032</v>
      </c>
      <c r="EF113">
        <v>2</v>
      </c>
      <c r="EG113" t="s">
        <v>23</v>
      </c>
      <c r="EH113">
        <v>12</v>
      </c>
      <c r="EI113" t="s">
        <v>68</v>
      </c>
      <c r="EJ113">
        <v>1</v>
      </c>
      <c r="EK113">
        <v>12001</v>
      </c>
      <c r="EL113" t="s">
        <v>68</v>
      </c>
      <c r="EM113" t="s">
        <v>69</v>
      </c>
      <c r="EO113" t="s">
        <v>238</v>
      </c>
      <c r="EQ113">
        <v>0</v>
      </c>
      <c r="ER113">
        <v>8.9499999999999993</v>
      </c>
      <c r="ES113">
        <v>7.8</v>
      </c>
      <c r="ET113">
        <v>0</v>
      </c>
      <c r="EU113">
        <v>0</v>
      </c>
      <c r="EV113">
        <v>1.1499999999999999</v>
      </c>
      <c r="EW113">
        <v>0.12</v>
      </c>
      <c r="EX113">
        <v>0</v>
      </c>
      <c r="EY113">
        <v>0</v>
      </c>
      <c r="FQ113">
        <v>0</v>
      </c>
      <c r="FR113">
        <f t="shared" si="99"/>
        <v>0</v>
      </c>
      <c r="FS113">
        <v>0</v>
      </c>
      <c r="FX113">
        <v>109</v>
      </c>
      <c r="FY113">
        <v>48.45</v>
      </c>
      <c r="GA113" t="s">
        <v>3</v>
      </c>
      <c r="GD113">
        <v>1</v>
      </c>
      <c r="GF113">
        <v>-768605888</v>
      </c>
      <c r="GG113">
        <v>2</v>
      </c>
      <c r="GH113">
        <v>1</v>
      </c>
      <c r="GI113">
        <v>4</v>
      </c>
      <c r="GJ113">
        <v>0</v>
      </c>
      <c r="GK113">
        <v>0</v>
      </c>
      <c r="GL113">
        <f t="shared" si="100"/>
        <v>0</v>
      </c>
      <c r="GM113">
        <f t="shared" si="101"/>
        <v>10814.4</v>
      </c>
      <c r="GN113">
        <f t="shared" si="102"/>
        <v>10814.4</v>
      </c>
      <c r="GO113">
        <f t="shared" si="103"/>
        <v>0</v>
      </c>
      <c r="GP113">
        <f t="shared" si="104"/>
        <v>0</v>
      </c>
      <c r="GR113">
        <v>0</v>
      </c>
      <c r="GS113">
        <v>3</v>
      </c>
      <c r="GT113">
        <v>0</v>
      </c>
      <c r="GU113" t="s">
        <v>3</v>
      </c>
      <c r="GV113">
        <f t="shared" si="105"/>
        <v>0</v>
      </c>
      <c r="GW113">
        <v>1</v>
      </c>
      <c r="GX113">
        <f t="shared" si="106"/>
        <v>0</v>
      </c>
      <c r="HA113">
        <v>0</v>
      </c>
      <c r="HB113">
        <v>0</v>
      </c>
      <c r="HC113">
        <f t="shared" si="107"/>
        <v>0</v>
      </c>
      <c r="HE113" t="s">
        <v>3</v>
      </c>
      <c r="HF113" t="s">
        <v>3</v>
      </c>
      <c r="HM113" t="s">
        <v>3</v>
      </c>
      <c r="HN113" t="s">
        <v>70</v>
      </c>
      <c r="HO113" t="s">
        <v>71</v>
      </c>
      <c r="HP113" t="s">
        <v>68</v>
      </c>
      <c r="HQ113" t="s">
        <v>68</v>
      </c>
      <c r="IK113">
        <v>0</v>
      </c>
    </row>
    <row r="114" spans="1:245" x14ac:dyDescent="0.2">
      <c r="A114">
        <v>17</v>
      </c>
      <c r="B114">
        <v>1</v>
      </c>
      <c r="E114" t="s">
        <v>252</v>
      </c>
      <c r="F114" t="s">
        <v>60</v>
      </c>
      <c r="G114" t="s">
        <v>106</v>
      </c>
      <c r="H114" t="s">
        <v>62</v>
      </c>
      <c r="I114">
        <v>39</v>
      </c>
      <c r="J114">
        <v>0</v>
      </c>
      <c r="K114">
        <v>39</v>
      </c>
      <c r="O114">
        <f t="shared" si="74"/>
        <v>39506</v>
      </c>
      <c r="P114">
        <f t="shared" si="75"/>
        <v>39506</v>
      </c>
      <c r="Q114">
        <f t="shared" si="76"/>
        <v>0</v>
      </c>
      <c r="R114">
        <f t="shared" si="77"/>
        <v>0</v>
      </c>
      <c r="S114">
        <f t="shared" si="78"/>
        <v>0</v>
      </c>
      <c r="T114">
        <f t="shared" si="79"/>
        <v>0</v>
      </c>
      <c r="U114">
        <f t="shared" si="80"/>
        <v>0</v>
      </c>
      <c r="V114">
        <f t="shared" si="81"/>
        <v>0</v>
      </c>
      <c r="W114">
        <f t="shared" si="82"/>
        <v>0</v>
      </c>
      <c r="X114">
        <f t="shared" si="83"/>
        <v>0</v>
      </c>
      <c r="Y114">
        <f t="shared" si="84"/>
        <v>0</v>
      </c>
      <c r="AA114">
        <v>145071932</v>
      </c>
      <c r="AB114">
        <f t="shared" si="85"/>
        <v>120.88</v>
      </c>
      <c r="AC114">
        <f t="shared" si="86"/>
        <v>120.88</v>
      </c>
      <c r="AD114">
        <f>ROUND((((ET114)-(EU114))+AE114),2)</f>
        <v>0</v>
      </c>
      <c r="AE114">
        <f t="shared" ref="AE114:AF116" si="112">ROUND((EU114),2)</f>
        <v>0</v>
      </c>
      <c r="AF114">
        <f t="shared" si="112"/>
        <v>0</v>
      </c>
      <c r="AG114">
        <f t="shared" si="87"/>
        <v>0</v>
      </c>
      <c r="AH114">
        <f t="shared" ref="AH114:AI116" si="113">(EW114)</f>
        <v>0</v>
      </c>
      <c r="AI114">
        <f t="shared" si="113"/>
        <v>0</v>
      </c>
      <c r="AJ114">
        <f t="shared" si="88"/>
        <v>0</v>
      </c>
      <c r="AK114">
        <v>120.88000000000001</v>
      </c>
      <c r="AL114">
        <v>120.88000000000001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1</v>
      </c>
      <c r="AW114">
        <v>1</v>
      </c>
      <c r="AZ114">
        <v>1</v>
      </c>
      <c r="BA114">
        <v>1</v>
      </c>
      <c r="BB114">
        <v>1</v>
      </c>
      <c r="BC114">
        <v>8.3800000000000008</v>
      </c>
      <c r="BD114" t="s">
        <v>3</v>
      </c>
      <c r="BE114" t="s">
        <v>3</v>
      </c>
      <c r="BF114" t="s">
        <v>3</v>
      </c>
      <c r="BG114" t="s">
        <v>3</v>
      </c>
      <c r="BH114">
        <v>3</v>
      </c>
      <c r="BI114">
        <v>1</v>
      </c>
      <c r="BJ114" t="s">
        <v>3</v>
      </c>
      <c r="BM114">
        <v>1100</v>
      </c>
      <c r="BN114">
        <v>0</v>
      </c>
      <c r="BO114" t="s">
        <v>3</v>
      </c>
      <c r="BP114">
        <v>0</v>
      </c>
      <c r="BQ114">
        <v>8</v>
      </c>
      <c r="BR114">
        <v>0</v>
      </c>
      <c r="BS114">
        <v>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0</v>
      </c>
      <c r="CA114">
        <v>0</v>
      </c>
      <c r="CB114" t="s">
        <v>3</v>
      </c>
      <c r="CE114">
        <v>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 t="shared" si="89"/>
        <v>39506</v>
      </c>
      <c r="CQ114">
        <f t="shared" si="90"/>
        <v>1012.9744000000001</v>
      </c>
      <c r="CR114">
        <f>(((ET114)*BB114-(EU114)*BS114)+AE114*BS114)</f>
        <v>0</v>
      </c>
      <c r="CS114">
        <f t="shared" si="91"/>
        <v>0</v>
      </c>
      <c r="CT114">
        <f t="shared" si="92"/>
        <v>0</v>
      </c>
      <c r="CU114">
        <f t="shared" si="93"/>
        <v>0</v>
      </c>
      <c r="CV114">
        <f t="shared" si="94"/>
        <v>0</v>
      </c>
      <c r="CW114">
        <f t="shared" si="95"/>
        <v>0</v>
      </c>
      <c r="CX114">
        <f t="shared" si="96"/>
        <v>0</v>
      </c>
      <c r="CY114">
        <f t="shared" si="97"/>
        <v>0</v>
      </c>
      <c r="CZ114">
        <f t="shared" si="98"/>
        <v>0</v>
      </c>
      <c r="DC114" t="s">
        <v>3</v>
      </c>
      <c r="DD114" t="s">
        <v>3</v>
      </c>
      <c r="DE114" t="s">
        <v>3</v>
      </c>
      <c r="DF114" t="s">
        <v>3</v>
      </c>
      <c r="DG114" t="s">
        <v>3</v>
      </c>
      <c r="DH114" t="s">
        <v>3</v>
      </c>
      <c r="DI114" t="s">
        <v>3</v>
      </c>
      <c r="DJ114" t="s">
        <v>3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1010</v>
      </c>
      <c r="DV114" t="s">
        <v>62</v>
      </c>
      <c r="DW114" t="s">
        <v>62</v>
      </c>
      <c r="DX114">
        <v>1</v>
      </c>
      <c r="DZ114" t="s">
        <v>3</v>
      </c>
      <c r="EA114" t="s">
        <v>3</v>
      </c>
      <c r="EB114" t="s">
        <v>3</v>
      </c>
      <c r="EC114" t="s">
        <v>3</v>
      </c>
      <c r="EE114">
        <v>140625274</v>
      </c>
      <c r="EF114">
        <v>8</v>
      </c>
      <c r="EG114" t="s">
        <v>55</v>
      </c>
      <c r="EH114">
        <v>0</v>
      </c>
      <c r="EI114" t="s">
        <v>3</v>
      </c>
      <c r="EJ114">
        <v>1</v>
      </c>
      <c r="EK114">
        <v>1100</v>
      </c>
      <c r="EL114" t="s">
        <v>56</v>
      </c>
      <c r="EM114" t="s">
        <v>57</v>
      </c>
      <c r="EO114" t="s">
        <v>3</v>
      </c>
      <c r="EQ114">
        <v>0</v>
      </c>
      <c r="ER114">
        <v>121.89999999999999</v>
      </c>
      <c r="ES114">
        <v>120.88000000000001</v>
      </c>
      <c r="ET114">
        <v>0</v>
      </c>
      <c r="EU114">
        <v>0</v>
      </c>
      <c r="EV114">
        <v>0</v>
      </c>
      <c r="EW114">
        <v>0</v>
      </c>
      <c r="EX114">
        <v>0</v>
      </c>
      <c r="EY114">
        <v>0</v>
      </c>
      <c r="EZ114">
        <v>5</v>
      </c>
      <c r="FC114">
        <v>1</v>
      </c>
      <c r="FD114">
        <v>18</v>
      </c>
      <c r="FF114">
        <v>1135</v>
      </c>
      <c r="FQ114">
        <v>0</v>
      </c>
      <c r="FR114">
        <f t="shared" si="99"/>
        <v>0</v>
      </c>
      <c r="FS114">
        <v>0</v>
      </c>
      <c r="FX114">
        <v>0</v>
      </c>
      <c r="FY114">
        <v>0</v>
      </c>
      <c r="GA114" t="s">
        <v>107</v>
      </c>
      <c r="GD114">
        <v>1</v>
      </c>
      <c r="GF114">
        <v>-97933584</v>
      </c>
      <c r="GG114">
        <v>2</v>
      </c>
      <c r="GH114">
        <v>3</v>
      </c>
      <c r="GI114">
        <v>4</v>
      </c>
      <c r="GJ114">
        <v>0</v>
      </c>
      <c r="GK114">
        <v>0</v>
      </c>
      <c r="GL114">
        <f t="shared" si="100"/>
        <v>0</v>
      </c>
      <c r="GM114">
        <f t="shared" si="101"/>
        <v>39506</v>
      </c>
      <c r="GN114">
        <f t="shared" si="102"/>
        <v>39506</v>
      </c>
      <c r="GO114">
        <f t="shared" si="103"/>
        <v>0</v>
      </c>
      <c r="GP114">
        <f t="shared" si="104"/>
        <v>0</v>
      </c>
      <c r="GR114">
        <v>1</v>
      </c>
      <c r="GS114">
        <v>1</v>
      </c>
      <c r="GT114">
        <v>0</v>
      </c>
      <c r="GU114" t="s">
        <v>3</v>
      </c>
      <c r="GV114">
        <f t="shared" si="105"/>
        <v>0</v>
      </c>
      <c r="GW114">
        <v>1</v>
      </c>
      <c r="GX114">
        <f t="shared" si="106"/>
        <v>0</v>
      </c>
      <c r="HA114">
        <v>0</v>
      </c>
      <c r="HB114">
        <v>0</v>
      </c>
      <c r="HC114">
        <f t="shared" si="107"/>
        <v>0</v>
      </c>
      <c r="HE114" t="s">
        <v>64</v>
      </c>
      <c r="HF114" t="s">
        <v>34</v>
      </c>
      <c r="HM114" t="s">
        <v>3</v>
      </c>
      <c r="HN114" t="s">
        <v>3</v>
      </c>
      <c r="HO114" t="s">
        <v>3</v>
      </c>
      <c r="HP114" t="s">
        <v>3</v>
      </c>
      <c r="HQ114" t="s">
        <v>3</v>
      </c>
      <c r="IK114">
        <v>0</v>
      </c>
    </row>
    <row r="115" spans="1:245" x14ac:dyDescent="0.2">
      <c r="A115">
        <v>17</v>
      </c>
      <c r="B115">
        <v>1</v>
      </c>
      <c r="E115" t="s">
        <v>253</v>
      </c>
      <c r="F115" t="s">
        <v>60</v>
      </c>
      <c r="G115" t="s">
        <v>109</v>
      </c>
      <c r="H115" t="s">
        <v>62</v>
      </c>
      <c r="I115">
        <v>4</v>
      </c>
      <c r="J115">
        <v>0</v>
      </c>
      <c r="K115">
        <v>4</v>
      </c>
      <c r="O115">
        <f t="shared" si="74"/>
        <v>2763.39</v>
      </c>
      <c r="P115">
        <f t="shared" si="75"/>
        <v>2763.39</v>
      </c>
      <c r="Q115">
        <f t="shared" si="76"/>
        <v>0</v>
      </c>
      <c r="R115">
        <f t="shared" si="77"/>
        <v>0</v>
      </c>
      <c r="S115">
        <f t="shared" si="78"/>
        <v>0</v>
      </c>
      <c r="T115">
        <f t="shared" si="79"/>
        <v>0</v>
      </c>
      <c r="U115">
        <f t="shared" si="80"/>
        <v>0</v>
      </c>
      <c r="V115">
        <f t="shared" si="81"/>
        <v>0</v>
      </c>
      <c r="W115">
        <f t="shared" si="82"/>
        <v>0</v>
      </c>
      <c r="X115">
        <f t="shared" si="83"/>
        <v>0</v>
      </c>
      <c r="Y115">
        <f t="shared" si="84"/>
        <v>0</v>
      </c>
      <c r="AA115">
        <v>145071932</v>
      </c>
      <c r="AB115">
        <f t="shared" si="85"/>
        <v>82.44</v>
      </c>
      <c r="AC115">
        <f t="shared" si="86"/>
        <v>82.44</v>
      </c>
      <c r="AD115">
        <f>ROUND((((ET115)-(EU115))+AE115),2)</f>
        <v>0</v>
      </c>
      <c r="AE115">
        <f t="shared" si="112"/>
        <v>0</v>
      </c>
      <c r="AF115">
        <f t="shared" si="112"/>
        <v>0</v>
      </c>
      <c r="AG115">
        <f t="shared" si="87"/>
        <v>0</v>
      </c>
      <c r="AH115">
        <f t="shared" si="113"/>
        <v>0</v>
      </c>
      <c r="AI115">
        <f t="shared" si="113"/>
        <v>0</v>
      </c>
      <c r="AJ115">
        <f t="shared" si="88"/>
        <v>0</v>
      </c>
      <c r="AK115">
        <v>82.44</v>
      </c>
      <c r="AL115">
        <v>82.44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1</v>
      </c>
      <c r="AW115">
        <v>1</v>
      </c>
      <c r="AZ115">
        <v>1</v>
      </c>
      <c r="BA115">
        <v>1</v>
      </c>
      <c r="BB115">
        <v>1</v>
      </c>
      <c r="BC115">
        <v>8.3800000000000008</v>
      </c>
      <c r="BD115" t="s">
        <v>3</v>
      </c>
      <c r="BE115" t="s">
        <v>3</v>
      </c>
      <c r="BF115" t="s">
        <v>3</v>
      </c>
      <c r="BG115" t="s">
        <v>3</v>
      </c>
      <c r="BH115">
        <v>3</v>
      </c>
      <c r="BI115">
        <v>1</v>
      </c>
      <c r="BJ115" t="s">
        <v>3</v>
      </c>
      <c r="BM115">
        <v>1100</v>
      </c>
      <c r="BN115">
        <v>0</v>
      </c>
      <c r="BO115" t="s">
        <v>3</v>
      </c>
      <c r="BP115">
        <v>0</v>
      </c>
      <c r="BQ115">
        <v>8</v>
      </c>
      <c r="BR115">
        <v>0</v>
      </c>
      <c r="BS115">
        <v>1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0</v>
      </c>
      <c r="CA115">
        <v>0</v>
      </c>
      <c r="CB115" t="s">
        <v>3</v>
      </c>
      <c r="CE115">
        <v>0</v>
      </c>
      <c r="CF115">
        <v>0</v>
      </c>
      <c r="CG115">
        <v>0</v>
      </c>
      <c r="CM115">
        <v>0</v>
      </c>
      <c r="CN115" t="s">
        <v>3</v>
      </c>
      <c r="CO115">
        <v>0</v>
      </c>
      <c r="CP115">
        <f t="shared" si="89"/>
        <v>2763.39</v>
      </c>
      <c r="CQ115">
        <f t="shared" si="90"/>
        <v>690.84720000000004</v>
      </c>
      <c r="CR115">
        <f>(((ET115)*BB115-(EU115)*BS115)+AE115*BS115)</f>
        <v>0</v>
      </c>
      <c r="CS115">
        <f t="shared" si="91"/>
        <v>0</v>
      </c>
      <c r="CT115">
        <f t="shared" si="92"/>
        <v>0</v>
      </c>
      <c r="CU115">
        <f t="shared" si="93"/>
        <v>0</v>
      </c>
      <c r="CV115">
        <f t="shared" si="94"/>
        <v>0</v>
      </c>
      <c r="CW115">
        <f t="shared" si="95"/>
        <v>0</v>
      </c>
      <c r="CX115">
        <f t="shared" si="96"/>
        <v>0</v>
      </c>
      <c r="CY115">
        <f t="shared" si="97"/>
        <v>0</v>
      </c>
      <c r="CZ115">
        <f t="shared" si="98"/>
        <v>0</v>
      </c>
      <c r="DC115" t="s">
        <v>3</v>
      </c>
      <c r="DD115" t="s">
        <v>3</v>
      </c>
      <c r="DE115" t="s">
        <v>3</v>
      </c>
      <c r="DF115" t="s">
        <v>3</v>
      </c>
      <c r="DG115" t="s">
        <v>3</v>
      </c>
      <c r="DH115" t="s">
        <v>3</v>
      </c>
      <c r="DI115" t="s">
        <v>3</v>
      </c>
      <c r="DJ115" t="s">
        <v>3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1010</v>
      </c>
      <c r="DV115" t="s">
        <v>62</v>
      </c>
      <c r="DW115" t="s">
        <v>62</v>
      </c>
      <c r="DX115">
        <v>1</v>
      </c>
      <c r="DZ115" t="s">
        <v>3</v>
      </c>
      <c r="EA115" t="s">
        <v>3</v>
      </c>
      <c r="EB115" t="s">
        <v>3</v>
      </c>
      <c r="EC115" t="s">
        <v>3</v>
      </c>
      <c r="EE115">
        <v>140625274</v>
      </c>
      <c r="EF115">
        <v>8</v>
      </c>
      <c r="EG115" t="s">
        <v>55</v>
      </c>
      <c r="EH115">
        <v>0</v>
      </c>
      <c r="EI115" t="s">
        <v>3</v>
      </c>
      <c r="EJ115">
        <v>1</v>
      </c>
      <c r="EK115">
        <v>1100</v>
      </c>
      <c r="EL115" t="s">
        <v>56</v>
      </c>
      <c r="EM115" t="s">
        <v>57</v>
      </c>
      <c r="EO115" t="s">
        <v>3</v>
      </c>
      <c r="EQ115">
        <v>0</v>
      </c>
      <c r="ER115">
        <v>83.13</v>
      </c>
      <c r="ES115">
        <v>82.44</v>
      </c>
      <c r="ET115">
        <v>0</v>
      </c>
      <c r="EU115">
        <v>0</v>
      </c>
      <c r="EV115">
        <v>0</v>
      </c>
      <c r="EW115">
        <v>0</v>
      </c>
      <c r="EX115">
        <v>0</v>
      </c>
      <c r="EY115">
        <v>0</v>
      </c>
      <c r="EZ115">
        <v>5</v>
      </c>
      <c r="FC115">
        <v>1</v>
      </c>
      <c r="FD115">
        <v>18</v>
      </c>
      <c r="FF115">
        <v>774</v>
      </c>
      <c r="FQ115">
        <v>0</v>
      </c>
      <c r="FR115">
        <f t="shared" si="99"/>
        <v>0</v>
      </c>
      <c r="FS115">
        <v>0</v>
      </c>
      <c r="FX115">
        <v>0</v>
      </c>
      <c r="FY115">
        <v>0</v>
      </c>
      <c r="GA115" t="s">
        <v>110</v>
      </c>
      <c r="GD115">
        <v>1</v>
      </c>
      <c r="GF115">
        <v>479115415</v>
      </c>
      <c r="GG115">
        <v>2</v>
      </c>
      <c r="GH115">
        <v>3</v>
      </c>
      <c r="GI115">
        <v>4</v>
      </c>
      <c r="GJ115">
        <v>0</v>
      </c>
      <c r="GK115">
        <v>0</v>
      </c>
      <c r="GL115">
        <f t="shared" si="100"/>
        <v>0</v>
      </c>
      <c r="GM115">
        <f t="shared" si="101"/>
        <v>2763.39</v>
      </c>
      <c r="GN115">
        <f t="shared" si="102"/>
        <v>2763.39</v>
      </c>
      <c r="GO115">
        <f t="shared" si="103"/>
        <v>0</v>
      </c>
      <c r="GP115">
        <f t="shared" si="104"/>
        <v>0</v>
      </c>
      <c r="GR115">
        <v>1</v>
      </c>
      <c r="GS115">
        <v>1</v>
      </c>
      <c r="GT115">
        <v>0</v>
      </c>
      <c r="GU115" t="s">
        <v>3</v>
      </c>
      <c r="GV115">
        <f t="shared" si="105"/>
        <v>0</v>
      </c>
      <c r="GW115">
        <v>1</v>
      </c>
      <c r="GX115">
        <f t="shared" si="106"/>
        <v>0</v>
      </c>
      <c r="HA115">
        <v>0</v>
      </c>
      <c r="HB115">
        <v>0</v>
      </c>
      <c r="HC115">
        <f t="shared" si="107"/>
        <v>0</v>
      </c>
      <c r="HE115" t="s">
        <v>64</v>
      </c>
      <c r="HF115" t="s">
        <v>34</v>
      </c>
      <c r="HM115" t="s">
        <v>3</v>
      </c>
      <c r="HN115" t="s">
        <v>3</v>
      </c>
      <c r="HO115" t="s">
        <v>3</v>
      </c>
      <c r="HP115" t="s">
        <v>3</v>
      </c>
      <c r="HQ115" t="s">
        <v>3</v>
      </c>
      <c r="IK115">
        <v>0</v>
      </c>
    </row>
    <row r="116" spans="1:245" x14ac:dyDescent="0.2">
      <c r="A116">
        <v>17</v>
      </c>
      <c r="B116">
        <v>1</v>
      </c>
      <c r="E116" t="s">
        <v>254</v>
      </c>
      <c r="F116" t="s">
        <v>60</v>
      </c>
      <c r="G116" t="s">
        <v>112</v>
      </c>
      <c r="H116" t="s">
        <v>62</v>
      </c>
      <c r="I116">
        <v>48</v>
      </c>
      <c r="J116">
        <v>0</v>
      </c>
      <c r="K116">
        <v>48</v>
      </c>
      <c r="O116">
        <f t="shared" si="74"/>
        <v>11612.67</v>
      </c>
      <c r="P116">
        <f t="shared" si="75"/>
        <v>11612.67</v>
      </c>
      <c r="Q116">
        <f t="shared" si="76"/>
        <v>0</v>
      </c>
      <c r="R116">
        <f t="shared" si="77"/>
        <v>0</v>
      </c>
      <c r="S116">
        <f t="shared" si="78"/>
        <v>0</v>
      </c>
      <c r="T116">
        <f t="shared" si="79"/>
        <v>0</v>
      </c>
      <c r="U116">
        <f t="shared" si="80"/>
        <v>0</v>
      </c>
      <c r="V116">
        <f t="shared" si="81"/>
        <v>0</v>
      </c>
      <c r="W116">
        <f t="shared" si="82"/>
        <v>0</v>
      </c>
      <c r="X116">
        <f t="shared" si="83"/>
        <v>0</v>
      </c>
      <c r="Y116">
        <f t="shared" si="84"/>
        <v>0</v>
      </c>
      <c r="AA116">
        <v>145071932</v>
      </c>
      <c r="AB116">
        <f t="shared" si="85"/>
        <v>28.87</v>
      </c>
      <c r="AC116">
        <f t="shared" si="86"/>
        <v>28.87</v>
      </c>
      <c r="AD116">
        <f>ROUND((((ET116)-(EU116))+AE116),2)</f>
        <v>0</v>
      </c>
      <c r="AE116">
        <f t="shared" si="112"/>
        <v>0</v>
      </c>
      <c r="AF116">
        <f t="shared" si="112"/>
        <v>0</v>
      </c>
      <c r="AG116">
        <f t="shared" si="87"/>
        <v>0</v>
      </c>
      <c r="AH116">
        <f t="shared" si="113"/>
        <v>0</v>
      </c>
      <c r="AI116">
        <f t="shared" si="113"/>
        <v>0</v>
      </c>
      <c r="AJ116">
        <f t="shared" si="88"/>
        <v>0</v>
      </c>
      <c r="AK116">
        <v>28.87</v>
      </c>
      <c r="AL116">
        <v>28.87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1</v>
      </c>
      <c r="AW116">
        <v>1</v>
      </c>
      <c r="AZ116">
        <v>1</v>
      </c>
      <c r="BA116">
        <v>1</v>
      </c>
      <c r="BB116">
        <v>1</v>
      </c>
      <c r="BC116">
        <v>8.3800000000000008</v>
      </c>
      <c r="BD116" t="s">
        <v>3</v>
      </c>
      <c r="BE116" t="s">
        <v>3</v>
      </c>
      <c r="BF116" t="s">
        <v>3</v>
      </c>
      <c r="BG116" t="s">
        <v>3</v>
      </c>
      <c r="BH116">
        <v>3</v>
      </c>
      <c r="BI116">
        <v>1</v>
      </c>
      <c r="BJ116" t="s">
        <v>3</v>
      </c>
      <c r="BM116">
        <v>1100</v>
      </c>
      <c r="BN116">
        <v>0</v>
      </c>
      <c r="BO116" t="s">
        <v>3</v>
      </c>
      <c r="BP116">
        <v>0</v>
      </c>
      <c r="BQ116">
        <v>8</v>
      </c>
      <c r="BR116">
        <v>0</v>
      </c>
      <c r="BS116">
        <v>1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0</v>
      </c>
      <c r="CA116">
        <v>0</v>
      </c>
      <c r="CB116" t="s">
        <v>3</v>
      </c>
      <c r="CE116">
        <v>0</v>
      </c>
      <c r="CF116">
        <v>0</v>
      </c>
      <c r="CG116">
        <v>0</v>
      </c>
      <c r="CM116">
        <v>0</v>
      </c>
      <c r="CN116" t="s">
        <v>3</v>
      </c>
      <c r="CO116">
        <v>0</v>
      </c>
      <c r="CP116">
        <f t="shared" si="89"/>
        <v>11612.67</v>
      </c>
      <c r="CQ116">
        <f t="shared" si="90"/>
        <v>241.93060000000003</v>
      </c>
      <c r="CR116">
        <f>(((ET116)*BB116-(EU116)*BS116)+AE116*BS116)</f>
        <v>0</v>
      </c>
      <c r="CS116">
        <f t="shared" si="91"/>
        <v>0</v>
      </c>
      <c r="CT116">
        <f t="shared" si="92"/>
        <v>0</v>
      </c>
      <c r="CU116">
        <f t="shared" si="93"/>
        <v>0</v>
      </c>
      <c r="CV116">
        <f t="shared" si="94"/>
        <v>0</v>
      </c>
      <c r="CW116">
        <f t="shared" si="95"/>
        <v>0</v>
      </c>
      <c r="CX116">
        <f t="shared" si="96"/>
        <v>0</v>
      </c>
      <c r="CY116">
        <f t="shared" si="97"/>
        <v>0</v>
      </c>
      <c r="CZ116">
        <f t="shared" si="98"/>
        <v>0</v>
      </c>
      <c r="DC116" t="s">
        <v>3</v>
      </c>
      <c r="DD116" t="s">
        <v>3</v>
      </c>
      <c r="DE116" t="s">
        <v>3</v>
      </c>
      <c r="DF116" t="s">
        <v>3</v>
      </c>
      <c r="DG116" t="s">
        <v>3</v>
      </c>
      <c r="DH116" t="s">
        <v>3</v>
      </c>
      <c r="DI116" t="s">
        <v>3</v>
      </c>
      <c r="DJ116" t="s">
        <v>3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1010</v>
      </c>
      <c r="DV116" t="s">
        <v>62</v>
      </c>
      <c r="DW116" t="s">
        <v>62</v>
      </c>
      <c r="DX116">
        <v>1</v>
      </c>
      <c r="DZ116" t="s">
        <v>3</v>
      </c>
      <c r="EA116" t="s">
        <v>3</v>
      </c>
      <c r="EB116" t="s">
        <v>3</v>
      </c>
      <c r="EC116" t="s">
        <v>3</v>
      </c>
      <c r="EE116">
        <v>140625274</v>
      </c>
      <c r="EF116">
        <v>8</v>
      </c>
      <c r="EG116" t="s">
        <v>55</v>
      </c>
      <c r="EH116">
        <v>0</v>
      </c>
      <c r="EI116" t="s">
        <v>3</v>
      </c>
      <c r="EJ116">
        <v>1</v>
      </c>
      <c r="EK116">
        <v>1100</v>
      </c>
      <c r="EL116" t="s">
        <v>56</v>
      </c>
      <c r="EM116" t="s">
        <v>57</v>
      </c>
      <c r="EO116" t="s">
        <v>3</v>
      </c>
      <c r="EQ116">
        <v>0</v>
      </c>
      <c r="ER116">
        <v>29.11</v>
      </c>
      <c r="ES116">
        <v>28.87</v>
      </c>
      <c r="ET116">
        <v>0</v>
      </c>
      <c r="EU116">
        <v>0</v>
      </c>
      <c r="EV116">
        <v>0</v>
      </c>
      <c r="EW116">
        <v>0</v>
      </c>
      <c r="EX116">
        <v>0</v>
      </c>
      <c r="EY116">
        <v>0</v>
      </c>
      <c r="EZ116">
        <v>5</v>
      </c>
      <c r="FC116">
        <v>1</v>
      </c>
      <c r="FD116">
        <v>18</v>
      </c>
      <c r="FF116">
        <v>271</v>
      </c>
      <c r="FQ116">
        <v>0</v>
      </c>
      <c r="FR116">
        <f t="shared" si="99"/>
        <v>0</v>
      </c>
      <c r="FS116">
        <v>0</v>
      </c>
      <c r="FX116">
        <v>0</v>
      </c>
      <c r="FY116">
        <v>0</v>
      </c>
      <c r="GA116" t="s">
        <v>113</v>
      </c>
      <c r="GD116">
        <v>1</v>
      </c>
      <c r="GF116">
        <v>-46133690</v>
      </c>
      <c r="GG116">
        <v>2</v>
      </c>
      <c r="GH116">
        <v>3</v>
      </c>
      <c r="GI116">
        <v>4</v>
      </c>
      <c r="GJ116">
        <v>0</v>
      </c>
      <c r="GK116">
        <v>0</v>
      </c>
      <c r="GL116">
        <f t="shared" si="100"/>
        <v>0</v>
      </c>
      <c r="GM116">
        <f t="shared" si="101"/>
        <v>11612.67</v>
      </c>
      <c r="GN116">
        <f t="shared" si="102"/>
        <v>11612.67</v>
      </c>
      <c r="GO116">
        <f t="shared" si="103"/>
        <v>0</v>
      </c>
      <c r="GP116">
        <f t="shared" si="104"/>
        <v>0</v>
      </c>
      <c r="GR116">
        <v>1</v>
      </c>
      <c r="GS116">
        <v>1</v>
      </c>
      <c r="GT116">
        <v>0</v>
      </c>
      <c r="GU116" t="s">
        <v>3</v>
      </c>
      <c r="GV116">
        <f t="shared" si="105"/>
        <v>0</v>
      </c>
      <c r="GW116">
        <v>1</v>
      </c>
      <c r="GX116">
        <f t="shared" si="106"/>
        <v>0</v>
      </c>
      <c r="HA116">
        <v>0</v>
      </c>
      <c r="HB116">
        <v>0</v>
      </c>
      <c r="HC116">
        <f t="shared" si="107"/>
        <v>0</v>
      </c>
      <c r="HE116" t="s">
        <v>64</v>
      </c>
      <c r="HF116" t="s">
        <v>34</v>
      </c>
      <c r="HM116" t="s">
        <v>3</v>
      </c>
      <c r="HN116" t="s">
        <v>3</v>
      </c>
      <c r="HO116" t="s">
        <v>3</v>
      </c>
      <c r="HP116" t="s">
        <v>3</v>
      </c>
      <c r="HQ116" t="s">
        <v>3</v>
      </c>
      <c r="IK116">
        <v>0</v>
      </c>
    </row>
    <row r="117" spans="1:245" x14ac:dyDescent="0.2">
      <c r="A117">
        <v>17</v>
      </c>
      <c r="B117">
        <v>1</v>
      </c>
      <c r="C117">
        <f>ROW(SmtRes!A113)</f>
        <v>113</v>
      </c>
      <c r="D117">
        <f>ROW(EtalonRes!A126)</f>
        <v>126</v>
      </c>
      <c r="E117" t="s">
        <v>255</v>
      </c>
      <c r="F117" t="s">
        <v>115</v>
      </c>
      <c r="G117" t="s">
        <v>116</v>
      </c>
      <c r="H117" t="s">
        <v>96</v>
      </c>
      <c r="I117">
        <v>8</v>
      </c>
      <c r="J117">
        <v>0</v>
      </c>
      <c r="K117">
        <v>8</v>
      </c>
      <c r="O117">
        <f t="shared" si="74"/>
        <v>482.7</v>
      </c>
      <c r="P117">
        <f t="shared" si="75"/>
        <v>0</v>
      </c>
      <c r="Q117">
        <f t="shared" si="76"/>
        <v>0</v>
      </c>
      <c r="R117">
        <f t="shared" si="77"/>
        <v>0</v>
      </c>
      <c r="S117">
        <f t="shared" si="78"/>
        <v>482.7</v>
      </c>
      <c r="T117">
        <f t="shared" si="79"/>
        <v>0</v>
      </c>
      <c r="U117">
        <f t="shared" si="80"/>
        <v>1.1039999999999999</v>
      </c>
      <c r="V117">
        <f t="shared" si="81"/>
        <v>0</v>
      </c>
      <c r="W117">
        <f t="shared" si="82"/>
        <v>0</v>
      </c>
      <c r="X117">
        <f t="shared" si="83"/>
        <v>526.14</v>
      </c>
      <c r="Y117">
        <f t="shared" si="84"/>
        <v>233.87</v>
      </c>
      <c r="AA117">
        <v>145071932</v>
      </c>
      <c r="AB117">
        <f t="shared" si="85"/>
        <v>1.32</v>
      </c>
      <c r="AC117">
        <f t="shared" si="86"/>
        <v>0</v>
      </c>
      <c r="AD117">
        <f>ROUND(((((ET117*1.25))-((EU117*1.25)))+AE117),2)</f>
        <v>0</v>
      </c>
      <c r="AE117">
        <f>ROUND(((EU117*1.25)),2)</f>
        <v>0</v>
      </c>
      <c r="AF117">
        <f>ROUND(((EV117*1.15)),2)</f>
        <v>1.32</v>
      </c>
      <c r="AG117">
        <f t="shared" si="87"/>
        <v>0</v>
      </c>
      <c r="AH117">
        <f>((EW117*1.15))</f>
        <v>0.13799999999999998</v>
      </c>
      <c r="AI117">
        <f>((EX117*1.25))</f>
        <v>0</v>
      </c>
      <c r="AJ117">
        <f t="shared" si="88"/>
        <v>0</v>
      </c>
      <c r="AK117">
        <v>1.1499999999999999</v>
      </c>
      <c r="AL117">
        <v>0</v>
      </c>
      <c r="AM117">
        <v>0</v>
      </c>
      <c r="AN117">
        <v>0</v>
      </c>
      <c r="AO117">
        <v>1.1499999999999999</v>
      </c>
      <c r="AP117">
        <v>0</v>
      </c>
      <c r="AQ117">
        <v>0.12</v>
      </c>
      <c r="AR117">
        <v>0</v>
      </c>
      <c r="AS117">
        <v>0</v>
      </c>
      <c r="AT117">
        <v>109</v>
      </c>
      <c r="AU117">
        <v>48.45</v>
      </c>
      <c r="AV117">
        <v>1</v>
      </c>
      <c r="AW117">
        <v>1</v>
      </c>
      <c r="AZ117">
        <v>1</v>
      </c>
      <c r="BA117">
        <v>45.71</v>
      </c>
      <c r="BB117">
        <v>13.41</v>
      </c>
      <c r="BC117">
        <v>8.3800000000000008</v>
      </c>
      <c r="BD117" t="s">
        <v>3</v>
      </c>
      <c r="BE117" t="s">
        <v>3</v>
      </c>
      <c r="BF117" t="s">
        <v>3</v>
      </c>
      <c r="BG117" t="s">
        <v>3</v>
      </c>
      <c r="BH117">
        <v>0</v>
      </c>
      <c r="BI117">
        <v>1</v>
      </c>
      <c r="BJ117" t="s">
        <v>117</v>
      </c>
      <c r="BM117">
        <v>12001</v>
      </c>
      <c r="BN117">
        <v>0</v>
      </c>
      <c r="BO117" t="s">
        <v>3</v>
      </c>
      <c r="BP117">
        <v>0</v>
      </c>
      <c r="BQ117">
        <v>2</v>
      </c>
      <c r="BR117">
        <v>0</v>
      </c>
      <c r="BS117">
        <v>45.71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109</v>
      </c>
      <c r="CA117">
        <v>57</v>
      </c>
      <c r="CB117" t="s">
        <v>3</v>
      </c>
      <c r="CE117">
        <v>0</v>
      </c>
      <c r="CF117">
        <v>0</v>
      </c>
      <c r="CG117">
        <v>0</v>
      </c>
      <c r="CM117">
        <v>0</v>
      </c>
      <c r="CN117" t="s">
        <v>236</v>
      </c>
      <c r="CO117">
        <v>0</v>
      </c>
      <c r="CP117">
        <f t="shared" si="89"/>
        <v>482.7</v>
      </c>
      <c r="CQ117">
        <f t="shared" si="90"/>
        <v>0</v>
      </c>
      <c r="CR117">
        <f>((((ET117*1.25))*BB117-((EU117*1.25))*BS117)+AE117*BS117)</f>
        <v>0</v>
      </c>
      <c r="CS117">
        <f t="shared" si="91"/>
        <v>0</v>
      </c>
      <c r="CT117">
        <f t="shared" si="92"/>
        <v>60.337200000000003</v>
      </c>
      <c r="CU117">
        <f t="shared" si="93"/>
        <v>0</v>
      </c>
      <c r="CV117">
        <f t="shared" si="94"/>
        <v>0.13799999999999998</v>
      </c>
      <c r="CW117">
        <f t="shared" si="95"/>
        <v>0</v>
      </c>
      <c r="CX117">
        <f t="shared" si="96"/>
        <v>0</v>
      </c>
      <c r="CY117">
        <f t="shared" si="97"/>
        <v>526.14299999999992</v>
      </c>
      <c r="CZ117">
        <f t="shared" si="98"/>
        <v>233.86815000000001</v>
      </c>
      <c r="DC117" t="s">
        <v>3</v>
      </c>
      <c r="DD117" t="s">
        <v>3</v>
      </c>
      <c r="DE117" t="s">
        <v>38</v>
      </c>
      <c r="DF117" t="s">
        <v>38</v>
      </c>
      <c r="DG117" t="s">
        <v>237</v>
      </c>
      <c r="DH117" t="s">
        <v>3</v>
      </c>
      <c r="DI117" t="s">
        <v>237</v>
      </c>
      <c r="DJ117" t="s">
        <v>38</v>
      </c>
      <c r="DK117" t="s">
        <v>3</v>
      </c>
      <c r="DL117" t="s">
        <v>3</v>
      </c>
      <c r="DM117" t="s">
        <v>40</v>
      </c>
      <c r="DN117">
        <v>0</v>
      </c>
      <c r="DO117">
        <v>0</v>
      </c>
      <c r="DP117">
        <v>1</v>
      </c>
      <c r="DQ117">
        <v>1</v>
      </c>
      <c r="DU117">
        <v>1013</v>
      </c>
      <c r="DV117" t="s">
        <v>96</v>
      </c>
      <c r="DW117" t="s">
        <v>96</v>
      </c>
      <c r="DX117">
        <v>1</v>
      </c>
      <c r="DZ117" t="s">
        <v>3</v>
      </c>
      <c r="EA117" t="s">
        <v>3</v>
      </c>
      <c r="EB117" t="s">
        <v>3</v>
      </c>
      <c r="EC117" t="s">
        <v>3</v>
      </c>
      <c r="EE117">
        <v>140625032</v>
      </c>
      <c r="EF117">
        <v>2</v>
      </c>
      <c r="EG117" t="s">
        <v>23</v>
      </c>
      <c r="EH117">
        <v>12</v>
      </c>
      <c r="EI117" t="s">
        <v>68</v>
      </c>
      <c r="EJ117">
        <v>1</v>
      </c>
      <c r="EK117">
        <v>12001</v>
      </c>
      <c r="EL117" t="s">
        <v>68</v>
      </c>
      <c r="EM117" t="s">
        <v>69</v>
      </c>
      <c r="EO117" t="s">
        <v>238</v>
      </c>
      <c r="EQ117">
        <v>0</v>
      </c>
      <c r="ER117">
        <v>1.1499999999999999</v>
      </c>
      <c r="ES117">
        <v>0</v>
      </c>
      <c r="ET117">
        <v>0</v>
      </c>
      <c r="EU117">
        <v>0</v>
      </c>
      <c r="EV117">
        <v>1.1499999999999999</v>
      </c>
      <c r="EW117">
        <v>0.12</v>
      </c>
      <c r="EX117">
        <v>0</v>
      </c>
      <c r="EY117">
        <v>0</v>
      </c>
      <c r="FQ117">
        <v>0</v>
      </c>
      <c r="FR117">
        <f t="shared" si="99"/>
        <v>0</v>
      </c>
      <c r="FS117">
        <v>0</v>
      </c>
      <c r="FX117">
        <v>109</v>
      </c>
      <c r="FY117">
        <v>48.45</v>
      </c>
      <c r="GA117" t="s">
        <v>3</v>
      </c>
      <c r="GD117">
        <v>1</v>
      </c>
      <c r="GF117">
        <v>1529107583</v>
      </c>
      <c r="GG117">
        <v>2</v>
      </c>
      <c r="GH117">
        <v>1</v>
      </c>
      <c r="GI117">
        <v>4</v>
      </c>
      <c r="GJ117">
        <v>0</v>
      </c>
      <c r="GK117">
        <v>0</v>
      </c>
      <c r="GL117">
        <f t="shared" si="100"/>
        <v>0</v>
      </c>
      <c r="GM117">
        <f t="shared" si="101"/>
        <v>1242.71</v>
      </c>
      <c r="GN117">
        <f t="shared" si="102"/>
        <v>1242.71</v>
      </c>
      <c r="GO117">
        <f t="shared" si="103"/>
        <v>0</v>
      </c>
      <c r="GP117">
        <f t="shared" si="104"/>
        <v>0</v>
      </c>
      <c r="GR117">
        <v>0</v>
      </c>
      <c r="GS117">
        <v>3</v>
      </c>
      <c r="GT117">
        <v>0</v>
      </c>
      <c r="GU117" t="s">
        <v>3</v>
      </c>
      <c r="GV117">
        <f t="shared" si="105"/>
        <v>0</v>
      </c>
      <c r="GW117">
        <v>1</v>
      </c>
      <c r="GX117">
        <f t="shared" si="106"/>
        <v>0</v>
      </c>
      <c r="HA117">
        <v>0</v>
      </c>
      <c r="HB117">
        <v>0</v>
      </c>
      <c r="HC117">
        <f t="shared" si="107"/>
        <v>0</v>
      </c>
      <c r="HE117" t="s">
        <v>3</v>
      </c>
      <c r="HF117" t="s">
        <v>3</v>
      </c>
      <c r="HM117" t="s">
        <v>3</v>
      </c>
      <c r="HN117" t="s">
        <v>70</v>
      </c>
      <c r="HO117" t="s">
        <v>71</v>
      </c>
      <c r="HP117" t="s">
        <v>68</v>
      </c>
      <c r="HQ117" t="s">
        <v>68</v>
      </c>
      <c r="IK117">
        <v>0</v>
      </c>
    </row>
    <row r="118" spans="1:245" x14ac:dyDescent="0.2">
      <c r="A118">
        <v>17</v>
      </c>
      <c r="B118">
        <v>1</v>
      </c>
      <c r="E118" t="s">
        <v>256</v>
      </c>
      <c r="F118" t="s">
        <v>60</v>
      </c>
      <c r="G118" t="s">
        <v>119</v>
      </c>
      <c r="H118" t="s">
        <v>62</v>
      </c>
      <c r="I118">
        <v>8</v>
      </c>
      <c r="J118">
        <v>0</v>
      </c>
      <c r="K118">
        <v>8</v>
      </c>
      <c r="O118">
        <f t="shared" si="74"/>
        <v>5526.78</v>
      </c>
      <c r="P118">
        <f t="shared" si="75"/>
        <v>5526.78</v>
      </c>
      <c r="Q118">
        <f t="shared" si="76"/>
        <v>0</v>
      </c>
      <c r="R118">
        <f t="shared" si="77"/>
        <v>0</v>
      </c>
      <c r="S118">
        <f t="shared" si="78"/>
        <v>0</v>
      </c>
      <c r="T118">
        <f t="shared" si="79"/>
        <v>0</v>
      </c>
      <c r="U118">
        <f t="shared" si="80"/>
        <v>0</v>
      </c>
      <c r="V118">
        <f t="shared" si="81"/>
        <v>0</v>
      </c>
      <c r="W118">
        <f t="shared" si="82"/>
        <v>0</v>
      </c>
      <c r="X118">
        <f t="shared" si="83"/>
        <v>0</v>
      </c>
      <c r="Y118">
        <f t="shared" si="84"/>
        <v>0</v>
      </c>
      <c r="AA118">
        <v>145071932</v>
      </c>
      <c r="AB118">
        <f t="shared" si="85"/>
        <v>82.44</v>
      </c>
      <c r="AC118">
        <f t="shared" si="86"/>
        <v>82.44</v>
      </c>
      <c r="AD118">
        <f>ROUND((((ET118)-(EU118))+AE118),2)</f>
        <v>0</v>
      </c>
      <c r="AE118">
        <f>ROUND((EU118),2)</f>
        <v>0</v>
      </c>
      <c r="AF118">
        <f>ROUND((EV118),2)</f>
        <v>0</v>
      </c>
      <c r="AG118">
        <f t="shared" si="87"/>
        <v>0</v>
      </c>
      <c r="AH118">
        <f>(EW118)</f>
        <v>0</v>
      </c>
      <c r="AI118">
        <f>(EX118)</f>
        <v>0</v>
      </c>
      <c r="AJ118">
        <f t="shared" si="88"/>
        <v>0</v>
      </c>
      <c r="AK118">
        <v>82.44</v>
      </c>
      <c r="AL118">
        <v>82.44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1</v>
      </c>
      <c r="AW118">
        <v>1</v>
      </c>
      <c r="AZ118">
        <v>1</v>
      </c>
      <c r="BA118">
        <v>1</v>
      </c>
      <c r="BB118">
        <v>1</v>
      </c>
      <c r="BC118">
        <v>8.3800000000000008</v>
      </c>
      <c r="BD118" t="s">
        <v>3</v>
      </c>
      <c r="BE118" t="s">
        <v>3</v>
      </c>
      <c r="BF118" t="s">
        <v>3</v>
      </c>
      <c r="BG118" t="s">
        <v>3</v>
      </c>
      <c r="BH118">
        <v>3</v>
      </c>
      <c r="BI118">
        <v>1</v>
      </c>
      <c r="BJ118" t="s">
        <v>3</v>
      </c>
      <c r="BM118">
        <v>1100</v>
      </c>
      <c r="BN118">
        <v>0</v>
      </c>
      <c r="BO118" t="s">
        <v>3</v>
      </c>
      <c r="BP118">
        <v>0</v>
      </c>
      <c r="BQ118">
        <v>8</v>
      </c>
      <c r="BR118">
        <v>0</v>
      </c>
      <c r="BS118">
        <v>1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</v>
      </c>
      <c r="BZ118">
        <v>0</v>
      </c>
      <c r="CA118">
        <v>0</v>
      </c>
      <c r="CB118" t="s">
        <v>3</v>
      </c>
      <c r="CE118">
        <v>0</v>
      </c>
      <c r="CF118">
        <v>0</v>
      </c>
      <c r="CG118">
        <v>0</v>
      </c>
      <c r="CM118">
        <v>0</v>
      </c>
      <c r="CN118" t="s">
        <v>3</v>
      </c>
      <c r="CO118">
        <v>0</v>
      </c>
      <c r="CP118">
        <f t="shared" si="89"/>
        <v>5526.78</v>
      </c>
      <c r="CQ118">
        <f t="shared" si="90"/>
        <v>690.84720000000004</v>
      </c>
      <c r="CR118">
        <f>(((ET118)*BB118-(EU118)*BS118)+AE118*BS118)</f>
        <v>0</v>
      </c>
      <c r="CS118">
        <f t="shared" si="91"/>
        <v>0</v>
      </c>
      <c r="CT118">
        <f t="shared" si="92"/>
        <v>0</v>
      </c>
      <c r="CU118">
        <f t="shared" si="93"/>
        <v>0</v>
      </c>
      <c r="CV118">
        <f t="shared" si="94"/>
        <v>0</v>
      </c>
      <c r="CW118">
        <f t="shared" si="95"/>
        <v>0</v>
      </c>
      <c r="CX118">
        <f t="shared" si="96"/>
        <v>0</v>
      </c>
      <c r="CY118">
        <f t="shared" si="97"/>
        <v>0</v>
      </c>
      <c r="CZ118">
        <f t="shared" si="98"/>
        <v>0</v>
      </c>
      <c r="DC118" t="s">
        <v>3</v>
      </c>
      <c r="DD118" t="s">
        <v>3</v>
      </c>
      <c r="DE118" t="s">
        <v>3</v>
      </c>
      <c r="DF118" t="s">
        <v>3</v>
      </c>
      <c r="DG118" t="s">
        <v>3</v>
      </c>
      <c r="DH118" t="s">
        <v>3</v>
      </c>
      <c r="DI118" t="s">
        <v>3</v>
      </c>
      <c r="DJ118" t="s">
        <v>3</v>
      </c>
      <c r="DK118" t="s">
        <v>3</v>
      </c>
      <c r="DL118" t="s">
        <v>3</v>
      </c>
      <c r="DM118" t="s">
        <v>3</v>
      </c>
      <c r="DN118">
        <v>0</v>
      </c>
      <c r="DO118">
        <v>0</v>
      </c>
      <c r="DP118">
        <v>1</v>
      </c>
      <c r="DQ118">
        <v>1</v>
      </c>
      <c r="DU118">
        <v>1010</v>
      </c>
      <c r="DV118" t="s">
        <v>62</v>
      </c>
      <c r="DW118" t="s">
        <v>62</v>
      </c>
      <c r="DX118">
        <v>1</v>
      </c>
      <c r="DZ118" t="s">
        <v>3</v>
      </c>
      <c r="EA118" t="s">
        <v>3</v>
      </c>
      <c r="EB118" t="s">
        <v>3</v>
      </c>
      <c r="EC118" t="s">
        <v>3</v>
      </c>
      <c r="EE118">
        <v>140625274</v>
      </c>
      <c r="EF118">
        <v>8</v>
      </c>
      <c r="EG118" t="s">
        <v>55</v>
      </c>
      <c r="EH118">
        <v>0</v>
      </c>
      <c r="EI118" t="s">
        <v>3</v>
      </c>
      <c r="EJ118">
        <v>1</v>
      </c>
      <c r="EK118">
        <v>1100</v>
      </c>
      <c r="EL118" t="s">
        <v>56</v>
      </c>
      <c r="EM118" t="s">
        <v>57</v>
      </c>
      <c r="EO118" t="s">
        <v>3</v>
      </c>
      <c r="EQ118">
        <v>0</v>
      </c>
      <c r="ER118">
        <v>83.13</v>
      </c>
      <c r="ES118">
        <v>82.44</v>
      </c>
      <c r="ET118">
        <v>0</v>
      </c>
      <c r="EU118">
        <v>0</v>
      </c>
      <c r="EV118">
        <v>0</v>
      </c>
      <c r="EW118">
        <v>0</v>
      </c>
      <c r="EX118">
        <v>0</v>
      </c>
      <c r="EY118">
        <v>0</v>
      </c>
      <c r="EZ118">
        <v>5</v>
      </c>
      <c r="FC118">
        <v>1</v>
      </c>
      <c r="FD118">
        <v>18</v>
      </c>
      <c r="FF118">
        <v>774</v>
      </c>
      <c r="FQ118">
        <v>0</v>
      </c>
      <c r="FR118">
        <f t="shared" si="99"/>
        <v>0</v>
      </c>
      <c r="FS118">
        <v>0</v>
      </c>
      <c r="FX118">
        <v>0</v>
      </c>
      <c r="FY118">
        <v>0</v>
      </c>
      <c r="GA118" t="s">
        <v>110</v>
      </c>
      <c r="GD118">
        <v>1</v>
      </c>
      <c r="GF118">
        <v>1479524019</v>
      </c>
      <c r="GG118">
        <v>2</v>
      </c>
      <c r="GH118">
        <v>3</v>
      </c>
      <c r="GI118">
        <v>4</v>
      </c>
      <c r="GJ118">
        <v>0</v>
      </c>
      <c r="GK118">
        <v>0</v>
      </c>
      <c r="GL118">
        <f t="shared" si="100"/>
        <v>0</v>
      </c>
      <c r="GM118">
        <f t="shared" si="101"/>
        <v>5526.78</v>
      </c>
      <c r="GN118">
        <f t="shared" si="102"/>
        <v>5526.78</v>
      </c>
      <c r="GO118">
        <f t="shared" si="103"/>
        <v>0</v>
      </c>
      <c r="GP118">
        <f t="shared" si="104"/>
        <v>0</v>
      </c>
      <c r="GR118">
        <v>1</v>
      </c>
      <c r="GS118">
        <v>1</v>
      </c>
      <c r="GT118">
        <v>0</v>
      </c>
      <c r="GU118" t="s">
        <v>3</v>
      </c>
      <c r="GV118">
        <f t="shared" si="105"/>
        <v>0</v>
      </c>
      <c r="GW118">
        <v>1</v>
      </c>
      <c r="GX118">
        <f t="shared" si="106"/>
        <v>0</v>
      </c>
      <c r="HA118">
        <v>0</v>
      </c>
      <c r="HB118">
        <v>0</v>
      </c>
      <c r="HC118">
        <f t="shared" si="107"/>
        <v>0</v>
      </c>
      <c r="HE118" t="s">
        <v>64</v>
      </c>
      <c r="HF118" t="s">
        <v>34</v>
      </c>
      <c r="HM118" t="s">
        <v>3</v>
      </c>
      <c r="HN118" t="s">
        <v>3</v>
      </c>
      <c r="HO118" t="s">
        <v>3</v>
      </c>
      <c r="HP118" t="s">
        <v>3</v>
      </c>
      <c r="HQ118" t="s">
        <v>3</v>
      </c>
      <c r="IK118">
        <v>0</v>
      </c>
    </row>
    <row r="119" spans="1:245" x14ac:dyDescent="0.2">
      <c r="A119">
        <v>17</v>
      </c>
      <c r="B119">
        <v>1</v>
      </c>
      <c r="C119">
        <f>ROW(SmtRes!A118)</f>
        <v>118</v>
      </c>
      <c r="D119">
        <f>ROW(EtalonRes!A131)</f>
        <v>131</v>
      </c>
      <c r="E119" t="s">
        <v>257</v>
      </c>
      <c r="F119" t="s">
        <v>121</v>
      </c>
      <c r="G119" t="s">
        <v>122</v>
      </c>
      <c r="H119" t="s">
        <v>19</v>
      </c>
      <c r="I119">
        <f>ROUND(29.6/100,9)</f>
        <v>0.29599999999999999</v>
      </c>
      <c r="J119">
        <v>0</v>
      </c>
      <c r="K119">
        <f>ROUND(29.6/100,9)</f>
        <v>0.29599999999999999</v>
      </c>
      <c r="O119">
        <f t="shared" si="74"/>
        <v>1322.07</v>
      </c>
      <c r="P119">
        <f t="shared" si="75"/>
        <v>668.41</v>
      </c>
      <c r="Q119">
        <f t="shared" si="76"/>
        <v>3.27</v>
      </c>
      <c r="R119">
        <f t="shared" si="77"/>
        <v>2.0299999999999998</v>
      </c>
      <c r="S119">
        <f t="shared" si="78"/>
        <v>650.39</v>
      </c>
      <c r="T119">
        <f t="shared" si="79"/>
        <v>0</v>
      </c>
      <c r="U119">
        <f t="shared" si="80"/>
        <v>1.6679599999999999</v>
      </c>
      <c r="V119">
        <f t="shared" si="81"/>
        <v>3.7000000000000002E-3</v>
      </c>
      <c r="W119">
        <f t="shared" si="82"/>
        <v>0</v>
      </c>
      <c r="X119">
        <f t="shared" si="83"/>
        <v>711.14</v>
      </c>
      <c r="Y119">
        <f t="shared" si="84"/>
        <v>316.10000000000002</v>
      </c>
      <c r="AA119">
        <v>145071932</v>
      </c>
      <c r="AB119">
        <f t="shared" si="85"/>
        <v>318.37</v>
      </c>
      <c r="AC119">
        <f t="shared" si="86"/>
        <v>269.47000000000003</v>
      </c>
      <c r="AD119">
        <f>ROUND(((((ET119*1.25))-((EU119*1.25)))+AE119),2)</f>
        <v>0.83</v>
      </c>
      <c r="AE119">
        <f>ROUND(((EU119*1.25)),2)</f>
        <v>0.15</v>
      </c>
      <c r="AF119">
        <f>ROUND(((EV119*1.15)),2)</f>
        <v>48.07</v>
      </c>
      <c r="AG119">
        <f t="shared" si="87"/>
        <v>0</v>
      </c>
      <c r="AH119">
        <f>((EW119*1.15))</f>
        <v>5.6349999999999998</v>
      </c>
      <c r="AI119">
        <f>((EX119*1.25))</f>
        <v>1.2500000000000001E-2</v>
      </c>
      <c r="AJ119">
        <f t="shared" si="88"/>
        <v>0</v>
      </c>
      <c r="AK119">
        <v>311.93</v>
      </c>
      <c r="AL119">
        <v>269.47000000000003</v>
      </c>
      <c r="AM119">
        <v>0.66</v>
      </c>
      <c r="AN119">
        <v>0.12</v>
      </c>
      <c r="AO119">
        <v>41.8</v>
      </c>
      <c r="AP119">
        <v>0</v>
      </c>
      <c r="AQ119">
        <v>4.9000000000000004</v>
      </c>
      <c r="AR119">
        <v>0.01</v>
      </c>
      <c r="AS119">
        <v>0</v>
      </c>
      <c r="AT119">
        <v>109</v>
      </c>
      <c r="AU119">
        <v>48.45</v>
      </c>
      <c r="AV119">
        <v>1</v>
      </c>
      <c r="AW119">
        <v>1</v>
      </c>
      <c r="AZ119">
        <v>1</v>
      </c>
      <c r="BA119">
        <v>45.71</v>
      </c>
      <c r="BB119">
        <v>13.41</v>
      </c>
      <c r="BC119">
        <v>8.3800000000000008</v>
      </c>
      <c r="BD119" t="s">
        <v>3</v>
      </c>
      <c r="BE119" t="s">
        <v>3</v>
      </c>
      <c r="BF119" t="s">
        <v>3</v>
      </c>
      <c r="BG119" t="s">
        <v>3</v>
      </c>
      <c r="BH119">
        <v>0</v>
      </c>
      <c r="BI119">
        <v>1</v>
      </c>
      <c r="BJ119" t="s">
        <v>123</v>
      </c>
      <c r="BM119">
        <v>12001</v>
      </c>
      <c r="BN119">
        <v>0</v>
      </c>
      <c r="BO119" t="s">
        <v>3</v>
      </c>
      <c r="BP119">
        <v>0</v>
      </c>
      <c r="BQ119">
        <v>2</v>
      </c>
      <c r="BR119">
        <v>0</v>
      </c>
      <c r="BS119">
        <v>45.71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109</v>
      </c>
      <c r="CA119">
        <v>57</v>
      </c>
      <c r="CB119" t="s">
        <v>3</v>
      </c>
      <c r="CE119">
        <v>0</v>
      </c>
      <c r="CF119">
        <v>0</v>
      </c>
      <c r="CG119">
        <v>0</v>
      </c>
      <c r="CM119">
        <v>0</v>
      </c>
      <c r="CN119" t="s">
        <v>236</v>
      </c>
      <c r="CO119">
        <v>0</v>
      </c>
      <c r="CP119">
        <f t="shared" si="89"/>
        <v>1322.07</v>
      </c>
      <c r="CQ119">
        <f t="shared" si="90"/>
        <v>2258.1586000000007</v>
      </c>
      <c r="CR119">
        <f>((((ET119*1.25))*BB119-((EU119*1.25))*BS119)+AE119*BS119)</f>
        <v>11.063250000000002</v>
      </c>
      <c r="CS119">
        <f t="shared" si="91"/>
        <v>6.8564999999999996</v>
      </c>
      <c r="CT119">
        <f t="shared" si="92"/>
        <v>2197.2797</v>
      </c>
      <c r="CU119">
        <f t="shared" si="93"/>
        <v>0</v>
      </c>
      <c r="CV119">
        <f t="shared" si="94"/>
        <v>5.6349999999999998</v>
      </c>
      <c r="CW119">
        <f t="shared" si="95"/>
        <v>1.2500000000000001E-2</v>
      </c>
      <c r="CX119">
        <f t="shared" si="96"/>
        <v>0</v>
      </c>
      <c r="CY119">
        <f t="shared" si="97"/>
        <v>711.13779999999997</v>
      </c>
      <c r="CZ119">
        <f t="shared" si="98"/>
        <v>316.09748999999999</v>
      </c>
      <c r="DC119" t="s">
        <v>3</v>
      </c>
      <c r="DD119" t="s">
        <v>3</v>
      </c>
      <c r="DE119" t="s">
        <v>38</v>
      </c>
      <c r="DF119" t="s">
        <v>38</v>
      </c>
      <c r="DG119" t="s">
        <v>237</v>
      </c>
      <c r="DH119" t="s">
        <v>3</v>
      </c>
      <c r="DI119" t="s">
        <v>237</v>
      </c>
      <c r="DJ119" t="s">
        <v>38</v>
      </c>
      <c r="DK119" t="s">
        <v>3</v>
      </c>
      <c r="DL119" t="s">
        <v>3</v>
      </c>
      <c r="DM119" t="s">
        <v>40</v>
      </c>
      <c r="DN119">
        <v>0</v>
      </c>
      <c r="DO119">
        <v>0</v>
      </c>
      <c r="DP119">
        <v>1</v>
      </c>
      <c r="DQ119">
        <v>1</v>
      </c>
      <c r="DU119">
        <v>1005</v>
      </c>
      <c r="DV119" t="s">
        <v>19</v>
      </c>
      <c r="DW119" t="s">
        <v>19</v>
      </c>
      <c r="DX119">
        <v>100</v>
      </c>
      <c r="DZ119" t="s">
        <v>3</v>
      </c>
      <c r="EA119" t="s">
        <v>3</v>
      </c>
      <c r="EB119" t="s">
        <v>3</v>
      </c>
      <c r="EC119" t="s">
        <v>3</v>
      </c>
      <c r="EE119">
        <v>140625032</v>
      </c>
      <c r="EF119">
        <v>2</v>
      </c>
      <c r="EG119" t="s">
        <v>23</v>
      </c>
      <c r="EH119">
        <v>12</v>
      </c>
      <c r="EI119" t="s">
        <v>68</v>
      </c>
      <c r="EJ119">
        <v>1</v>
      </c>
      <c r="EK119">
        <v>12001</v>
      </c>
      <c r="EL119" t="s">
        <v>68</v>
      </c>
      <c r="EM119" t="s">
        <v>69</v>
      </c>
      <c r="EO119" t="s">
        <v>238</v>
      </c>
      <c r="EQ119">
        <v>0</v>
      </c>
      <c r="ER119">
        <v>311.93</v>
      </c>
      <c r="ES119">
        <v>269.47000000000003</v>
      </c>
      <c r="ET119">
        <v>0.66</v>
      </c>
      <c r="EU119">
        <v>0.12</v>
      </c>
      <c r="EV119">
        <v>41.8</v>
      </c>
      <c r="EW119">
        <v>4.9000000000000004</v>
      </c>
      <c r="EX119">
        <v>0.01</v>
      </c>
      <c r="EY119">
        <v>0</v>
      </c>
      <c r="FQ119">
        <v>0</v>
      </c>
      <c r="FR119">
        <f t="shared" si="99"/>
        <v>0</v>
      </c>
      <c r="FS119">
        <v>0</v>
      </c>
      <c r="FX119">
        <v>109</v>
      </c>
      <c r="FY119">
        <v>48.45</v>
      </c>
      <c r="GA119" t="s">
        <v>3</v>
      </c>
      <c r="GD119">
        <v>1</v>
      </c>
      <c r="GF119">
        <v>1466299426</v>
      </c>
      <c r="GG119">
        <v>2</v>
      </c>
      <c r="GH119">
        <v>1</v>
      </c>
      <c r="GI119">
        <v>4</v>
      </c>
      <c r="GJ119">
        <v>0</v>
      </c>
      <c r="GK119">
        <v>0</v>
      </c>
      <c r="GL119">
        <f t="shared" si="100"/>
        <v>0</v>
      </c>
      <c r="GM119">
        <f t="shared" si="101"/>
        <v>2349.31</v>
      </c>
      <c r="GN119">
        <f t="shared" si="102"/>
        <v>2349.31</v>
      </c>
      <c r="GO119">
        <f t="shared" si="103"/>
        <v>0</v>
      </c>
      <c r="GP119">
        <f t="shared" si="104"/>
        <v>0</v>
      </c>
      <c r="GR119">
        <v>0</v>
      </c>
      <c r="GS119">
        <v>3</v>
      </c>
      <c r="GT119">
        <v>0</v>
      </c>
      <c r="GU119" t="s">
        <v>3</v>
      </c>
      <c r="GV119">
        <f t="shared" si="105"/>
        <v>0</v>
      </c>
      <c r="GW119">
        <v>1</v>
      </c>
      <c r="GX119">
        <f t="shared" si="106"/>
        <v>0</v>
      </c>
      <c r="HA119">
        <v>0</v>
      </c>
      <c r="HB119">
        <v>0</v>
      </c>
      <c r="HC119">
        <f t="shared" si="107"/>
        <v>0</v>
      </c>
      <c r="HE119" t="s">
        <v>3</v>
      </c>
      <c r="HF119" t="s">
        <v>3</v>
      </c>
      <c r="HM119" t="s">
        <v>3</v>
      </c>
      <c r="HN119" t="s">
        <v>70</v>
      </c>
      <c r="HO119" t="s">
        <v>71</v>
      </c>
      <c r="HP119" t="s">
        <v>68</v>
      </c>
      <c r="HQ119" t="s">
        <v>68</v>
      </c>
      <c r="IK119">
        <v>0</v>
      </c>
    </row>
    <row r="120" spans="1:245" x14ac:dyDescent="0.2">
      <c r="A120">
        <v>18</v>
      </c>
      <c r="B120">
        <v>1</v>
      </c>
      <c r="C120">
        <v>118</v>
      </c>
      <c r="E120" t="s">
        <v>258</v>
      </c>
      <c r="F120" t="s">
        <v>82</v>
      </c>
      <c r="G120" t="s">
        <v>83</v>
      </c>
      <c r="H120" t="s">
        <v>33</v>
      </c>
      <c r="I120">
        <f>I119*J120</f>
        <v>-6.8079999999999998E-3</v>
      </c>
      <c r="J120">
        <v>-2.3E-2</v>
      </c>
      <c r="K120">
        <v>-2.3E-2</v>
      </c>
      <c r="O120">
        <f t="shared" si="74"/>
        <v>-638.97</v>
      </c>
      <c r="P120">
        <f t="shared" si="75"/>
        <v>-638.97</v>
      </c>
      <c r="Q120">
        <f t="shared" si="76"/>
        <v>0</v>
      </c>
      <c r="R120">
        <f t="shared" si="77"/>
        <v>0</v>
      </c>
      <c r="S120">
        <f t="shared" si="78"/>
        <v>0</v>
      </c>
      <c r="T120">
        <f t="shared" si="79"/>
        <v>0</v>
      </c>
      <c r="U120">
        <f t="shared" si="80"/>
        <v>0</v>
      </c>
      <c r="V120">
        <f t="shared" si="81"/>
        <v>0</v>
      </c>
      <c r="W120">
        <f t="shared" si="82"/>
        <v>0</v>
      </c>
      <c r="X120">
        <f t="shared" si="83"/>
        <v>0</v>
      </c>
      <c r="Y120">
        <f t="shared" si="84"/>
        <v>0</v>
      </c>
      <c r="AA120">
        <v>145071932</v>
      </c>
      <c r="AB120">
        <f t="shared" si="85"/>
        <v>11200</v>
      </c>
      <c r="AC120">
        <f t="shared" si="86"/>
        <v>11200</v>
      </c>
      <c r="AD120">
        <f>ROUND((((ET120)-(EU120))+AE120),2)</f>
        <v>0</v>
      </c>
      <c r="AE120">
        <f t="shared" ref="AE120:AF122" si="114">ROUND((EU120),2)</f>
        <v>0</v>
      </c>
      <c r="AF120">
        <f t="shared" si="114"/>
        <v>0</v>
      </c>
      <c r="AG120">
        <f t="shared" si="87"/>
        <v>0</v>
      </c>
      <c r="AH120">
        <f t="shared" ref="AH120:AI122" si="115">(EW120)</f>
        <v>0</v>
      </c>
      <c r="AI120">
        <f t="shared" si="115"/>
        <v>0</v>
      </c>
      <c r="AJ120">
        <f t="shared" si="88"/>
        <v>0</v>
      </c>
      <c r="AK120">
        <v>11200</v>
      </c>
      <c r="AL120">
        <v>11200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109</v>
      </c>
      <c r="AU120">
        <v>57</v>
      </c>
      <c r="AV120">
        <v>1</v>
      </c>
      <c r="AW120">
        <v>1</v>
      </c>
      <c r="AZ120">
        <v>1</v>
      </c>
      <c r="BA120">
        <v>1</v>
      </c>
      <c r="BB120">
        <v>1</v>
      </c>
      <c r="BC120">
        <v>8.3800000000000008</v>
      </c>
      <c r="BD120" t="s">
        <v>3</v>
      </c>
      <c r="BE120" t="s">
        <v>3</v>
      </c>
      <c r="BF120" t="s">
        <v>3</v>
      </c>
      <c r="BG120" t="s">
        <v>3</v>
      </c>
      <c r="BH120">
        <v>3</v>
      </c>
      <c r="BI120">
        <v>1</v>
      </c>
      <c r="BJ120" t="s">
        <v>84</v>
      </c>
      <c r="BM120">
        <v>12001</v>
      </c>
      <c r="BN120">
        <v>0</v>
      </c>
      <c r="BO120" t="s">
        <v>3</v>
      </c>
      <c r="BP120">
        <v>0</v>
      </c>
      <c r="BQ120">
        <v>2</v>
      </c>
      <c r="BR120">
        <v>1</v>
      </c>
      <c r="BS120">
        <v>1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109</v>
      </c>
      <c r="CA120">
        <v>57</v>
      </c>
      <c r="CB120" t="s">
        <v>3</v>
      </c>
      <c r="CE120">
        <v>0</v>
      </c>
      <c r="CF120">
        <v>0</v>
      </c>
      <c r="CG120">
        <v>0</v>
      </c>
      <c r="CM120">
        <v>0</v>
      </c>
      <c r="CN120" t="s">
        <v>3</v>
      </c>
      <c r="CO120">
        <v>0</v>
      </c>
      <c r="CP120">
        <f t="shared" si="89"/>
        <v>-638.97</v>
      </c>
      <c r="CQ120">
        <f t="shared" si="90"/>
        <v>93856.000000000015</v>
      </c>
      <c r="CR120">
        <f>(((ET120)*BB120-(EU120)*BS120)+AE120*BS120)</f>
        <v>0</v>
      </c>
      <c r="CS120">
        <f t="shared" si="91"/>
        <v>0</v>
      </c>
      <c r="CT120">
        <f t="shared" si="92"/>
        <v>0</v>
      </c>
      <c r="CU120">
        <f t="shared" si="93"/>
        <v>0</v>
      </c>
      <c r="CV120">
        <f t="shared" si="94"/>
        <v>0</v>
      </c>
      <c r="CW120">
        <f t="shared" si="95"/>
        <v>0</v>
      </c>
      <c r="CX120">
        <f t="shared" si="96"/>
        <v>0</v>
      </c>
      <c r="CY120">
        <f t="shared" si="97"/>
        <v>0</v>
      </c>
      <c r="CZ120">
        <f t="shared" si="98"/>
        <v>0</v>
      </c>
      <c r="DC120" t="s">
        <v>3</v>
      </c>
      <c r="DD120" t="s">
        <v>3</v>
      </c>
      <c r="DE120" t="s">
        <v>3</v>
      </c>
      <c r="DF120" t="s">
        <v>3</v>
      </c>
      <c r="DG120" t="s">
        <v>3</v>
      </c>
      <c r="DH120" t="s">
        <v>3</v>
      </c>
      <c r="DI120" t="s">
        <v>3</v>
      </c>
      <c r="DJ120" t="s">
        <v>3</v>
      </c>
      <c r="DK120" t="s">
        <v>3</v>
      </c>
      <c r="DL120" t="s">
        <v>3</v>
      </c>
      <c r="DM120" t="s">
        <v>3</v>
      </c>
      <c r="DN120">
        <v>0</v>
      </c>
      <c r="DO120">
        <v>0</v>
      </c>
      <c r="DP120">
        <v>1</v>
      </c>
      <c r="DQ120">
        <v>1</v>
      </c>
      <c r="DU120">
        <v>1009</v>
      </c>
      <c r="DV120" t="s">
        <v>33</v>
      </c>
      <c r="DW120" t="s">
        <v>33</v>
      </c>
      <c r="DX120">
        <v>1000</v>
      </c>
      <c r="DZ120" t="s">
        <v>3</v>
      </c>
      <c r="EA120" t="s">
        <v>3</v>
      </c>
      <c r="EB120" t="s">
        <v>3</v>
      </c>
      <c r="EC120" t="s">
        <v>3</v>
      </c>
      <c r="EE120">
        <v>140625032</v>
      </c>
      <c r="EF120">
        <v>2</v>
      </c>
      <c r="EG120" t="s">
        <v>23</v>
      </c>
      <c r="EH120">
        <v>12</v>
      </c>
      <c r="EI120" t="s">
        <v>68</v>
      </c>
      <c r="EJ120">
        <v>1</v>
      </c>
      <c r="EK120">
        <v>12001</v>
      </c>
      <c r="EL120" t="s">
        <v>68</v>
      </c>
      <c r="EM120" t="s">
        <v>69</v>
      </c>
      <c r="EO120" t="s">
        <v>3</v>
      </c>
      <c r="EQ120">
        <v>32768</v>
      </c>
      <c r="ER120">
        <v>11200</v>
      </c>
      <c r="ES120">
        <v>11200</v>
      </c>
      <c r="ET120">
        <v>0</v>
      </c>
      <c r="EU120">
        <v>0</v>
      </c>
      <c r="EV120">
        <v>0</v>
      </c>
      <c r="EW120">
        <v>0</v>
      </c>
      <c r="EX120">
        <v>0</v>
      </c>
      <c r="FQ120">
        <v>0</v>
      </c>
      <c r="FR120">
        <f t="shared" si="99"/>
        <v>0</v>
      </c>
      <c r="FS120">
        <v>0</v>
      </c>
      <c r="FX120">
        <v>109</v>
      </c>
      <c r="FY120">
        <v>57</v>
      </c>
      <c r="GA120" t="s">
        <v>3</v>
      </c>
      <c r="GD120">
        <v>1</v>
      </c>
      <c r="GF120">
        <v>-509681559</v>
      </c>
      <c r="GG120">
        <v>2</v>
      </c>
      <c r="GH120">
        <v>1</v>
      </c>
      <c r="GI120">
        <v>4</v>
      </c>
      <c r="GJ120">
        <v>0</v>
      </c>
      <c r="GK120">
        <v>0</v>
      </c>
      <c r="GL120">
        <f t="shared" si="100"/>
        <v>0</v>
      </c>
      <c r="GM120">
        <f t="shared" si="101"/>
        <v>-638.97</v>
      </c>
      <c r="GN120">
        <f t="shared" si="102"/>
        <v>-638.97</v>
      </c>
      <c r="GO120">
        <f t="shared" si="103"/>
        <v>0</v>
      </c>
      <c r="GP120">
        <f t="shared" si="104"/>
        <v>0</v>
      </c>
      <c r="GR120">
        <v>0</v>
      </c>
      <c r="GS120">
        <v>3</v>
      </c>
      <c r="GT120">
        <v>0</v>
      </c>
      <c r="GU120" t="s">
        <v>3</v>
      </c>
      <c r="GV120">
        <f t="shared" si="105"/>
        <v>0</v>
      </c>
      <c r="GW120">
        <v>1</v>
      </c>
      <c r="GX120">
        <f t="shared" si="106"/>
        <v>0</v>
      </c>
      <c r="HA120">
        <v>0</v>
      </c>
      <c r="HB120">
        <v>0</v>
      </c>
      <c r="HC120">
        <f t="shared" si="107"/>
        <v>0</v>
      </c>
      <c r="HE120" t="s">
        <v>3</v>
      </c>
      <c r="HF120" t="s">
        <v>3</v>
      </c>
      <c r="HM120" t="s">
        <v>3</v>
      </c>
      <c r="HN120" t="s">
        <v>70</v>
      </c>
      <c r="HO120" t="s">
        <v>71</v>
      </c>
      <c r="HP120" t="s">
        <v>68</v>
      </c>
      <c r="HQ120" t="s">
        <v>68</v>
      </c>
      <c r="IK120">
        <v>0</v>
      </c>
    </row>
    <row r="121" spans="1:245" x14ac:dyDescent="0.2">
      <c r="A121">
        <v>17</v>
      </c>
      <c r="B121">
        <v>1</v>
      </c>
      <c r="E121" t="s">
        <v>259</v>
      </c>
      <c r="F121" t="s">
        <v>60</v>
      </c>
      <c r="G121" t="s">
        <v>126</v>
      </c>
      <c r="H121" t="s">
        <v>54</v>
      </c>
      <c r="I121">
        <v>29.6</v>
      </c>
      <c r="J121">
        <v>0</v>
      </c>
      <c r="K121">
        <v>29.6</v>
      </c>
      <c r="O121">
        <f t="shared" si="74"/>
        <v>16376.13</v>
      </c>
      <c r="P121">
        <f t="shared" si="75"/>
        <v>16376.13</v>
      </c>
      <c r="Q121">
        <f t="shared" si="76"/>
        <v>0</v>
      </c>
      <c r="R121">
        <f t="shared" si="77"/>
        <v>0</v>
      </c>
      <c r="S121">
        <f t="shared" si="78"/>
        <v>0</v>
      </c>
      <c r="T121">
        <f t="shared" si="79"/>
        <v>0</v>
      </c>
      <c r="U121">
        <f t="shared" si="80"/>
        <v>0</v>
      </c>
      <c r="V121">
        <f t="shared" si="81"/>
        <v>0</v>
      </c>
      <c r="W121">
        <f t="shared" si="82"/>
        <v>0</v>
      </c>
      <c r="X121">
        <f t="shared" si="83"/>
        <v>0</v>
      </c>
      <c r="Y121">
        <f t="shared" si="84"/>
        <v>0</v>
      </c>
      <c r="AA121">
        <v>145071932</v>
      </c>
      <c r="AB121">
        <f t="shared" si="85"/>
        <v>66.02</v>
      </c>
      <c r="AC121">
        <f t="shared" si="86"/>
        <v>66.02</v>
      </c>
      <c r="AD121">
        <f>ROUND((((ET121)-(EU121))+AE121),2)</f>
        <v>0</v>
      </c>
      <c r="AE121">
        <f t="shared" si="114"/>
        <v>0</v>
      </c>
      <c r="AF121">
        <f t="shared" si="114"/>
        <v>0</v>
      </c>
      <c r="AG121">
        <f t="shared" si="87"/>
        <v>0</v>
      </c>
      <c r="AH121">
        <f t="shared" si="115"/>
        <v>0</v>
      </c>
      <c r="AI121">
        <f t="shared" si="115"/>
        <v>0</v>
      </c>
      <c r="AJ121">
        <f t="shared" si="88"/>
        <v>0</v>
      </c>
      <c r="AK121">
        <v>66.02000000000001</v>
      </c>
      <c r="AL121">
        <v>66.02000000000001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1</v>
      </c>
      <c r="AW121">
        <v>1</v>
      </c>
      <c r="AZ121">
        <v>1</v>
      </c>
      <c r="BA121">
        <v>1</v>
      </c>
      <c r="BB121">
        <v>1</v>
      </c>
      <c r="BC121">
        <v>8.3800000000000008</v>
      </c>
      <c r="BD121" t="s">
        <v>3</v>
      </c>
      <c r="BE121" t="s">
        <v>3</v>
      </c>
      <c r="BF121" t="s">
        <v>3</v>
      </c>
      <c r="BG121" t="s">
        <v>3</v>
      </c>
      <c r="BH121">
        <v>3</v>
      </c>
      <c r="BI121">
        <v>1</v>
      </c>
      <c r="BJ121" t="s">
        <v>3</v>
      </c>
      <c r="BM121">
        <v>1100</v>
      </c>
      <c r="BN121">
        <v>0</v>
      </c>
      <c r="BO121" t="s">
        <v>3</v>
      </c>
      <c r="BP121">
        <v>0</v>
      </c>
      <c r="BQ121">
        <v>8</v>
      </c>
      <c r="BR121">
        <v>0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0</v>
      </c>
      <c r="CA121">
        <v>0</v>
      </c>
      <c r="CB121" t="s">
        <v>3</v>
      </c>
      <c r="CE121">
        <v>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 t="shared" si="89"/>
        <v>16376.13</v>
      </c>
      <c r="CQ121">
        <f t="shared" si="90"/>
        <v>553.24760000000003</v>
      </c>
      <c r="CR121">
        <f>(((ET121)*BB121-(EU121)*BS121)+AE121*BS121)</f>
        <v>0</v>
      </c>
      <c r="CS121">
        <f t="shared" si="91"/>
        <v>0</v>
      </c>
      <c r="CT121">
        <f t="shared" si="92"/>
        <v>0</v>
      </c>
      <c r="CU121">
        <f t="shared" si="93"/>
        <v>0</v>
      </c>
      <c r="CV121">
        <f t="shared" si="94"/>
        <v>0</v>
      </c>
      <c r="CW121">
        <f t="shared" si="95"/>
        <v>0</v>
      </c>
      <c r="CX121">
        <f t="shared" si="96"/>
        <v>0</v>
      </c>
      <c r="CY121">
        <f t="shared" si="97"/>
        <v>0</v>
      </c>
      <c r="CZ121">
        <f t="shared" si="98"/>
        <v>0</v>
      </c>
      <c r="DC121" t="s">
        <v>3</v>
      </c>
      <c r="DD121" t="s">
        <v>3</v>
      </c>
      <c r="DE121" t="s">
        <v>3</v>
      </c>
      <c r="DF121" t="s">
        <v>3</v>
      </c>
      <c r="DG121" t="s">
        <v>3</v>
      </c>
      <c r="DH121" t="s">
        <v>3</v>
      </c>
      <c r="DI121" t="s">
        <v>3</v>
      </c>
      <c r="DJ121" t="s">
        <v>3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1005</v>
      </c>
      <c r="DV121" t="s">
        <v>54</v>
      </c>
      <c r="DW121" t="s">
        <v>54</v>
      </c>
      <c r="DX121">
        <v>1</v>
      </c>
      <c r="DZ121" t="s">
        <v>3</v>
      </c>
      <c r="EA121" t="s">
        <v>3</v>
      </c>
      <c r="EB121" t="s">
        <v>3</v>
      </c>
      <c r="EC121" t="s">
        <v>3</v>
      </c>
      <c r="EE121">
        <v>140625274</v>
      </c>
      <c r="EF121">
        <v>8</v>
      </c>
      <c r="EG121" t="s">
        <v>55</v>
      </c>
      <c r="EH121">
        <v>0</v>
      </c>
      <c r="EI121" t="s">
        <v>3</v>
      </c>
      <c r="EJ121">
        <v>1</v>
      </c>
      <c r="EK121">
        <v>1100</v>
      </c>
      <c r="EL121" t="s">
        <v>56</v>
      </c>
      <c r="EM121" t="s">
        <v>57</v>
      </c>
      <c r="EO121" t="s">
        <v>3</v>
      </c>
      <c r="EQ121">
        <v>0</v>
      </c>
      <c r="ER121">
        <v>66.59</v>
      </c>
      <c r="ES121">
        <v>66.02000000000001</v>
      </c>
      <c r="ET121">
        <v>0</v>
      </c>
      <c r="EU121">
        <v>0</v>
      </c>
      <c r="EV121">
        <v>0</v>
      </c>
      <c r="EW121">
        <v>0</v>
      </c>
      <c r="EX121">
        <v>0</v>
      </c>
      <c r="EY121">
        <v>0</v>
      </c>
      <c r="EZ121">
        <v>5</v>
      </c>
      <c r="FC121">
        <v>1</v>
      </c>
      <c r="FD121">
        <v>18</v>
      </c>
      <c r="FF121">
        <v>619.94000000000005</v>
      </c>
      <c r="FQ121">
        <v>0</v>
      </c>
      <c r="FR121">
        <f t="shared" si="99"/>
        <v>0</v>
      </c>
      <c r="FS121">
        <v>0</v>
      </c>
      <c r="FX121">
        <v>0</v>
      </c>
      <c r="FY121">
        <v>0</v>
      </c>
      <c r="GA121" t="s">
        <v>127</v>
      </c>
      <c r="GD121">
        <v>1</v>
      </c>
      <c r="GF121">
        <v>392988719</v>
      </c>
      <c r="GG121">
        <v>2</v>
      </c>
      <c r="GH121">
        <v>3</v>
      </c>
      <c r="GI121">
        <v>4</v>
      </c>
      <c r="GJ121">
        <v>0</v>
      </c>
      <c r="GK121">
        <v>0</v>
      </c>
      <c r="GL121">
        <f t="shared" si="100"/>
        <v>0</v>
      </c>
      <c r="GM121">
        <f t="shared" si="101"/>
        <v>16376.13</v>
      </c>
      <c r="GN121">
        <f t="shared" si="102"/>
        <v>16376.13</v>
      </c>
      <c r="GO121">
        <f t="shared" si="103"/>
        <v>0</v>
      </c>
      <c r="GP121">
        <f t="shared" si="104"/>
        <v>0</v>
      </c>
      <c r="GR121">
        <v>1</v>
      </c>
      <c r="GS121">
        <v>1</v>
      </c>
      <c r="GT121">
        <v>0</v>
      </c>
      <c r="GU121" t="s">
        <v>3</v>
      </c>
      <c r="GV121">
        <f t="shared" si="105"/>
        <v>0</v>
      </c>
      <c r="GW121">
        <v>1</v>
      </c>
      <c r="GX121">
        <f t="shared" si="106"/>
        <v>0</v>
      </c>
      <c r="HA121">
        <v>0</v>
      </c>
      <c r="HB121">
        <v>0</v>
      </c>
      <c r="HC121">
        <f t="shared" si="107"/>
        <v>0</v>
      </c>
      <c r="HE121" t="s">
        <v>64</v>
      </c>
      <c r="HF121" t="s">
        <v>34</v>
      </c>
      <c r="HM121" t="s">
        <v>3</v>
      </c>
      <c r="HN121" t="s">
        <v>3</v>
      </c>
      <c r="HO121" t="s">
        <v>3</v>
      </c>
      <c r="HP121" t="s">
        <v>3</v>
      </c>
      <c r="HQ121" t="s">
        <v>3</v>
      </c>
      <c r="IK121">
        <v>0</v>
      </c>
    </row>
    <row r="122" spans="1:245" x14ac:dyDescent="0.2">
      <c r="A122">
        <v>17</v>
      </c>
      <c r="B122">
        <v>1</v>
      </c>
      <c r="E122" t="s">
        <v>260</v>
      </c>
      <c r="F122" t="s">
        <v>60</v>
      </c>
      <c r="G122" t="s">
        <v>61</v>
      </c>
      <c r="H122" t="s">
        <v>62</v>
      </c>
      <c r="I122">
        <v>296</v>
      </c>
      <c r="J122">
        <v>0</v>
      </c>
      <c r="K122">
        <v>296</v>
      </c>
      <c r="O122">
        <f t="shared" si="74"/>
        <v>1265.04</v>
      </c>
      <c r="P122">
        <f t="shared" si="75"/>
        <v>1265.04</v>
      </c>
      <c r="Q122">
        <f t="shared" si="76"/>
        <v>0</v>
      </c>
      <c r="R122">
        <f t="shared" si="77"/>
        <v>0</v>
      </c>
      <c r="S122">
        <f t="shared" si="78"/>
        <v>0</v>
      </c>
      <c r="T122">
        <f t="shared" si="79"/>
        <v>0</v>
      </c>
      <c r="U122">
        <f t="shared" si="80"/>
        <v>0</v>
      </c>
      <c r="V122">
        <f t="shared" si="81"/>
        <v>0</v>
      </c>
      <c r="W122">
        <f t="shared" si="82"/>
        <v>0</v>
      </c>
      <c r="X122">
        <f t="shared" si="83"/>
        <v>0</v>
      </c>
      <c r="Y122">
        <f t="shared" si="84"/>
        <v>0</v>
      </c>
      <c r="AA122">
        <v>145071932</v>
      </c>
      <c r="AB122">
        <f t="shared" si="85"/>
        <v>0.51</v>
      </c>
      <c r="AC122">
        <f t="shared" si="86"/>
        <v>0.51</v>
      </c>
      <c r="AD122">
        <f>ROUND((((ET122)-(EU122))+AE122),2)</f>
        <v>0</v>
      </c>
      <c r="AE122">
        <f t="shared" si="114"/>
        <v>0</v>
      </c>
      <c r="AF122">
        <f t="shared" si="114"/>
        <v>0</v>
      </c>
      <c r="AG122">
        <f t="shared" si="87"/>
        <v>0</v>
      </c>
      <c r="AH122">
        <f t="shared" si="115"/>
        <v>0</v>
      </c>
      <c r="AI122">
        <f t="shared" si="115"/>
        <v>0</v>
      </c>
      <c r="AJ122">
        <f t="shared" si="88"/>
        <v>0</v>
      </c>
      <c r="AK122">
        <v>0.51</v>
      </c>
      <c r="AL122">
        <v>0.51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1</v>
      </c>
      <c r="AW122">
        <v>1</v>
      </c>
      <c r="AZ122">
        <v>1</v>
      </c>
      <c r="BA122">
        <v>1</v>
      </c>
      <c r="BB122">
        <v>1</v>
      </c>
      <c r="BC122">
        <v>8.3800000000000008</v>
      </c>
      <c r="BD122" t="s">
        <v>3</v>
      </c>
      <c r="BE122" t="s">
        <v>3</v>
      </c>
      <c r="BF122" t="s">
        <v>3</v>
      </c>
      <c r="BG122" t="s">
        <v>3</v>
      </c>
      <c r="BH122">
        <v>3</v>
      </c>
      <c r="BI122">
        <v>1</v>
      </c>
      <c r="BJ122" t="s">
        <v>3</v>
      </c>
      <c r="BM122">
        <v>1100</v>
      </c>
      <c r="BN122">
        <v>0</v>
      </c>
      <c r="BO122" t="s">
        <v>3</v>
      </c>
      <c r="BP122">
        <v>0</v>
      </c>
      <c r="BQ122">
        <v>8</v>
      </c>
      <c r="BR122">
        <v>0</v>
      </c>
      <c r="BS122">
        <v>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0</v>
      </c>
      <c r="CA122">
        <v>0</v>
      </c>
      <c r="CB122" t="s">
        <v>3</v>
      </c>
      <c r="CE122">
        <v>0</v>
      </c>
      <c r="CF122">
        <v>0</v>
      </c>
      <c r="CG122">
        <v>0</v>
      </c>
      <c r="CM122">
        <v>0</v>
      </c>
      <c r="CN122" t="s">
        <v>3</v>
      </c>
      <c r="CO122">
        <v>0</v>
      </c>
      <c r="CP122">
        <f t="shared" si="89"/>
        <v>1265.04</v>
      </c>
      <c r="CQ122">
        <f t="shared" si="90"/>
        <v>4.2738000000000005</v>
      </c>
      <c r="CR122">
        <f>(((ET122)*BB122-(EU122)*BS122)+AE122*BS122)</f>
        <v>0</v>
      </c>
      <c r="CS122">
        <f t="shared" si="91"/>
        <v>0</v>
      </c>
      <c r="CT122">
        <f t="shared" si="92"/>
        <v>0</v>
      </c>
      <c r="CU122">
        <f t="shared" si="93"/>
        <v>0</v>
      </c>
      <c r="CV122">
        <f t="shared" si="94"/>
        <v>0</v>
      </c>
      <c r="CW122">
        <f t="shared" si="95"/>
        <v>0</v>
      </c>
      <c r="CX122">
        <f t="shared" si="96"/>
        <v>0</v>
      </c>
      <c r="CY122">
        <f t="shared" si="97"/>
        <v>0</v>
      </c>
      <c r="CZ122">
        <f t="shared" si="98"/>
        <v>0</v>
      </c>
      <c r="DC122" t="s">
        <v>3</v>
      </c>
      <c r="DD122" t="s">
        <v>3</v>
      </c>
      <c r="DE122" t="s">
        <v>3</v>
      </c>
      <c r="DF122" t="s">
        <v>3</v>
      </c>
      <c r="DG122" t="s">
        <v>3</v>
      </c>
      <c r="DH122" t="s">
        <v>3</v>
      </c>
      <c r="DI122" t="s">
        <v>3</v>
      </c>
      <c r="DJ122" t="s">
        <v>3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1010</v>
      </c>
      <c r="DV122" t="s">
        <v>62</v>
      </c>
      <c r="DW122" t="s">
        <v>62</v>
      </c>
      <c r="DX122">
        <v>1</v>
      </c>
      <c r="DZ122" t="s">
        <v>3</v>
      </c>
      <c r="EA122" t="s">
        <v>3</v>
      </c>
      <c r="EB122" t="s">
        <v>3</v>
      </c>
      <c r="EC122" t="s">
        <v>3</v>
      </c>
      <c r="EE122">
        <v>140625274</v>
      </c>
      <c r="EF122">
        <v>8</v>
      </c>
      <c r="EG122" t="s">
        <v>55</v>
      </c>
      <c r="EH122">
        <v>0</v>
      </c>
      <c r="EI122" t="s">
        <v>3</v>
      </c>
      <c r="EJ122">
        <v>1</v>
      </c>
      <c r="EK122">
        <v>1100</v>
      </c>
      <c r="EL122" t="s">
        <v>56</v>
      </c>
      <c r="EM122" t="s">
        <v>57</v>
      </c>
      <c r="EO122" t="s">
        <v>3</v>
      </c>
      <c r="EQ122">
        <v>0</v>
      </c>
      <c r="ER122">
        <v>0.51</v>
      </c>
      <c r="ES122">
        <v>0.51</v>
      </c>
      <c r="ET122">
        <v>0</v>
      </c>
      <c r="EU122">
        <v>0</v>
      </c>
      <c r="EV122">
        <v>0</v>
      </c>
      <c r="EW122">
        <v>0</v>
      </c>
      <c r="EX122">
        <v>0</v>
      </c>
      <c r="EY122">
        <v>0</v>
      </c>
      <c r="EZ122">
        <v>5</v>
      </c>
      <c r="FC122">
        <v>1</v>
      </c>
      <c r="FD122">
        <v>18</v>
      </c>
      <c r="FF122">
        <v>4.8</v>
      </c>
      <c r="FQ122">
        <v>0</v>
      </c>
      <c r="FR122">
        <f t="shared" si="99"/>
        <v>0</v>
      </c>
      <c r="FS122">
        <v>0</v>
      </c>
      <c r="FX122">
        <v>0</v>
      </c>
      <c r="FY122">
        <v>0</v>
      </c>
      <c r="GA122" t="s">
        <v>63</v>
      </c>
      <c r="GD122">
        <v>1</v>
      </c>
      <c r="GF122">
        <v>-1778612597</v>
      </c>
      <c r="GG122">
        <v>2</v>
      </c>
      <c r="GH122">
        <v>3</v>
      </c>
      <c r="GI122">
        <v>4</v>
      </c>
      <c r="GJ122">
        <v>0</v>
      </c>
      <c r="GK122">
        <v>0</v>
      </c>
      <c r="GL122">
        <f t="shared" si="100"/>
        <v>0</v>
      </c>
      <c r="GM122">
        <f t="shared" si="101"/>
        <v>1265.04</v>
      </c>
      <c r="GN122">
        <f t="shared" si="102"/>
        <v>1265.04</v>
      </c>
      <c r="GO122">
        <f t="shared" si="103"/>
        <v>0</v>
      </c>
      <c r="GP122">
        <f t="shared" si="104"/>
        <v>0</v>
      </c>
      <c r="GR122">
        <v>1</v>
      </c>
      <c r="GS122">
        <v>1</v>
      </c>
      <c r="GT122">
        <v>0</v>
      </c>
      <c r="GU122" t="s">
        <v>3</v>
      </c>
      <c r="GV122">
        <f t="shared" si="105"/>
        <v>0</v>
      </c>
      <c r="GW122">
        <v>1</v>
      </c>
      <c r="GX122">
        <f t="shared" si="106"/>
        <v>0</v>
      </c>
      <c r="HA122">
        <v>0</v>
      </c>
      <c r="HB122">
        <v>0</v>
      </c>
      <c r="HC122">
        <f t="shared" si="107"/>
        <v>0</v>
      </c>
      <c r="HE122" t="s">
        <v>64</v>
      </c>
      <c r="HF122" t="s">
        <v>34</v>
      </c>
      <c r="HM122" t="s">
        <v>3</v>
      </c>
      <c r="HN122" t="s">
        <v>3</v>
      </c>
      <c r="HO122" t="s">
        <v>3</v>
      </c>
      <c r="HP122" t="s">
        <v>3</v>
      </c>
      <c r="HQ122" t="s">
        <v>3</v>
      </c>
      <c r="IK122">
        <v>0</v>
      </c>
    </row>
    <row r="123" spans="1:245" x14ac:dyDescent="0.2">
      <c r="A123">
        <v>17</v>
      </c>
      <c r="B123">
        <v>1</v>
      </c>
      <c r="C123">
        <f>ROW(SmtRes!A142)</f>
        <v>142</v>
      </c>
      <c r="D123">
        <f>ROW(EtalonRes!A158)</f>
        <v>158</v>
      </c>
      <c r="E123" t="s">
        <v>261</v>
      </c>
      <c r="F123" t="s">
        <v>262</v>
      </c>
      <c r="G123" t="s">
        <v>263</v>
      </c>
      <c r="H123" t="s">
        <v>19</v>
      </c>
      <c r="I123">
        <f>ROUND(11/100,9)</f>
        <v>0.11</v>
      </c>
      <c r="J123">
        <v>0</v>
      </c>
      <c r="K123">
        <f>ROUND(11/100,9)</f>
        <v>0.11</v>
      </c>
      <c r="O123">
        <f t="shared" si="74"/>
        <v>9615.15</v>
      </c>
      <c r="P123">
        <f t="shared" si="75"/>
        <v>277.31</v>
      </c>
      <c r="Q123">
        <f t="shared" si="76"/>
        <v>4407.9399999999996</v>
      </c>
      <c r="R123">
        <f t="shared" si="77"/>
        <v>1439.6</v>
      </c>
      <c r="S123">
        <f t="shared" si="78"/>
        <v>4929.8999999999996</v>
      </c>
      <c r="T123">
        <f t="shared" si="79"/>
        <v>0</v>
      </c>
      <c r="U123">
        <f t="shared" si="80"/>
        <v>11.891</v>
      </c>
      <c r="V123">
        <f t="shared" si="81"/>
        <v>2.32375</v>
      </c>
      <c r="W123">
        <f t="shared" si="82"/>
        <v>0</v>
      </c>
      <c r="X123">
        <f t="shared" si="83"/>
        <v>5923.64</v>
      </c>
      <c r="Y123">
        <f t="shared" si="84"/>
        <v>3356.73</v>
      </c>
      <c r="AA123">
        <v>145071932</v>
      </c>
      <c r="AB123">
        <f t="shared" si="85"/>
        <v>4269.55</v>
      </c>
      <c r="AC123">
        <f t="shared" si="86"/>
        <v>300.83999999999997</v>
      </c>
      <c r="AD123">
        <f>ROUND(((((ET123*1.25))-((EU123*1.25)))+AE123),2)</f>
        <v>2988.24</v>
      </c>
      <c r="AE123">
        <f>ROUND(((EU123*1.25)),2)</f>
        <v>286.31</v>
      </c>
      <c r="AF123">
        <f>ROUND(((EV123*1.15)),2)</f>
        <v>980.47</v>
      </c>
      <c r="AG123">
        <f t="shared" si="87"/>
        <v>0</v>
      </c>
      <c r="AH123">
        <f>((EW123*1.15))</f>
        <v>108.1</v>
      </c>
      <c r="AI123">
        <f>((EX123*1.25))</f>
        <v>21.125</v>
      </c>
      <c r="AJ123">
        <f t="shared" si="88"/>
        <v>0</v>
      </c>
      <c r="AK123">
        <v>3544.01</v>
      </c>
      <c r="AL123">
        <v>300.83999999999997</v>
      </c>
      <c r="AM123">
        <v>2390.59</v>
      </c>
      <c r="AN123">
        <v>229.05</v>
      </c>
      <c r="AO123">
        <v>852.58</v>
      </c>
      <c r="AP123">
        <v>0</v>
      </c>
      <c r="AQ123">
        <v>94</v>
      </c>
      <c r="AR123">
        <v>16.899999999999999</v>
      </c>
      <c r="AS123">
        <v>0</v>
      </c>
      <c r="AT123">
        <v>93</v>
      </c>
      <c r="AU123">
        <v>52.7</v>
      </c>
      <c r="AV123">
        <v>1</v>
      </c>
      <c r="AW123">
        <v>1</v>
      </c>
      <c r="AZ123">
        <v>1</v>
      </c>
      <c r="BA123">
        <v>45.71</v>
      </c>
      <c r="BB123">
        <v>13.41</v>
      </c>
      <c r="BC123">
        <v>8.3800000000000008</v>
      </c>
      <c r="BD123" t="s">
        <v>3</v>
      </c>
      <c r="BE123" t="s">
        <v>3</v>
      </c>
      <c r="BF123" t="s">
        <v>3</v>
      </c>
      <c r="BG123" t="s">
        <v>3</v>
      </c>
      <c r="BH123">
        <v>0</v>
      </c>
      <c r="BI123">
        <v>1</v>
      </c>
      <c r="BJ123" t="s">
        <v>264</v>
      </c>
      <c r="BM123">
        <v>9001</v>
      </c>
      <c r="BN123">
        <v>0</v>
      </c>
      <c r="BO123" t="s">
        <v>3</v>
      </c>
      <c r="BP123">
        <v>0</v>
      </c>
      <c r="BQ123">
        <v>2</v>
      </c>
      <c r="BR123">
        <v>0</v>
      </c>
      <c r="BS123">
        <v>45.71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93</v>
      </c>
      <c r="CA123">
        <v>62</v>
      </c>
      <c r="CB123" t="s">
        <v>3</v>
      </c>
      <c r="CE123">
        <v>0</v>
      </c>
      <c r="CF123">
        <v>0</v>
      </c>
      <c r="CG123">
        <v>0</v>
      </c>
      <c r="CM123">
        <v>0</v>
      </c>
      <c r="CN123" t="s">
        <v>236</v>
      </c>
      <c r="CO123">
        <v>0</v>
      </c>
      <c r="CP123">
        <f t="shared" si="89"/>
        <v>9615.15</v>
      </c>
      <c r="CQ123">
        <f t="shared" si="90"/>
        <v>2521.0392000000002</v>
      </c>
      <c r="CR123">
        <f>((((ET123*1.25))*BB123-((EU123*1.25))*BS123)+AE123*BS123)</f>
        <v>40072.150600000001</v>
      </c>
      <c r="CS123">
        <f t="shared" si="91"/>
        <v>13087.230100000001</v>
      </c>
      <c r="CT123">
        <f t="shared" si="92"/>
        <v>44817.2837</v>
      </c>
      <c r="CU123">
        <f t="shared" si="93"/>
        <v>0</v>
      </c>
      <c r="CV123">
        <f t="shared" si="94"/>
        <v>108.1</v>
      </c>
      <c r="CW123">
        <f t="shared" si="95"/>
        <v>21.125</v>
      </c>
      <c r="CX123">
        <f t="shared" si="96"/>
        <v>0</v>
      </c>
      <c r="CY123">
        <f t="shared" si="97"/>
        <v>5923.6350000000002</v>
      </c>
      <c r="CZ123">
        <f t="shared" si="98"/>
        <v>3356.7265000000002</v>
      </c>
      <c r="DC123" t="s">
        <v>3</v>
      </c>
      <c r="DD123" t="s">
        <v>3</v>
      </c>
      <c r="DE123" t="s">
        <v>38</v>
      </c>
      <c r="DF123" t="s">
        <v>38</v>
      </c>
      <c r="DG123" t="s">
        <v>237</v>
      </c>
      <c r="DH123" t="s">
        <v>3</v>
      </c>
      <c r="DI123" t="s">
        <v>237</v>
      </c>
      <c r="DJ123" t="s">
        <v>38</v>
      </c>
      <c r="DK123" t="s">
        <v>3</v>
      </c>
      <c r="DL123" t="s">
        <v>3</v>
      </c>
      <c r="DM123" t="s">
        <v>40</v>
      </c>
      <c r="DN123">
        <v>0</v>
      </c>
      <c r="DO123">
        <v>0</v>
      </c>
      <c r="DP123">
        <v>1</v>
      </c>
      <c r="DQ123">
        <v>1</v>
      </c>
      <c r="DU123">
        <v>1005</v>
      </c>
      <c r="DV123" t="s">
        <v>19</v>
      </c>
      <c r="DW123" t="s">
        <v>19</v>
      </c>
      <c r="DX123">
        <v>100</v>
      </c>
      <c r="DZ123" t="s">
        <v>3</v>
      </c>
      <c r="EA123" t="s">
        <v>3</v>
      </c>
      <c r="EB123" t="s">
        <v>3</v>
      </c>
      <c r="EC123" t="s">
        <v>3</v>
      </c>
      <c r="EE123">
        <v>140625026</v>
      </c>
      <c r="EF123">
        <v>2</v>
      </c>
      <c r="EG123" t="s">
        <v>23</v>
      </c>
      <c r="EH123">
        <v>9</v>
      </c>
      <c r="EI123" t="s">
        <v>41</v>
      </c>
      <c r="EJ123">
        <v>1</v>
      </c>
      <c r="EK123">
        <v>9001</v>
      </c>
      <c r="EL123" t="s">
        <v>41</v>
      </c>
      <c r="EM123" t="s">
        <v>42</v>
      </c>
      <c r="EO123" t="s">
        <v>238</v>
      </c>
      <c r="EQ123">
        <v>0</v>
      </c>
      <c r="ER123">
        <v>3544.01</v>
      </c>
      <c r="ES123">
        <v>300.83999999999997</v>
      </c>
      <c r="ET123">
        <v>2390.59</v>
      </c>
      <c r="EU123">
        <v>229.05</v>
      </c>
      <c r="EV123">
        <v>852.58</v>
      </c>
      <c r="EW123">
        <v>94</v>
      </c>
      <c r="EX123">
        <v>16.899999999999999</v>
      </c>
      <c r="EY123">
        <v>0</v>
      </c>
      <c r="FQ123">
        <v>0</v>
      </c>
      <c r="FR123">
        <f t="shared" si="99"/>
        <v>0</v>
      </c>
      <c r="FS123">
        <v>0</v>
      </c>
      <c r="FX123">
        <v>93</v>
      </c>
      <c r="FY123">
        <v>52.7</v>
      </c>
      <c r="GA123" t="s">
        <v>3</v>
      </c>
      <c r="GD123">
        <v>1</v>
      </c>
      <c r="GF123">
        <v>1279106230</v>
      </c>
      <c r="GG123">
        <v>2</v>
      </c>
      <c r="GH123">
        <v>1</v>
      </c>
      <c r="GI123">
        <v>4</v>
      </c>
      <c r="GJ123">
        <v>0</v>
      </c>
      <c r="GK123">
        <v>0</v>
      </c>
      <c r="GL123">
        <f t="shared" si="100"/>
        <v>0</v>
      </c>
      <c r="GM123">
        <f t="shared" si="101"/>
        <v>18895.52</v>
      </c>
      <c r="GN123">
        <f t="shared" si="102"/>
        <v>18895.52</v>
      </c>
      <c r="GO123">
        <f t="shared" si="103"/>
        <v>0</v>
      </c>
      <c r="GP123">
        <f t="shared" si="104"/>
        <v>0</v>
      </c>
      <c r="GR123">
        <v>0</v>
      </c>
      <c r="GS123">
        <v>3</v>
      </c>
      <c r="GT123">
        <v>0</v>
      </c>
      <c r="GU123" t="s">
        <v>3</v>
      </c>
      <c r="GV123">
        <f t="shared" si="105"/>
        <v>0</v>
      </c>
      <c r="GW123">
        <v>1</v>
      </c>
      <c r="GX123">
        <f t="shared" si="106"/>
        <v>0</v>
      </c>
      <c r="HA123">
        <v>0</v>
      </c>
      <c r="HB123">
        <v>0</v>
      </c>
      <c r="HC123">
        <f t="shared" si="107"/>
        <v>0</v>
      </c>
      <c r="HE123" t="s">
        <v>3</v>
      </c>
      <c r="HF123" t="s">
        <v>3</v>
      </c>
      <c r="HM123" t="s">
        <v>3</v>
      </c>
      <c r="HN123" t="s">
        <v>44</v>
      </c>
      <c r="HO123" t="s">
        <v>45</v>
      </c>
      <c r="HP123" t="s">
        <v>41</v>
      </c>
      <c r="HQ123" t="s">
        <v>41</v>
      </c>
      <c r="IK123">
        <v>0</v>
      </c>
    </row>
    <row r="124" spans="1:245" x14ac:dyDescent="0.2">
      <c r="A124">
        <v>17</v>
      </c>
      <c r="B124">
        <v>1</v>
      </c>
      <c r="E124" t="s">
        <v>265</v>
      </c>
      <c r="F124" t="s">
        <v>52</v>
      </c>
      <c r="G124" t="s">
        <v>53</v>
      </c>
      <c r="H124" t="s">
        <v>54</v>
      </c>
      <c r="I124">
        <f>ROUND(ROUND(I123*110,2),9)</f>
        <v>12.1</v>
      </c>
      <c r="J124">
        <v>0</v>
      </c>
      <c r="K124">
        <f>ROUND(ROUND(I123*110,2),9)</f>
        <v>12.1</v>
      </c>
      <c r="O124">
        <f t="shared" si="74"/>
        <v>0</v>
      </c>
      <c r="P124">
        <f t="shared" si="75"/>
        <v>0</v>
      </c>
      <c r="Q124">
        <f t="shared" si="76"/>
        <v>0</v>
      </c>
      <c r="R124">
        <f t="shared" si="77"/>
        <v>0</v>
      </c>
      <c r="S124">
        <f t="shared" si="78"/>
        <v>0</v>
      </c>
      <c r="T124">
        <f t="shared" si="79"/>
        <v>0</v>
      </c>
      <c r="U124">
        <f t="shared" si="80"/>
        <v>0</v>
      </c>
      <c r="V124">
        <f t="shared" si="81"/>
        <v>0</v>
      </c>
      <c r="W124">
        <f t="shared" si="82"/>
        <v>0</v>
      </c>
      <c r="X124">
        <f t="shared" si="83"/>
        <v>0</v>
      </c>
      <c r="Y124">
        <f t="shared" si="84"/>
        <v>0</v>
      </c>
      <c r="AA124">
        <v>145071932</v>
      </c>
      <c r="AB124">
        <f t="shared" si="85"/>
        <v>0</v>
      </c>
      <c r="AC124">
        <f t="shared" si="86"/>
        <v>0</v>
      </c>
      <c r="AD124">
        <f t="shared" ref="AD124:AD130" si="116">ROUND((((ET124)-(EU124))+AE124),2)</f>
        <v>0</v>
      </c>
      <c r="AE124">
        <f t="shared" ref="AE124:AF130" si="117">ROUND((EU124),2)</f>
        <v>0</v>
      </c>
      <c r="AF124">
        <f t="shared" si="117"/>
        <v>0</v>
      </c>
      <c r="AG124">
        <f t="shared" si="87"/>
        <v>0</v>
      </c>
      <c r="AH124">
        <f t="shared" ref="AH124:AI130" si="118">(EW124)</f>
        <v>0</v>
      </c>
      <c r="AI124">
        <f t="shared" si="118"/>
        <v>0</v>
      </c>
      <c r="AJ124">
        <f t="shared" si="88"/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1</v>
      </c>
      <c r="AW124">
        <v>1</v>
      </c>
      <c r="AZ124">
        <v>1</v>
      </c>
      <c r="BA124">
        <v>1</v>
      </c>
      <c r="BB124">
        <v>1</v>
      </c>
      <c r="BC124">
        <v>8.3800000000000008</v>
      </c>
      <c r="BD124" t="s">
        <v>3</v>
      </c>
      <c r="BE124" t="s">
        <v>3</v>
      </c>
      <c r="BF124" t="s">
        <v>3</v>
      </c>
      <c r="BG124" t="s">
        <v>3</v>
      </c>
      <c r="BH124">
        <v>3</v>
      </c>
      <c r="BI124">
        <v>1</v>
      </c>
      <c r="BJ124" t="s">
        <v>3</v>
      </c>
      <c r="BM124">
        <v>1100</v>
      </c>
      <c r="BN124">
        <v>0</v>
      </c>
      <c r="BO124" t="s">
        <v>3</v>
      </c>
      <c r="BP124">
        <v>0</v>
      </c>
      <c r="BQ124">
        <v>8</v>
      </c>
      <c r="BR124">
        <v>0</v>
      </c>
      <c r="BS124">
        <v>1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0</v>
      </c>
      <c r="CA124">
        <v>0</v>
      </c>
      <c r="CB124" t="s">
        <v>3</v>
      </c>
      <c r="CE124">
        <v>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 t="shared" si="89"/>
        <v>0</v>
      </c>
      <c r="CQ124">
        <f t="shared" si="90"/>
        <v>0</v>
      </c>
      <c r="CR124">
        <f t="shared" ref="CR124:CR130" si="119">(((ET124)*BB124-(EU124)*BS124)+AE124*BS124)</f>
        <v>0</v>
      </c>
      <c r="CS124">
        <f t="shared" si="91"/>
        <v>0</v>
      </c>
      <c r="CT124">
        <f t="shared" si="92"/>
        <v>0</v>
      </c>
      <c r="CU124">
        <f t="shared" si="93"/>
        <v>0</v>
      </c>
      <c r="CV124">
        <f t="shared" si="94"/>
        <v>0</v>
      </c>
      <c r="CW124">
        <f t="shared" si="95"/>
        <v>0</v>
      </c>
      <c r="CX124">
        <f t="shared" si="96"/>
        <v>0</v>
      </c>
      <c r="CY124">
        <f t="shared" si="97"/>
        <v>0</v>
      </c>
      <c r="CZ124">
        <f t="shared" si="98"/>
        <v>0</v>
      </c>
      <c r="DC124" t="s">
        <v>3</v>
      </c>
      <c r="DD124" t="s">
        <v>3</v>
      </c>
      <c r="DE124" t="s">
        <v>3</v>
      </c>
      <c r="DF124" t="s">
        <v>3</v>
      </c>
      <c r="DG124" t="s">
        <v>3</v>
      </c>
      <c r="DH124" t="s">
        <v>3</v>
      </c>
      <c r="DI124" t="s">
        <v>3</v>
      </c>
      <c r="DJ124" t="s">
        <v>3</v>
      </c>
      <c r="DK124" t="s">
        <v>3</v>
      </c>
      <c r="DL124" t="s">
        <v>3</v>
      </c>
      <c r="DM124" t="s">
        <v>3</v>
      </c>
      <c r="DN124">
        <v>0</v>
      </c>
      <c r="DO124">
        <v>0</v>
      </c>
      <c r="DP124">
        <v>1</v>
      </c>
      <c r="DQ124">
        <v>1</v>
      </c>
      <c r="DU124">
        <v>1005</v>
      </c>
      <c r="DV124" t="s">
        <v>54</v>
      </c>
      <c r="DW124" t="s">
        <v>54</v>
      </c>
      <c r="DX124">
        <v>1</v>
      </c>
      <c r="DZ124" t="s">
        <v>3</v>
      </c>
      <c r="EA124" t="s">
        <v>3</v>
      </c>
      <c r="EB124" t="s">
        <v>3</v>
      </c>
      <c r="EC124" t="s">
        <v>3</v>
      </c>
      <c r="EE124">
        <v>140625274</v>
      </c>
      <c r="EF124">
        <v>8</v>
      </c>
      <c r="EG124" t="s">
        <v>55</v>
      </c>
      <c r="EH124">
        <v>0</v>
      </c>
      <c r="EI124" t="s">
        <v>3</v>
      </c>
      <c r="EJ124">
        <v>1</v>
      </c>
      <c r="EK124">
        <v>1100</v>
      </c>
      <c r="EL124" t="s">
        <v>56</v>
      </c>
      <c r="EM124" t="s">
        <v>57</v>
      </c>
      <c r="EO124" t="s">
        <v>3</v>
      </c>
      <c r="EQ124">
        <v>786432</v>
      </c>
      <c r="ER124">
        <v>0</v>
      </c>
      <c r="ES124">
        <v>0</v>
      </c>
      <c r="ET124">
        <v>0</v>
      </c>
      <c r="EU124">
        <v>0</v>
      </c>
      <c r="EV124">
        <v>0</v>
      </c>
      <c r="EW124">
        <v>0</v>
      </c>
      <c r="EX124">
        <v>0</v>
      </c>
      <c r="EY124">
        <v>0</v>
      </c>
      <c r="FQ124">
        <v>0</v>
      </c>
      <c r="FR124">
        <f t="shared" si="99"/>
        <v>0</v>
      </c>
      <c r="FS124">
        <v>0</v>
      </c>
      <c r="FX124">
        <v>0</v>
      </c>
      <c r="FY124">
        <v>0</v>
      </c>
      <c r="GA124" t="s">
        <v>58</v>
      </c>
      <c r="GD124">
        <v>1</v>
      </c>
      <c r="GF124">
        <v>923704419</v>
      </c>
      <c r="GG124">
        <v>2</v>
      </c>
      <c r="GH124">
        <v>0</v>
      </c>
      <c r="GI124">
        <v>4</v>
      </c>
      <c r="GJ124">
        <v>0</v>
      </c>
      <c r="GK124">
        <v>0</v>
      </c>
      <c r="GL124">
        <f t="shared" si="100"/>
        <v>0</v>
      </c>
      <c r="GM124">
        <f t="shared" si="101"/>
        <v>0</v>
      </c>
      <c r="GN124">
        <f t="shared" si="102"/>
        <v>0</v>
      </c>
      <c r="GO124">
        <f t="shared" si="103"/>
        <v>0</v>
      </c>
      <c r="GP124">
        <f t="shared" si="104"/>
        <v>0</v>
      </c>
      <c r="GR124">
        <v>0</v>
      </c>
      <c r="GS124">
        <v>4</v>
      </c>
      <c r="GT124">
        <v>0</v>
      </c>
      <c r="GU124" t="s">
        <v>3</v>
      </c>
      <c r="GV124">
        <f t="shared" si="105"/>
        <v>0</v>
      </c>
      <c r="GW124">
        <v>1</v>
      </c>
      <c r="GX124">
        <f t="shared" si="106"/>
        <v>0</v>
      </c>
      <c r="HA124">
        <v>0</v>
      </c>
      <c r="HB124">
        <v>0</v>
      </c>
      <c r="HC124">
        <f t="shared" si="107"/>
        <v>0</v>
      </c>
      <c r="HE124" t="s">
        <v>3</v>
      </c>
      <c r="HF124" t="s">
        <v>3</v>
      </c>
      <c r="HM124" t="s">
        <v>3</v>
      </c>
      <c r="HN124" t="s">
        <v>3</v>
      </c>
      <c r="HO124" t="s">
        <v>3</v>
      </c>
      <c r="HP124" t="s">
        <v>3</v>
      </c>
      <c r="HQ124" t="s">
        <v>3</v>
      </c>
      <c r="IK124">
        <v>0</v>
      </c>
    </row>
    <row r="125" spans="1:245" x14ac:dyDescent="0.2">
      <c r="A125">
        <v>17</v>
      </c>
      <c r="B125">
        <v>1</v>
      </c>
      <c r="E125" t="s">
        <v>266</v>
      </c>
      <c r="F125" t="s">
        <v>60</v>
      </c>
      <c r="G125" t="s">
        <v>61</v>
      </c>
      <c r="H125" t="s">
        <v>62</v>
      </c>
      <c r="I125">
        <v>110</v>
      </c>
      <c r="J125">
        <v>0</v>
      </c>
      <c r="K125">
        <v>110</v>
      </c>
      <c r="O125">
        <f t="shared" si="74"/>
        <v>470.12</v>
      </c>
      <c r="P125">
        <f t="shared" si="75"/>
        <v>470.12</v>
      </c>
      <c r="Q125">
        <f t="shared" si="76"/>
        <v>0</v>
      </c>
      <c r="R125">
        <f t="shared" si="77"/>
        <v>0</v>
      </c>
      <c r="S125">
        <f t="shared" si="78"/>
        <v>0</v>
      </c>
      <c r="T125">
        <f t="shared" si="79"/>
        <v>0</v>
      </c>
      <c r="U125">
        <f t="shared" si="80"/>
        <v>0</v>
      </c>
      <c r="V125">
        <f t="shared" si="81"/>
        <v>0</v>
      </c>
      <c r="W125">
        <f t="shared" si="82"/>
        <v>0</v>
      </c>
      <c r="X125">
        <f t="shared" si="83"/>
        <v>0</v>
      </c>
      <c r="Y125">
        <f t="shared" si="84"/>
        <v>0</v>
      </c>
      <c r="AA125">
        <v>145071932</v>
      </c>
      <c r="AB125">
        <f t="shared" si="85"/>
        <v>0.51</v>
      </c>
      <c r="AC125">
        <f t="shared" si="86"/>
        <v>0.51</v>
      </c>
      <c r="AD125">
        <f t="shared" si="116"/>
        <v>0</v>
      </c>
      <c r="AE125">
        <f t="shared" si="117"/>
        <v>0</v>
      </c>
      <c r="AF125">
        <f t="shared" si="117"/>
        <v>0</v>
      </c>
      <c r="AG125">
        <f t="shared" si="87"/>
        <v>0</v>
      </c>
      <c r="AH125">
        <f t="shared" si="118"/>
        <v>0</v>
      </c>
      <c r="AI125">
        <f t="shared" si="118"/>
        <v>0</v>
      </c>
      <c r="AJ125">
        <f t="shared" si="88"/>
        <v>0</v>
      </c>
      <c r="AK125">
        <v>0.51</v>
      </c>
      <c r="AL125">
        <v>0.51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1</v>
      </c>
      <c r="AW125">
        <v>1</v>
      </c>
      <c r="AZ125">
        <v>1</v>
      </c>
      <c r="BA125">
        <v>1</v>
      </c>
      <c r="BB125">
        <v>1</v>
      </c>
      <c r="BC125">
        <v>8.3800000000000008</v>
      </c>
      <c r="BD125" t="s">
        <v>3</v>
      </c>
      <c r="BE125" t="s">
        <v>3</v>
      </c>
      <c r="BF125" t="s">
        <v>3</v>
      </c>
      <c r="BG125" t="s">
        <v>3</v>
      </c>
      <c r="BH125">
        <v>3</v>
      </c>
      <c r="BI125">
        <v>1</v>
      </c>
      <c r="BJ125" t="s">
        <v>3</v>
      </c>
      <c r="BM125">
        <v>1100</v>
      </c>
      <c r="BN125">
        <v>0</v>
      </c>
      <c r="BO125" t="s">
        <v>3</v>
      </c>
      <c r="BP125">
        <v>0</v>
      </c>
      <c r="BQ125">
        <v>8</v>
      </c>
      <c r="BR125">
        <v>0</v>
      </c>
      <c r="BS125">
        <v>1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0</v>
      </c>
      <c r="CA125">
        <v>0</v>
      </c>
      <c r="CB125" t="s">
        <v>3</v>
      </c>
      <c r="CE125">
        <v>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si="89"/>
        <v>470.12</v>
      </c>
      <c r="CQ125">
        <f t="shared" si="90"/>
        <v>4.2738000000000005</v>
      </c>
      <c r="CR125">
        <f t="shared" si="119"/>
        <v>0</v>
      </c>
      <c r="CS125">
        <f t="shared" si="91"/>
        <v>0</v>
      </c>
      <c r="CT125">
        <f t="shared" si="92"/>
        <v>0</v>
      </c>
      <c r="CU125">
        <f t="shared" si="93"/>
        <v>0</v>
      </c>
      <c r="CV125">
        <f t="shared" si="94"/>
        <v>0</v>
      </c>
      <c r="CW125">
        <f t="shared" si="95"/>
        <v>0</v>
      </c>
      <c r="CX125">
        <f t="shared" si="96"/>
        <v>0</v>
      </c>
      <c r="CY125">
        <f t="shared" si="97"/>
        <v>0</v>
      </c>
      <c r="CZ125">
        <f t="shared" si="98"/>
        <v>0</v>
      </c>
      <c r="DC125" t="s">
        <v>3</v>
      </c>
      <c r="DD125" t="s">
        <v>3</v>
      </c>
      <c r="DE125" t="s">
        <v>3</v>
      </c>
      <c r="DF125" t="s">
        <v>3</v>
      </c>
      <c r="DG125" t="s">
        <v>3</v>
      </c>
      <c r="DH125" t="s">
        <v>3</v>
      </c>
      <c r="DI125" t="s">
        <v>3</v>
      </c>
      <c r="DJ125" t="s">
        <v>3</v>
      </c>
      <c r="DK125" t="s">
        <v>3</v>
      </c>
      <c r="DL125" t="s">
        <v>3</v>
      </c>
      <c r="DM125" t="s">
        <v>3</v>
      </c>
      <c r="DN125">
        <v>0</v>
      </c>
      <c r="DO125">
        <v>0</v>
      </c>
      <c r="DP125">
        <v>1</v>
      </c>
      <c r="DQ125">
        <v>1</v>
      </c>
      <c r="DU125">
        <v>1010</v>
      </c>
      <c r="DV125" t="s">
        <v>62</v>
      </c>
      <c r="DW125" t="s">
        <v>62</v>
      </c>
      <c r="DX125">
        <v>1</v>
      </c>
      <c r="DZ125" t="s">
        <v>3</v>
      </c>
      <c r="EA125" t="s">
        <v>3</v>
      </c>
      <c r="EB125" t="s">
        <v>3</v>
      </c>
      <c r="EC125" t="s">
        <v>3</v>
      </c>
      <c r="EE125">
        <v>140625274</v>
      </c>
      <c r="EF125">
        <v>8</v>
      </c>
      <c r="EG125" t="s">
        <v>55</v>
      </c>
      <c r="EH125">
        <v>0</v>
      </c>
      <c r="EI125" t="s">
        <v>3</v>
      </c>
      <c r="EJ125">
        <v>1</v>
      </c>
      <c r="EK125">
        <v>1100</v>
      </c>
      <c r="EL125" t="s">
        <v>56</v>
      </c>
      <c r="EM125" t="s">
        <v>57</v>
      </c>
      <c r="EO125" t="s">
        <v>3</v>
      </c>
      <c r="EQ125">
        <v>0</v>
      </c>
      <c r="ER125">
        <v>0.51</v>
      </c>
      <c r="ES125">
        <v>0.51</v>
      </c>
      <c r="ET125">
        <v>0</v>
      </c>
      <c r="EU125">
        <v>0</v>
      </c>
      <c r="EV125">
        <v>0</v>
      </c>
      <c r="EW125">
        <v>0</v>
      </c>
      <c r="EX125">
        <v>0</v>
      </c>
      <c r="EY125">
        <v>0</v>
      </c>
      <c r="EZ125">
        <v>5</v>
      </c>
      <c r="FC125">
        <v>1</v>
      </c>
      <c r="FD125">
        <v>18</v>
      </c>
      <c r="FF125">
        <v>4.8</v>
      </c>
      <c r="FQ125">
        <v>0</v>
      </c>
      <c r="FR125">
        <f t="shared" si="99"/>
        <v>0</v>
      </c>
      <c r="FS125">
        <v>0</v>
      </c>
      <c r="FX125">
        <v>0</v>
      </c>
      <c r="FY125">
        <v>0</v>
      </c>
      <c r="GA125" t="s">
        <v>63</v>
      </c>
      <c r="GD125">
        <v>1</v>
      </c>
      <c r="GF125">
        <v>-1778612597</v>
      </c>
      <c r="GG125">
        <v>2</v>
      </c>
      <c r="GH125">
        <v>3</v>
      </c>
      <c r="GI125">
        <v>4</v>
      </c>
      <c r="GJ125">
        <v>0</v>
      </c>
      <c r="GK125">
        <v>0</v>
      </c>
      <c r="GL125">
        <f t="shared" si="100"/>
        <v>0</v>
      </c>
      <c r="GM125">
        <f t="shared" si="101"/>
        <v>470.12</v>
      </c>
      <c r="GN125">
        <f t="shared" si="102"/>
        <v>470.12</v>
      </c>
      <c r="GO125">
        <f t="shared" si="103"/>
        <v>0</v>
      </c>
      <c r="GP125">
        <f t="shared" si="104"/>
        <v>0</v>
      </c>
      <c r="GR125">
        <v>1</v>
      </c>
      <c r="GS125">
        <v>1</v>
      </c>
      <c r="GT125">
        <v>0</v>
      </c>
      <c r="GU125" t="s">
        <v>3</v>
      </c>
      <c r="GV125">
        <f t="shared" si="105"/>
        <v>0</v>
      </c>
      <c r="GW125">
        <v>1</v>
      </c>
      <c r="GX125">
        <f t="shared" si="106"/>
        <v>0</v>
      </c>
      <c r="HA125">
        <v>0</v>
      </c>
      <c r="HB125">
        <v>0</v>
      </c>
      <c r="HC125">
        <f t="shared" si="107"/>
        <v>0</v>
      </c>
      <c r="HE125" t="s">
        <v>64</v>
      </c>
      <c r="HF125" t="s">
        <v>34</v>
      </c>
      <c r="HM125" t="s">
        <v>3</v>
      </c>
      <c r="HN125" t="s">
        <v>3</v>
      </c>
      <c r="HO125" t="s">
        <v>3</v>
      </c>
      <c r="HP125" t="s">
        <v>3</v>
      </c>
      <c r="HQ125" t="s">
        <v>3</v>
      </c>
      <c r="IK125">
        <v>0</v>
      </c>
    </row>
    <row r="126" spans="1:245" x14ac:dyDescent="0.2">
      <c r="A126">
        <v>17</v>
      </c>
      <c r="B126">
        <v>1</v>
      </c>
      <c r="C126">
        <f>ROW(SmtRes!A148)</f>
        <v>148</v>
      </c>
      <c r="D126">
        <f>ROW(EtalonRes!A165)</f>
        <v>165</v>
      </c>
      <c r="E126" t="s">
        <v>267</v>
      </c>
      <c r="F126" t="s">
        <v>130</v>
      </c>
      <c r="G126" t="s">
        <v>131</v>
      </c>
      <c r="H126" t="s">
        <v>19</v>
      </c>
      <c r="I126">
        <f>ROUND(231/100,9)</f>
        <v>2.31</v>
      </c>
      <c r="J126">
        <v>0</v>
      </c>
      <c r="K126">
        <f>ROUND(231/100,9)</f>
        <v>2.31</v>
      </c>
      <c r="O126">
        <f t="shared" si="74"/>
        <v>56113.21</v>
      </c>
      <c r="P126">
        <f t="shared" si="75"/>
        <v>927.43</v>
      </c>
      <c r="Q126">
        <f t="shared" si="76"/>
        <v>590.41999999999996</v>
      </c>
      <c r="R126">
        <f t="shared" si="77"/>
        <v>343.17</v>
      </c>
      <c r="S126">
        <f t="shared" si="78"/>
        <v>54595.360000000001</v>
      </c>
      <c r="T126">
        <f t="shared" si="79"/>
        <v>0</v>
      </c>
      <c r="U126">
        <f t="shared" si="80"/>
        <v>150.42720000000003</v>
      </c>
      <c r="V126">
        <f t="shared" si="81"/>
        <v>0.64680000000000004</v>
      </c>
      <c r="W126">
        <f t="shared" si="82"/>
        <v>0</v>
      </c>
      <c r="X126">
        <f t="shared" si="83"/>
        <v>49444.68</v>
      </c>
      <c r="Y126">
        <f t="shared" si="84"/>
        <v>25271.72</v>
      </c>
      <c r="AA126">
        <v>145071932</v>
      </c>
      <c r="AB126">
        <f t="shared" si="85"/>
        <v>584.02</v>
      </c>
      <c r="AC126">
        <f t="shared" si="86"/>
        <v>47.91</v>
      </c>
      <c r="AD126">
        <f t="shared" si="116"/>
        <v>19.059999999999999</v>
      </c>
      <c r="AE126">
        <f t="shared" si="117"/>
        <v>3.25</v>
      </c>
      <c r="AF126">
        <f t="shared" si="117"/>
        <v>517.04999999999995</v>
      </c>
      <c r="AG126">
        <f t="shared" si="87"/>
        <v>0</v>
      </c>
      <c r="AH126">
        <f t="shared" si="118"/>
        <v>65.12</v>
      </c>
      <c r="AI126">
        <f t="shared" si="118"/>
        <v>0.28000000000000003</v>
      </c>
      <c r="AJ126">
        <f t="shared" si="88"/>
        <v>0</v>
      </c>
      <c r="AK126">
        <v>584.02</v>
      </c>
      <c r="AL126">
        <v>47.91</v>
      </c>
      <c r="AM126">
        <v>19.059999999999999</v>
      </c>
      <c r="AN126">
        <v>3.25</v>
      </c>
      <c r="AO126">
        <v>517.04999999999995</v>
      </c>
      <c r="AP126">
        <v>0</v>
      </c>
      <c r="AQ126">
        <v>65.12</v>
      </c>
      <c r="AR126">
        <v>0.28000000000000003</v>
      </c>
      <c r="AS126">
        <v>0</v>
      </c>
      <c r="AT126">
        <v>90</v>
      </c>
      <c r="AU126">
        <v>46</v>
      </c>
      <c r="AV126">
        <v>1</v>
      </c>
      <c r="AW126">
        <v>1</v>
      </c>
      <c r="AZ126">
        <v>1</v>
      </c>
      <c r="BA126">
        <v>45.71</v>
      </c>
      <c r="BB126">
        <v>13.41</v>
      </c>
      <c r="BC126">
        <v>8.3800000000000008</v>
      </c>
      <c r="BD126" t="s">
        <v>3</v>
      </c>
      <c r="BE126" t="s">
        <v>3</v>
      </c>
      <c r="BF126" t="s">
        <v>3</v>
      </c>
      <c r="BG126" t="s">
        <v>3</v>
      </c>
      <c r="BH126">
        <v>0</v>
      </c>
      <c r="BI126">
        <v>1</v>
      </c>
      <c r="BJ126" t="s">
        <v>132</v>
      </c>
      <c r="BM126">
        <v>58001</v>
      </c>
      <c r="BN126">
        <v>0</v>
      </c>
      <c r="BO126" t="s">
        <v>3</v>
      </c>
      <c r="BP126">
        <v>0</v>
      </c>
      <c r="BQ126">
        <v>6</v>
      </c>
      <c r="BR126">
        <v>0</v>
      </c>
      <c r="BS126">
        <v>45.71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90</v>
      </c>
      <c r="CA126">
        <v>46</v>
      </c>
      <c r="CB126" t="s">
        <v>3</v>
      </c>
      <c r="CE126">
        <v>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si="89"/>
        <v>56113.21</v>
      </c>
      <c r="CQ126">
        <f t="shared" si="90"/>
        <v>401.48579999999998</v>
      </c>
      <c r="CR126">
        <f t="shared" si="119"/>
        <v>255.59459999999999</v>
      </c>
      <c r="CS126">
        <f t="shared" si="91"/>
        <v>148.5575</v>
      </c>
      <c r="CT126">
        <f t="shared" si="92"/>
        <v>23634.355499999998</v>
      </c>
      <c r="CU126">
        <f t="shared" si="93"/>
        <v>0</v>
      </c>
      <c r="CV126">
        <f t="shared" si="94"/>
        <v>65.12</v>
      </c>
      <c r="CW126">
        <f t="shared" si="95"/>
        <v>0.28000000000000003</v>
      </c>
      <c r="CX126">
        <f t="shared" si="96"/>
        <v>0</v>
      </c>
      <c r="CY126">
        <f t="shared" si="97"/>
        <v>49444.677000000003</v>
      </c>
      <c r="CZ126">
        <f t="shared" si="98"/>
        <v>25271.7238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1005</v>
      </c>
      <c r="DV126" t="s">
        <v>19</v>
      </c>
      <c r="DW126" t="s">
        <v>19</v>
      </c>
      <c r="DX126">
        <v>100</v>
      </c>
      <c r="DZ126" t="s">
        <v>3</v>
      </c>
      <c r="EA126" t="s">
        <v>3</v>
      </c>
      <c r="EB126" t="s">
        <v>3</v>
      </c>
      <c r="EC126" t="s">
        <v>3</v>
      </c>
      <c r="EE126">
        <v>140625154</v>
      </c>
      <c r="EF126">
        <v>6</v>
      </c>
      <c r="EG126" t="s">
        <v>133</v>
      </c>
      <c r="EH126">
        <v>92</v>
      </c>
      <c r="EI126" t="s">
        <v>134</v>
      </c>
      <c r="EJ126">
        <v>1</v>
      </c>
      <c r="EK126">
        <v>58001</v>
      </c>
      <c r="EL126" t="s">
        <v>134</v>
      </c>
      <c r="EM126" t="s">
        <v>135</v>
      </c>
      <c r="EO126" t="s">
        <v>3</v>
      </c>
      <c r="EQ126">
        <v>0</v>
      </c>
      <c r="ER126">
        <v>584.02</v>
      </c>
      <c r="ES126">
        <v>47.91</v>
      </c>
      <c r="ET126">
        <v>19.059999999999999</v>
      </c>
      <c r="EU126">
        <v>3.25</v>
      </c>
      <c r="EV126">
        <v>517.04999999999995</v>
      </c>
      <c r="EW126">
        <v>65.12</v>
      </c>
      <c r="EX126">
        <v>0.28000000000000003</v>
      </c>
      <c r="EY126">
        <v>0</v>
      </c>
      <c r="FQ126">
        <v>0</v>
      </c>
      <c r="FR126">
        <f t="shared" si="99"/>
        <v>0</v>
      </c>
      <c r="FS126">
        <v>0</v>
      </c>
      <c r="FX126">
        <v>90</v>
      </c>
      <c r="FY126">
        <v>46</v>
      </c>
      <c r="GA126" t="s">
        <v>3</v>
      </c>
      <c r="GD126">
        <v>1</v>
      </c>
      <c r="GF126">
        <v>-1455036301</v>
      </c>
      <c r="GG126">
        <v>2</v>
      </c>
      <c r="GH126">
        <v>1</v>
      </c>
      <c r="GI126">
        <v>4</v>
      </c>
      <c r="GJ126">
        <v>0</v>
      </c>
      <c r="GK126">
        <v>0</v>
      </c>
      <c r="GL126">
        <f t="shared" si="100"/>
        <v>0</v>
      </c>
      <c r="GM126">
        <f t="shared" si="101"/>
        <v>130829.61</v>
      </c>
      <c r="GN126">
        <f t="shared" si="102"/>
        <v>130829.61</v>
      </c>
      <c r="GO126">
        <f t="shared" si="103"/>
        <v>0</v>
      </c>
      <c r="GP126">
        <f t="shared" si="104"/>
        <v>0</v>
      </c>
      <c r="GR126">
        <v>0</v>
      </c>
      <c r="GS126">
        <v>3</v>
      </c>
      <c r="GT126">
        <v>0</v>
      </c>
      <c r="GU126" t="s">
        <v>3</v>
      </c>
      <c r="GV126">
        <f t="shared" si="105"/>
        <v>0</v>
      </c>
      <c r="GW126">
        <v>1</v>
      </c>
      <c r="GX126">
        <f t="shared" si="106"/>
        <v>0</v>
      </c>
      <c r="HA126">
        <v>0</v>
      </c>
      <c r="HB126">
        <v>0</v>
      </c>
      <c r="HC126">
        <f t="shared" si="107"/>
        <v>0</v>
      </c>
      <c r="HE126" t="s">
        <v>3</v>
      </c>
      <c r="HF126" t="s">
        <v>3</v>
      </c>
      <c r="HM126" t="s">
        <v>3</v>
      </c>
      <c r="HN126" t="s">
        <v>136</v>
      </c>
      <c r="HO126" t="s">
        <v>137</v>
      </c>
      <c r="HP126" t="s">
        <v>138</v>
      </c>
      <c r="HQ126" t="s">
        <v>138</v>
      </c>
      <c r="IK126">
        <v>0</v>
      </c>
    </row>
    <row r="127" spans="1:245" x14ac:dyDescent="0.2">
      <c r="A127">
        <v>18</v>
      </c>
      <c r="B127">
        <v>1</v>
      </c>
      <c r="C127">
        <v>148</v>
      </c>
      <c r="E127" t="s">
        <v>268</v>
      </c>
      <c r="F127" t="s">
        <v>31</v>
      </c>
      <c r="G127" t="s">
        <v>32</v>
      </c>
      <c r="H127" t="s">
        <v>33</v>
      </c>
      <c r="I127">
        <f>I126*J127</f>
        <v>4.8740999999999994</v>
      </c>
      <c r="J127">
        <v>2.11</v>
      </c>
      <c r="K127">
        <v>2.11</v>
      </c>
      <c r="O127">
        <f t="shared" si="74"/>
        <v>0</v>
      </c>
      <c r="P127">
        <f t="shared" si="75"/>
        <v>0</v>
      </c>
      <c r="Q127">
        <f t="shared" si="76"/>
        <v>0</v>
      </c>
      <c r="R127">
        <f t="shared" si="77"/>
        <v>0</v>
      </c>
      <c r="S127">
        <f t="shared" si="78"/>
        <v>0</v>
      </c>
      <c r="T127">
        <f t="shared" si="79"/>
        <v>0</v>
      </c>
      <c r="U127">
        <f t="shared" si="80"/>
        <v>0</v>
      </c>
      <c r="V127">
        <f t="shared" si="81"/>
        <v>0</v>
      </c>
      <c r="W127">
        <f t="shared" si="82"/>
        <v>0</v>
      </c>
      <c r="X127">
        <f t="shared" si="83"/>
        <v>0</v>
      </c>
      <c r="Y127">
        <f t="shared" si="84"/>
        <v>0</v>
      </c>
      <c r="AA127">
        <v>145071932</v>
      </c>
      <c r="AB127">
        <f t="shared" si="85"/>
        <v>0</v>
      </c>
      <c r="AC127">
        <f t="shared" si="86"/>
        <v>0</v>
      </c>
      <c r="AD127">
        <f t="shared" si="116"/>
        <v>0</v>
      </c>
      <c r="AE127">
        <f t="shared" si="117"/>
        <v>0</v>
      </c>
      <c r="AF127">
        <f t="shared" si="117"/>
        <v>0</v>
      </c>
      <c r="AG127">
        <f t="shared" si="87"/>
        <v>0</v>
      </c>
      <c r="AH127">
        <f t="shared" si="118"/>
        <v>0</v>
      </c>
      <c r="AI127">
        <f t="shared" si="118"/>
        <v>0</v>
      </c>
      <c r="AJ127">
        <f t="shared" si="88"/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90</v>
      </c>
      <c r="AU127">
        <v>46</v>
      </c>
      <c r="AV127">
        <v>1</v>
      </c>
      <c r="AW127">
        <v>1</v>
      </c>
      <c r="AZ127">
        <v>1</v>
      </c>
      <c r="BA127">
        <v>1</v>
      </c>
      <c r="BB127">
        <v>1</v>
      </c>
      <c r="BC127">
        <v>8.3800000000000008</v>
      </c>
      <c r="BD127" t="s">
        <v>3</v>
      </c>
      <c r="BE127" t="s">
        <v>3</v>
      </c>
      <c r="BF127" t="s">
        <v>3</v>
      </c>
      <c r="BG127" t="s">
        <v>3</v>
      </c>
      <c r="BH127">
        <v>3</v>
      </c>
      <c r="BI127">
        <v>1</v>
      </c>
      <c r="BJ127" t="s">
        <v>3</v>
      </c>
      <c r="BM127">
        <v>58001</v>
      </c>
      <c r="BN127">
        <v>0</v>
      </c>
      <c r="BO127" t="s">
        <v>3</v>
      </c>
      <c r="BP127">
        <v>0</v>
      </c>
      <c r="BQ127">
        <v>6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90</v>
      </c>
      <c r="CA127">
        <v>46</v>
      </c>
      <c r="CB127" t="s">
        <v>3</v>
      </c>
      <c r="CE127">
        <v>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89"/>
        <v>0</v>
      </c>
      <c r="CQ127">
        <f t="shared" si="90"/>
        <v>0</v>
      </c>
      <c r="CR127">
        <f t="shared" si="119"/>
        <v>0</v>
      </c>
      <c r="CS127">
        <f t="shared" si="91"/>
        <v>0</v>
      </c>
      <c r="CT127">
        <f t="shared" si="92"/>
        <v>0</v>
      </c>
      <c r="CU127">
        <f t="shared" si="93"/>
        <v>0</v>
      </c>
      <c r="CV127">
        <f t="shared" si="94"/>
        <v>0</v>
      </c>
      <c r="CW127">
        <f t="shared" si="95"/>
        <v>0</v>
      </c>
      <c r="CX127">
        <f t="shared" si="96"/>
        <v>0</v>
      </c>
      <c r="CY127">
        <f t="shared" si="97"/>
        <v>0</v>
      </c>
      <c r="CZ127">
        <f t="shared" si="98"/>
        <v>0</v>
      </c>
      <c r="DC127" t="s">
        <v>3</v>
      </c>
      <c r="DD127" t="s">
        <v>3</v>
      </c>
      <c r="DE127" t="s">
        <v>3</v>
      </c>
      <c r="DF127" t="s">
        <v>3</v>
      </c>
      <c r="DG127" t="s">
        <v>3</v>
      </c>
      <c r="DH127" t="s">
        <v>3</v>
      </c>
      <c r="DI127" t="s">
        <v>3</v>
      </c>
      <c r="DJ127" t="s">
        <v>3</v>
      </c>
      <c r="DK127" t="s">
        <v>3</v>
      </c>
      <c r="DL127" t="s">
        <v>3</v>
      </c>
      <c r="DM127" t="s">
        <v>3</v>
      </c>
      <c r="DN127">
        <v>0</v>
      </c>
      <c r="DO127">
        <v>0</v>
      </c>
      <c r="DP127">
        <v>1</v>
      </c>
      <c r="DQ127">
        <v>1</v>
      </c>
      <c r="DU127">
        <v>1009</v>
      </c>
      <c r="DV127" t="s">
        <v>33</v>
      </c>
      <c r="DW127" t="s">
        <v>33</v>
      </c>
      <c r="DX127">
        <v>1000</v>
      </c>
      <c r="DZ127" t="s">
        <v>3</v>
      </c>
      <c r="EA127" t="s">
        <v>3</v>
      </c>
      <c r="EB127" t="s">
        <v>3</v>
      </c>
      <c r="EC127" t="s">
        <v>3</v>
      </c>
      <c r="EE127">
        <v>140625154</v>
      </c>
      <c r="EF127">
        <v>6</v>
      </c>
      <c r="EG127" t="s">
        <v>133</v>
      </c>
      <c r="EH127">
        <v>92</v>
      </c>
      <c r="EI127" t="s">
        <v>134</v>
      </c>
      <c r="EJ127">
        <v>1</v>
      </c>
      <c r="EK127">
        <v>58001</v>
      </c>
      <c r="EL127" t="s">
        <v>134</v>
      </c>
      <c r="EM127" t="s">
        <v>135</v>
      </c>
      <c r="EO127" t="s">
        <v>3</v>
      </c>
      <c r="EQ127">
        <v>0</v>
      </c>
      <c r="ER127">
        <v>0</v>
      </c>
      <c r="ES127">
        <v>0</v>
      </c>
      <c r="ET127">
        <v>0</v>
      </c>
      <c r="EU127">
        <v>0</v>
      </c>
      <c r="EV127">
        <v>0</v>
      </c>
      <c r="EW127">
        <v>0</v>
      </c>
      <c r="EX127">
        <v>0</v>
      </c>
      <c r="FQ127">
        <v>0</v>
      </c>
      <c r="FR127">
        <f t="shared" si="99"/>
        <v>0</v>
      </c>
      <c r="FS127">
        <v>0</v>
      </c>
      <c r="FX127">
        <v>90</v>
      </c>
      <c r="FY127">
        <v>46</v>
      </c>
      <c r="GA127" t="s">
        <v>3</v>
      </c>
      <c r="GD127">
        <v>1</v>
      </c>
      <c r="GF127">
        <v>2102561428</v>
      </c>
      <c r="GG127">
        <v>2</v>
      </c>
      <c r="GH127">
        <v>1</v>
      </c>
      <c r="GI127">
        <v>4</v>
      </c>
      <c r="GJ127">
        <v>0</v>
      </c>
      <c r="GK127">
        <v>0</v>
      </c>
      <c r="GL127">
        <f t="shared" si="100"/>
        <v>0</v>
      </c>
      <c r="GM127">
        <f t="shared" si="101"/>
        <v>0</v>
      </c>
      <c r="GN127">
        <f t="shared" si="102"/>
        <v>0</v>
      </c>
      <c r="GO127">
        <f t="shared" si="103"/>
        <v>0</v>
      </c>
      <c r="GP127">
        <f t="shared" si="104"/>
        <v>0</v>
      </c>
      <c r="GR127">
        <v>0</v>
      </c>
      <c r="GS127">
        <v>3</v>
      </c>
      <c r="GT127">
        <v>0</v>
      </c>
      <c r="GU127" t="s">
        <v>3</v>
      </c>
      <c r="GV127">
        <f t="shared" si="105"/>
        <v>0</v>
      </c>
      <c r="GW127">
        <v>1</v>
      </c>
      <c r="GX127">
        <f t="shared" si="106"/>
        <v>0</v>
      </c>
      <c r="HA127">
        <v>0</v>
      </c>
      <c r="HB127">
        <v>0</v>
      </c>
      <c r="HC127">
        <f t="shared" si="107"/>
        <v>0</v>
      </c>
      <c r="HE127" t="s">
        <v>3</v>
      </c>
      <c r="HF127" t="s">
        <v>3</v>
      </c>
      <c r="HM127" t="s">
        <v>3</v>
      </c>
      <c r="HN127" t="s">
        <v>136</v>
      </c>
      <c r="HO127" t="s">
        <v>137</v>
      </c>
      <c r="HP127" t="s">
        <v>138</v>
      </c>
      <c r="HQ127" t="s">
        <v>138</v>
      </c>
      <c r="IK127">
        <v>0</v>
      </c>
    </row>
    <row r="128" spans="1:245" x14ac:dyDescent="0.2">
      <c r="A128">
        <v>17</v>
      </c>
      <c r="B128">
        <v>1</v>
      </c>
      <c r="E128" t="s">
        <v>269</v>
      </c>
      <c r="F128" t="s">
        <v>60</v>
      </c>
      <c r="G128" t="s">
        <v>141</v>
      </c>
      <c r="H128" t="s">
        <v>142</v>
      </c>
      <c r="I128">
        <v>3.5</v>
      </c>
      <c r="J128">
        <v>0</v>
      </c>
      <c r="K128">
        <v>3.5</v>
      </c>
      <c r="O128">
        <f t="shared" si="74"/>
        <v>46856.14</v>
      </c>
      <c r="P128">
        <f t="shared" si="75"/>
        <v>46856.14</v>
      </c>
      <c r="Q128">
        <f t="shared" si="76"/>
        <v>0</v>
      </c>
      <c r="R128">
        <f t="shared" si="77"/>
        <v>0</v>
      </c>
      <c r="S128">
        <f t="shared" si="78"/>
        <v>0</v>
      </c>
      <c r="T128">
        <f t="shared" si="79"/>
        <v>0</v>
      </c>
      <c r="U128">
        <f t="shared" si="80"/>
        <v>0</v>
      </c>
      <c r="V128">
        <f t="shared" si="81"/>
        <v>0</v>
      </c>
      <c r="W128">
        <f t="shared" si="82"/>
        <v>0</v>
      </c>
      <c r="X128">
        <f t="shared" si="83"/>
        <v>0</v>
      </c>
      <c r="Y128">
        <f t="shared" si="84"/>
        <v>0</v>
      </c>
      <c r="AA128">
        <v>145071932</v>
      </c>
      <c r="AB128">
        <f t="shared" si="85"/>
        <v>1597.55</v>
      </c>
      <c r="AC128">
        <f t="shared" si="86"/>
        <v>1597.55</v>
      </c>
      <c r="AD128">
        <f t="shared" si="116"/>
        <v>0</v>
      </c>
      <c r="AE128">
        <f t="shared" si="117"/>
        <v>0</v>
      </c>
      <c r="AF128">
        <f t="shared" si="117"/>
        <v>0</v>
      </c>
      <c r="AG128">
        <f t="shared" si="87"/>
        <v>0</v>
      </c>
      <c r="AH128">
        <f t="shared" si="118"/>
        <v>0</v>
      </c>
      <c r="AI128">
        <f t="shared" si="118"/>
        <v>0</v>
      </c>
      <c r="AJ128">
        <f t="shared" si="88"/>
        <v>0</v>
      </c>
      <c r="AK128">
        <v>1597.55</v>
      </c>
      <c r="AL128">
        <v>1597.55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1</v>
      </c>
      <c r="AW128">
        <v>1</v>
      </c>
      <c r="AZ128">
        <v>1</v>
      </c>
      <c r="BA128">
        <v>1</v>
      </c>
      <c r="BB128">
        <v>1</v>
      </c>
      <c r="BC128">
        <v>8.3800000000000008</v>
      </c>
      <c r="BD128" t="s">
        <v>3</v>
      </c>
      <c r="BE128" t="s">
        <v>3</v>
      </c>
      <c r="BF128" t="s">
        <v>3</v>
      </c>
      <c r="BG128" t="s">
        <v>3</v>
      </c>
      <c r="BH128">
        <v>3</v>
      </c>
      <c r="BI128">
        <v>1</v>
      </c>
      <c r="BJ128" t="s">
        <v>3</v>
      </c>
      <c r="BM128">
        <v>1100</v>
      </c>
      <c r="BN128">
        <v>0</v>
      </c>
      <c r="BO128" t="s">
        <v>3</v>
      </c>
      <c r="BP128">
        <v>0</v>
      </c>
      <c r="BQ128">
        <v>8</v>
      </c>
      <c r="BR128">
        <v>0</v>
      </c>
      <c r="BS128">
        <v>1</v>
      </c>
      <c r="BT128">
        <v>1</v>
      </c>
      <c r="BU128">
        <v>1</v>
      </c>
      <c r="BV128">
        <v>1</v>
      </c>
      <c r="BW128">
        <v>1</v>
      </c>
      <c r="BX128">
        <v>1</v>
      </c>
      <c r="BY128" t="s">
        <v>3</v>
      </c>
      <c r="BZ128">
        <v>0</v>
      </c>
      <c r="CA128">
        <v>0</v>
      </c>
      <c r="CB128" t="s">
        <v>3</v>
      </c>
      <c r="CE128">
        <v>0</v>
      </c>
      <c r="CF128">
        <v>0</v>
      </c>
      <c r="CG128">
        <v>0</v>
      </c>
      <c r="CM128">
        <v>0</v>
      </c>
      <c r="CN128" t="s">
        <v>3</v>
      </c>
      <c r="CO128">
        <v>0</v>
      </c>
      <c r="CP128">
        <f t="shared" si="89"/>
        <v>46856.14</v>
      </c>
      <c r="CQ128">
        <f t="shared" si="90"/>
        <v>13387.469000000001</v>
      </c>
      <c r="CR128">
        <f t="shared" si="119"/>
        <v>0</v>
      </c>
      <c r="CS128">
        <f t="shared" si="91"/>
        <v>0</v>
      </c>
      <c r="CT128">
        <f t="shared" si="92"/>
        <v>0</v>
      </c>
      <c r="CU128">
        <f t="shared" si="93"/>
        <v>0</v>
      </c>
      <c r="CV128">
        <f t="shared" si="94"/>
        <v>0</v>
      </c>
      <c r="CW128">
        <f t="shared" si="95"/>
        <v>0</v>
      </c>
      <c r="CX128">
        <f t="shared" si="96"/>
        <v>0</v>
      </c>
      <c r="CY128">
        <f t="shared" si="97"/>
        <v>0</v>
      </c>
      <c r="CZ128">
        <f t="shared" si="98"/>
        <v>0</v>
      </c>
      <c r="DC128" t="s">
        <v>3</v>
      </c>
      <c r="DD128" t="s">
        <v>3</v>
      </c>
      <c r="DE128" t="s">
        <v>3</v>
      </c>
      <c r="DF128" t="s">
        <v>3</v>
      </c>
      <c r="DG128" t="s">
        <v>3</v>
      </c>
      <c r="DH128" t="s">
        <v>3</v>
      </c>
      <c r="DI128" t="s">
        <v>3</v>
      </c>
      <c r="DJ128" t="s">
        <v>3</v>
      </c>
      <c r="DK128" t="s">
        <v>3</v>
      </c>
      <c r="DL128" t="s">
        <v>3</v>
      </c>
      <c r="DM128" t="s">
        <v>3</v>
      </c>
      <c r="DN128">
        <v>0</v>
      </c>
      <c r="DO128">
        <v>0</v>
      </c>
      <c r="DP128">
        <v>1</v>
      </c>
      <c r="DQ128">
        <v>1</v>
      </c>
      <c r="DU128">
        <v>1007</v>
      </c>
      <c r="DV128" t="s">
        <v>142</v>
      </c>
      <c r="DW128" t="s">
        <v>142</v>
      </c>
      <c r="DX128">
        <v>1</v>
      </c>
      <c r="DZ128" t="s">
        <v>3</v>
      </c>
      <c r="EA128" t="s">
        <v>3</v>
      </c>
      <c r="EB128" t="s">
        <v>3</v>
      </c>
      <c r="EC128" t="s">
        <v>3</v>
      </c>
      <c r="EE128">
        <v>140625274</v>
      </c>
      <c r="EF128">
        <v>8</v>
      </c>
      <c r="EG128" t="s">
        <v>55</v>
      </c>
      <c r="EH128">
        <v>0</v>
      </c>
      <c r="EI128" t="s">
        <v>3</v>
      </c>
      <c r="EJ128">
        <v>1</v>
      </c>
      <c r="EK128">
        <v>1100</v>
      </c>
      <c r="EL128" t="s">
        <v>56</v>
      </c>
      <c r="EM128" t="s">
        <v>57</v>
      </c>
      <c r="EO128" t="s">
        <v>3</v>
      </c>
      <c r="EQ128">
        <v>0</v>
      </c>
      <c r="ER128">
        <v>1611.01</v>
      </c>
      <c r="ES128">
        <v>1597.55</v>
      </c>
      <c r="ET128">
        <v>0</v>
      </c>
      <c r="EU128">
        <v>0</v>
      </c>
      <c r="EV128">
        <v>0</v>
      </c>
      <c r="EW128">
        <v>0</v>
      </c>
      <c r="EX128">
        <v>0</v>
      </c>
      <c r="EY128">
        <v>0</v>
      </c>
      <c r="EZ128">
        <v>5</v>
      </c>
      <c r="FC128">
        <v>1</v>
      </c>
      <c r="FD128">
        <v>18</v>
      </c>
      <c r="FF128">
        <v>15000</v>
      </c>
      <c r="FQ128">
        <v>0</v>
      </c>
      <c r="FR128">
        <f t="shared" si="99"/>
        <v>0</v>
      </c>
      <c r="FS128">
        <v>0</v>
      </c>
      <c r="FX128">
        <v>0</v>
      </c>
      <c r="FY128">
        <v>0</v>
      </c>
      <c r="GA128" t="s">
        <v>143</v>
      </c>
      <c r="GD128">
        <v>1</v>
      </c>
      <c r="GF128">
        <v>1590679031</v>
      </c>
      <c r="GG128">
        <v>2</v>
      </c>
      <c r="GH128">
        <v>3</v>
      </c>
      <c r="GI128">
        <v>4</v>
      </c>
      <c r="GJ128">
        <v>0</v>
      </c>
      <c r="GK128">
        <v>0</v>
      </c>
      <c r="GL128">
        <f t="shared" si="100"/>
        <v>0</v>
      </c>
      <c r="GM128">
        <f t="shared" si="101"/>
        <v>46856.14</v>
      </c>
      <c r="GN128">
        <f t="shared" si="102"/>
        <v>46856.14</v>
      </c>
      <c r="GO128">
        <f t="shared" si="103"/>
        <v>0</v>
      </c>
      <c r="GP128">
        <f t="shared" si="104"/>
        <v>0</v>
      </c>
      <c r="GR128">
        <v>1</v>
      </c>
      <c r="GS128">
        <v>1</v>
      </c>
      <c r="GT128">
        <v>0</v>
      </c>
      <c r="GU128" t="s">
        <v>3</v>
      </c>
      <c r="GV128">
        <f t="shared" si="105"/>
        <v>0</v>
      </c>
      <c r="GW128">
        <v>1</v>
      </c>
      <c r="GX128">
        <f t="shared" si="106"/>
        <v>0</v>
      </c>
      <c r="HA128">
        <v>0</v>
      </c>
      <c r="HB128">
        <v>0</v>
      </c>
      <c r="HC128">
        <f t="shared" si="107"/>
        <v>0</v>
      </c>
      <c r="HE128" t="s">
        <v>64</v>
      </c>
      <c r="HF128" t="s">
        <v>34</v>
      </c>
      <c r="HM128" t="s">
        <v>3</v>
      </c>
      <c r="HN128" t="s">
        <v>3</v>
      </c>
      <c r="HO128" t="s">
        <v>3</v>
      </c>
      <c r="HP128" t="s">
        <v>3</v>
      </c>
      <c r="HQ128" t="s">
        <v>3</v>
      </c>
      <c r="IK128">
        <v>0</v>
      </c>
    </row>
    <row r="129" spans="1:245" x14ac:dyDescent="0.2">
      <c r="A129">
        <v>17</v>
      </c>
      <c r="B129">
        <v>1</v>
      </c>
      <c r="C129">
        <f>ROW(SmtRes!A152)</f>
        <v>152</v>
      </c>
      <c r="D129">
        <f>ROW(EtalonRes!A169)</f>
        <v>169</v>
      </c>
      <c r="E129" t="s">
        <v>270</v>
      </c>
      <c r="F129" t="s">
        <v>145</v>
      </c>
      <c r="G129" t="s">
        <v>146</v>
      </c>
      <c r="H129" t="s">
        <v>19</v>
      </c>
      <c r="I129">
        <f>ROUND(77/100,9)</f>
        <v>0.77</v>
      </c>
      <c r="J129">
        <v>0</v>
      </c>
      <c r="K129">
        <f>ROUND(77/100,9)</f>
        <v>0.77</v>
      </c>
      <c r="O129">
        <f t="shared" si="74"/>
        <v>6716.65</v>
      </c>
      <c r="P129">
        <f t="shared" si="75"/>
        <v>0</v>
      </c>
      <c r="Q129">
        <f t="shared" si="76"/>
        <v>258.76</v>
      </c>
      <c r="R129">
        <f t="shared" si="77"/>
        <v>137.97</v>
      </c>
      <c r="S129">
        <f t="shared" si="78"/>
        <v>6457.89</v>
      </c>
      <c r="T129">
        <f t="shared" si="79"/>
        <v>0</v>
      </c>
      <c r="U129">
        <f t="shared" si="80"/>
        <v>17.4636</v>
      </c>
      <c r="V129">
        <f t="shared" si="81"/>
        <v>0.2233</v>
      </c>
      <c r="W129">
        <f t="shared" si="82"/>
        <v>0</v>
      </c>
      <c r="X129">
        <f t="shared" si="83"/>
        <v>5936.27</v>
      </c>
      <c r="Y129">
        <f t="shared" si="84"/>
        <v>3034.1</v>
      </c>
      <c r="AA129">
        <v>145071932</v>
      </c>
      <c r="AB129">
        <f t="shared" si="85"/>
        <v>208.54</v>
      </c>
      <c r="AC129">
        <f t="shared" si="86"/>
        <v>0</v>
      </c>
      <c r="AD129">
        <f t="shared" si="116"/>
        <v>25.06</v>
      </c>
      <c r="AE129">
        <f t="shared" si="117"/>
        <v>3.92</v>
      </c>
      <c r="AF129">
        <f t="shared" si="117"/>
        <v>183.48</v>
      </c>
      <c r="AG129">
        <f t="shared" si="87"/>
        <v>0</v>
      </c>
      <c r="AH129">
        <f t="shared" si="118"/>
        <v>22.68</v>
      </c>
      <c r="AI129">
        <f t="shared" si="118"/>
        <v>0.28999999999999998</v>
      </c>
      <c r="AJ129">
        <f t="shared" si="88"/>
        <v>0</v>
      </c>
      <c r="AK129">
        <v>208.54</v>
      </c>
      <c r="AL129">
        <v>0</v>
      </c>
      <c r="AM129">
        <v>25.06</v>
      </c>
      <c r="AN129">
        <v>3.92</v>
      </c>
      <c r="AO129">
        <v>183.48</v>
      </c>
      <c r="AP129">
        <v>0</v>
      </c>
      <c r="AQ129">
        <v>22.68</v>
      </c>
      <c r="AR129">
        <v>0.28999999999999998</v>
      </c>
      <c r="AS129">
        <v>0</v>
      </c>
      <c r="AT129">
        <v>90</v>
      </c>
      <c r="AU129">
        <v>46</v>
      </c>
      <c r="AV129">
        <v>1</v>
      </c>
      <c r="AW129">
        <v>1</v>
      </c>
      <c r="AZ129">
        <v>1</v>
      </c>
      <c r="BA129">
        <v>45.71</v>
      </c>
      <c r="BB129">
        <v>13.41</v>
      </c>
      <c r="BC129">
        <v>8.3800000000000008</v>
      </c>
      <c r="BD129" t="s">
        <v>3</v>
      </c>
      <c r="BE129" t="s">
        <v>3</v>
      </c>
      <c r="BF129" t="s">
        <v>3</v>
      </c>
      <c r="BG129" t="s">
        <v>3</v>
      </c>
      <c r="BH129">
        <v>0</v>
      </c>
      <c r="BI129">
        <v>1</v>
      </c>
      <c r="BJ129" t="s">
        <v>147</v>
      </c>
      <c r="BM129">
        <v>58001</v>
      </c>
      <c r="BN129">
        <v>0</v>
      </c>
      <c r="BO129" t="s">
        <v>3</v>
      </c>
      <c r="BP129">
        <v>0</v>
      </c>
      <c r="BQ129">
        <v>6</v>
      </c>
      <c r="BR129">
        <v>0</v>
      </c>
      <c r="BS129">
        <v>45.71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90</v>
      </c>
      <c r="CA129">
        <v>46</v>
      </c>
      <c r="CB129" t="s">
        <v>3</v>
      </c>
      <c r="CE129">
        <v>0</v>
      </c>
      <c r="CF129">
        <v>0</v>
      </c>
      <c r="CG129">
        <v>0</v>
      </c>
      <c r="CM129">
        <v>0</v>
      </c>
      <c r="CN129" t="s">
        <v>3</v>
      </c>
      <c r="CO129">
        <v>0</v>
      </c>
      <c r="CP129">
        <f t="shared" si="89"/>
        <v>6716.6500000000005</v>
      </c>
      <c r="CQ129">
        <f t="shared" si="90"/>
        <v>0</v>
      </c>
      <c r="CR129">
        <f t="shared" si="119"/>
        <v>336.05459999999999</v>
      </c>
      <c r="CS129">
        <f t="shared" si="91"/>
        <v>179.1832</v>
      </c>
      <c r="CT129">
        <f t="shared" si="92"/>
        <v>8386.8707999999988</v>
      </c>
      <c r="CU129">
        <f t="shared" si="93"/>
        <v>0</v>
      </c>
      <c r="CV129">
        <f t="shared" si="94"/>
        <v>22.68</v>
      </c>
      <c r="CW129">
        <f t="shared" si="95"/>
        <v>0.28999999999999998</v>
      </c>
      <c r="CX129">
        <f t="shared" si="96"/>
        <v>0</v>
      </c>
      <c r="CY129">
        <f t="shared" si="97"/>
        <v>5936.2740000000003</v>
      </c>
      <c r="CZ129">
        <f t="shared" si="98"/>
        <v>3034.0956000000006</v>
      </c>
      <c r="DC129" t="s">
        <v>3</v>
      </c>
      <c r="DD129" t="s">
        <v>3</v>
      </c>
      <c r="DE129" t="s">
        <v>3</v>
      </c>
      <c r="DF129" t="s">
        <v>3</v>
      </c>
      <c r="DG129" t="s">
        <v>3</v>
      </c>
      <c r="DH129" t="s">
        <v>3</v>
      </c>
      <c r="DI129" t="s">
        <v>3</v>
      </c>
      <c r="DJ129" t="s">
        <v>3</v>
      </c>
      <c r="DK129" t="s">
        <v>3</v>
      </c>
      <c r="DL129" t="s">
        <v>3</v>
      </c>
      <c r="DM129" t="s">
        <v>3</v>
      </c>
      <c r="DN129">
        <v>0</v>
      </c>
      <c r="DO129">
        <v>0</v>
      </c>
      <c r="DP129">
        <v>1</v>
      </c>
      <c r="DQ129">
        <v>1</v>
      </c>
      <c r="DU129">
        <v>1005</v>
      </c>
      <c r="DV129" t="s">
        <v>19</v>
      </c>
      <c r="DW129" t="s">
        <v>19</v>
      </c>
      <c r="DX129">
        <v>100</v>
      </c>
      <c r="DZ129" t="s">
        <v>3</v>
      </c>
      <c r="EA129" t="s">
        <v>3</v>
      </c>
      <c r="EB129" t="s">
        <v>3</v>
      </c>
      <c r="EC129" t="s">
        <v>3</v>
      </c>
      <c r="EE129">
        <v>140625154</v>
      </c>
      <c r="EF129">
        <v>6</v>
      </c>
      <c r="EG129" t="s">
        <v>133</v>
      </c>
      <c r="EH129">
        <v>92</v>
      </c>
      <c r="EI129" t="s">
        <v>134</v>
      </c>
      <c r="EJ129">
        <v>1</v>
      </c>
      <c r="EK129">
        <v>58001</v>
      </c>
      <c r="EL129" t="s">
        <v>134</v>
      </c>
      <c r="EM129" t="s">
        <v>135</v>
      </c>
      <c r="EO129" t="s">
        <v>3</v>
      </c>
      <c r="EQ129">
        <v>0</v>
      </c>
      <c r="ER129">
        <v>208.54</v>
      </c>
      <c r="ES129">
        <v>0</v>
      </c>
      <c r="ET129">
        <v>25.06</v>
      </c>
      <c r="EU129">
        <v>3.92</v>
      </c>
      <c r="EV129">
        <v>183.48</v>
      </c>
      <c r="EW129">
        <v>22.68</v>
      </c>
      <c r="EX129">
        <v>0.28999999999999998</v>
      </c>
      <c r="EY129">
        <v>0</v>
      </c>
      <c r="FQ129">
        <v>0</v>
      </c>
      <c r="FR129">
        <f t="shared" si="99"/>
        <v>0</v>
      </c>
      <c r="FS129">
        <v>0</v>
      </c>
      <c r="FX129">
        <v>90</v>
      </c>
      <c r="FY129">
        <v>46</v>
      </c>
      <c r="GA129" t="s">
        <v>3</v>
      </c>
      <c r="GD129">
        <v>1</v>
      </c>
      <c r="GF129">
        <v>-2112781794</v>
      </c>
      <c r="GG129">
        <v>2</v>
      </c>
      <c r="GH129">
        <v>1</v>
      </c>
      <c r="GI129">
        <v>4</v>
      </c>
      <c r="GJ129">
        <v>0</v>
      </c>
      <c r="GK129">
        <v>0</v>
      </c>
      <c r="GL129">
        <f t="shared" si="100"/>
        <v>0</v>
      </c>
      <c r="GM129">
        <f t="shared" si="101"/>
        <v>15687.02</v>
      </c>
      <c r="GN129">
        <f t="shared" si="102"/>
        <v>15687.02</v>
      </c>
      <c r="GO129">
        <f t="shared" si="103"/>
        <v>0</v>
      </c>
      <c r="GP129">
        <f t="shared" si="104"/>
        <v>0</v>
      </c>
      <c r="GR129">
        <v>0</v>
      </c>
      <c r="GS129">
        <v>3</v>
      </c>
      <c r="GT129">
        <v>0</v>
      </c>
      <c r="GU129" t="s">
        <v>3</v>
      </c>
      <c r="GV129">
        <f t="shared" si="105"/>
        <v>0</v>
      </c>
      <c r="GW129">
        <v>1</v>
      </c>
      <c r="GX129">
        <f t="shared" si="106"/>
        <v>0</v>
      </c>
      <c r="HA129">
        <v>0</v>
      </c>
      <c r="HB129">
        <v>0</v>
      </c>
      <c r="HC129">
        <f t="shared" si="107"/>
        <v>0</v>
      </c>
      <c r="HE129" t="s">
        <v>3</v>
      </c>
      <c r="HF129" t="s">
        <v>3</v>
      </c>
      <c r="HM129" t="s">
        <v>3</v>
      </c>
      <c r="HN129" t="s">
        <v>136</v>
      </c>
      <c r="HO129" t="s">
        <v>137</v>
      </c>
      <c r="HP129" t="s">
        <v>138</v>
      </c>
      <c r="HQ129" t="s">
        <v>138</v>
      </c>
      <c r="IK129">
        <v>0</v>
      </c>
    </row>
    <row r="130" spans="1:245" x14ac:dyDescent="0.2">
      <c r="A130">
        <v>18</v>
      </c>
      <c r="B130">
        <v>1</v>
      </c>
      <c r="C130">
        <v>152</v>
      </c>
      <c r="E130" t="s">
        <v>271</v>
      </c>
      <c r="F130" t="s">
        <v>31</v>
      </c>
      <c r="G130" t="s">
        <v>32</v>
      </c>
      <c r="H130" t="s">
        <v>33</v>
      </c>
      <c r="I130">
        <f>I129*J130</f>
        <v>0.69299999999999995</v>
      </c>
      <c r="J130">
        <v>0.89999999999999991</v>
      </c>
      <c r="K130">
        <v>0.9</v>
      </c>
      <c r="O130">
        <f t="shared" si="74"/>
        <v>0</v>
      </c>
      <c r="P130">
        <f t="shared" si="75"/>
        <v>0</v>
      </c>
      <c r="Q130">
        <f t="shared" si="76"/>
        <v>0</v>
      </c>
      <c r="R130">
        <f t="shared" si="77"/>
        <v>0</v>
      </c>
      <c r="S130">
        <f t="shared" si="78"/>
        <v>0</v>
      </c>
      <c r="T130">
        <f t="shared" si="79"/>
        <v>0</v>
      </c>
      <c r="U130">
        <f t="shared" si="80"/>
        <v>0</v>
      </c>
      <c r="V130">
        <f t="shared" si="81"/>
        <v>0</v>
      </c>
      <c r="W130">
        <f t="shared" si="82"/>
        <v>0</v>
      </c>
      <c r="X130">
        <f t="shared" si="83"/>
        <v>0</v>
      </c>
      <c r="Y130">
        <f t="shared" si="84"/>
        <v>0</v>
      </c>
      <c r="AA130">
        <v>145071932</v>
      </c>
      <c r="AB130">
        <f t="shared" si="85"/>
        <v>0</v>
      </c>
      <c r="AC130">
        <f t="shared" si="86"/>
        <v>0</v>
      </c>
      <c r="AD130">
        <f t="shared" si="116"/>
        <v>0</v>
      </c>
      <c r="AE130">
        <f t="shared" si="117"/>
        <v>0</v>
      </c>
      <c r="AF130">
        <f t="shared" si="117"/>
        <v>0</v>
      </c>
      <c r="AG130">
        <f t="shared" si="87"/>
        <v>0</v>
      </c>
      <c r="AH130">
        <f t="shared" si="118"/>
        <v>0</v>
      </c>
      <c r="AI130">
        <f t="shared" si="118"/>
        <v>0</v>
      </c>
      <c r="AJ130">
        <f t="shared" si="88"/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90</v>
      </c>
      <c r="AU130">
        <v>46</v>
      </c>
      <c r="AV130">
        <v>1</v>
      </c>
      <c r="AW130">
        <v>1</v>
      </c>
      <c r="AZ130">
        <v>1</v>
      </c>
      <c r="BA130">
        <v>1</v>
      </c>
      <c r="BB130">
        <v>1</v>
      </c>
      <c r="BC130">
        <v>8.3800000000000008</v>
      </c>
      <c r="BD130" t="s">
        <v>3</v>
      </c>
      <c r="BE130" t="s">
        <v>3</v>
      </c>
      <c r="BF130" t="s">
        <v>3</v>
      </c>
      <c r="BG130" t="s">
        <v>3</v>
      </c>
      <c r="BH130">
        <v>3</v>
      </c>
      <c r="BI130">
        <v>1</v>
      </c>
      <c r="BJ130" t="s">
        <v>3</v>
      </c>
      <c r="BM130">
        <v>58001</v>
      </c>
      <c r="BN130">
        <v>0</v>
      </c>
      <c r="BO130" t="s">
        <v>3</v>
      </c>
      <c r="BP130">
        <v>0</v>
      </c>
      <c r="BQ130">
        <v>6</v>
      </c>
      <c r="BR130">
        <v>0</v>
      </c>
      <c r="BS130">
        <v>1</v>
      </c>
      <c r="BT130">
        <v>1</v>
      </c>
      <c r="BU130">
        <v>1</v>
      </c>
      <c r="BV130">
        <v>1</v>
      </c>
      <c r="BW130">
        <v>1</v>
      </c>
      <c r="BX130">
        <v>1</v>
      </c>
      <c r="BY130" t="s">
        <v>3</v>
      </c>
      <c r="BZ130">
        <v>90</v>
      </c>
      <c r="CA130">
        <v>46</v>
      </c>
      <c r="CB130" t="s">
        <v>3</v>
      </c>
      <c r="CE130">
        <v>0</v>
      </c>
      <c r="CF130">
        <v>0</v>
      </c>
      <c r="CG130">
        <v>0</v>
      </c>
      <c r="CM130">
        <v>0</v>
      </c>
      <c r="CN130" t="s">
        <v>3</v>
      </c>
      <c r="CO130">
        <v>0</v>
      </c>
      <c r="CP130">
        <f t="shared" si="89"/>
        <v>0</v>
      </c>
      <c r="CQ130">
        <f t="shared" si="90"/>
        <v>0</v>
      </c>
      <c r="CR130">
        <f t="shared" si="119"/>
        <v>0</v>
      </c>
      <c r="CS130">
        <f t="shared" si="91"/>
        <v>0</v>
      </c>
      <c r="CT130">
        <f t="shared" si="92"/>
        <v>0</v>
      </c>
      <c r="CU130">
        <f t="shared" si="93"/>
        <v>0</v>
      </c>
      <c r="CV130">
        <f t="shared" si="94"/>
        <v>0</v>
      </c>
      <c r="CW130">
        <f t="shared" si="95"/>
        <v>0</v>
      </c>
      <c r="CX130">
        <f t="shared" si="96"/>
        <v>0</v>
      </c>
      <c r="CY130">
        <f t="shared" si="97"/>
        <v>0</v>
      </c>
      <c r="CZ130">
        <f t="shared" si="98"/>
        <v>0</v>
      </c>
      <c r="DC130" t="s">
        <v>3</v>
      </c>
      <c r="DD130" t="s">
        <v>3</v>
      </c>
      <c r="DE130" t="s">
        <v>3</v>
      </c>
      <c r="DF130" t="s">
        <v>3</v>
      </c>
      <c r="DG130" t="s">
        <v>3</v>
      </c>
      <c r="DH130" t="s">
        <v>3</v>
      </c>
      <c r="DI130" t="s">
        <v>3</v>
      </c>
      <c r="DJ130" t="s">
        <v>3</v>
      </c>
      <c r="DK130" t="s">
        <v>3</v>
      </c>
      <c r="DL130" t="s">
        <v>3</v>
      </c>
      <c r="DM130" t="s">
        <v>3</v>
      </c>
      <c r="DN130">
        <v>0</v>
      </c>
      <c r="DO130">
        <v>0</v>
      </c>
      <c r="DP130">
        <v>1</v>
      </c>
      <c r="DQ130">
        <v>1</v>
      </c>
      <c r="DU130">
        <v>1009</v>
      </c>
      <c r="DV130" t="s">
        <v>33</v>
      </c>
      <c r="DW130" t="s">
        <v>33</v>
      </c>
      <c r="DX130">
        <v>1000</v>
      </c>
      <c r="DZ130" t="s">
        <v>3</v>
      </c>
      <c r="EA130" t="s">
        <v>3</v>
      </c>
      <c r="EB130" t="s">
        <v>3</v>
      </c>
      <c r="EC130" t="s">
        <v>3</v>
      </c>
      <c r="EE130">
        <v>140625154</v>
      </c>
      <c r="EF130">
        <v>6</v>
      </c>
      <c r="EG130" t="s">
        <v>133</v>
      </c>
      <c r="EH130">
        <v>92</v>
      </c>
      <c r="EI130" t="s">
        <v>134</v>
      </c>
      <c r="EJ130">
        <v>1</v>
      </c>
      <c r="EK130">
        <v>58001</v>
      </c>
      <c r="EL130" t="s">
        <v>134</v>
      </c>
      <c r="EM130" t="s">
        <v>135</v>
      </c>
      <c r="EO130" t="s">
        <v>3</v>
      </c>
      <c r="EQ130">
        <v>0</v>
      </c>
      <c r="ER130">
        <v>0</v>
      </c>
      <c r="ES130">
        <v>0</v>
      </c>
      <c r="ET130">
        <v>0</v>
      </c>
      <c r="EU130">
        <v>0</v>
      </c>
      <c r="EV130">
        <v>0</v>
      </c>
      <c r="EW130">
        <v>0</v>
      </c>
      <c r="EX130">
        <v>0</v>
      </c>
      <c r="FQ130">
        <v>0</v>
      </c>
      <c r="FR130">
        <f t="shared" si="99"/>
        <v>0</v>
      </c>
      <c r="FS130">
        <v>0</v>
      </c>
      <c r="FX130">
        <v>90</v>
      </c>
      <c r="FY130">
        <v>46</v>
      </c>
      <c r="GA130" t="s">
        <v>3</v>
      </c>
      <c r="GD130">
        <v>1</v>
      </c>
      <c r="GF130">
        <v>2102561428</v>
      </c>
      <c r="GG130">
        <v>2</v>
      </c>
      <c r="GH130">
        <v>1</v>
      </c>
      <c r="GI130">
        <v>4</v>
      </c>
      <c r="GJ130">
        <v>0</v>
      </c>
      <c r="GK130">
        <v>0</v>
      </c>
      <c r="GL130">
        <f t="shared" si="100"/>
        <v>0</v>
      </c>
      <c r="GM130">
        <f t="shared" si="101"/>
        <v>0</v>
      </c>
      <c r="GN130">
        <f t="shared" si="102"/>
        <v>0</v>
      </c>
      <c r="GO130">
        <f t="shared" si="103"/>
        <v>0</v>
      </c>
      <c r="GP130">
        <f t="shared" si="104"/>
        <v>0</v>
      </c>
      <c r="GR130">
        <v>0</v>
      </c>
      <c r="GS130">
        <v>3</v>
      </c>
      <c r="GT130">
        <v>0</v>
      </c>
      <c r="GU130" t="s">
        <v>3</v>
      </c>
      <c r="GV130">
        <f t="shared" si="105"/>
        <v>0</v>
      </c>
      <c r="GW130">
        <v>1</v>
      </c>
      <c r="GX130">
        <f t="shared" si="106"/>
        <v>0</v>
      </c>
      <c r="HA130">
        <v>0</v>
      </c>
      <c r="HB130">
        <v>0</v>
      </c>
      <c r="HC130">
        <f t="shared" si="107"/>
        <v>0</v>
      </c>
      <c r="HE130" t="s">
        <v>3</v>
      </c>
      <c r="HF130" t="s">
        <v>3</v>
      </c>
      <c r="HM130" t="s">
        <v>3</v>
      </c>
      <c r="HN130" t="s">
        <v>136</v>
      </c>
      <c r="HO130" t="s">
        <v>137</v>
      </c>
      <c r="HP130" t="s">
        <v>138</v>
      </c>
      <c r="HQ130" t="s">
        <v>138</v>
      </c>
      <c r="IK130">
        <v>0</v>
      </c>
    </row>
    <row r="131" spans="1:245" x14ac:dyDescent="0.2">
      <c r="A131">
        <v>17</v>
      </c>
      <c r="B131">
        <v>1</v>
      </c>
      <c r="C131">
        <f>ROW(SmtRes!A164)</f>
        <v>164</v>
      </c>
      <c r="D131">
        <f>ROW(EtalonRes!A181)</f>
        <v>181</v>
      </c>
      <c r="E131" t="s">
        <v>272</v>
      </c>
      <c r="F131" t="s">
        <v>150</v>
      </c>
      <c r="G131" t="s">
        <v>151</v>
      </c>
      <c r="H131" t="s">
        <v>142</v>
      </c>
      <c r="I131">
        <v>2.5</v>
      </c>
      <c r="J131">
        <v>0</v>
      </c>
      <c r="K131">
        <v>2.5</v>
      </c>
      <c r="O131">
        <f t="shared" si="74"/>
        <v>70651.73</v>
      </c>
      <c r="P131">
        <f t="shared" si="75"/>
        <v>43327.95</v>
      </c>
      <c r="Q131">
        <f t="shared" si="76"/>
        <v>1331.93</v>
      </c>
      <c r="R131">
        <f t="shared" si="77"/>
        <v>654.79999999999995</v>
      </c>
      <c r="S131">
        <f t="shared" si="78"/>
        <v>25991.85</v>
      </c>
      <c r="T131">
        <f t="shared" si="79"/>
        <v>0</v>
      </c>
      <c r="U131">
        <f t="shared" si="80"/>
        <v>68.424999999999997</v>
      </c>
      <c r="V131">
        <f t="shared" si="81"/>
        <v>1.15625</v>
      </c>
      <c r="W131">
        <f t="shared" si="82"/>
        <v>0</v>
      </c>
      <c r="X131">
        <f t="shared" si="83"/>
        <v>28778.38</v>
      </c>
      <c r="Y131">
        <f t="shared" si="84"/>
        <v>12457.31</v>
      </c>
      <c r="AA131">
        <v>145071932</v>
      </c>
      <c r="AB131">
        <f t="shared" si="85"/>
        <v>2335.33</v>
      </c>
      <c r="AC131">
        <f t="shared" si="86"/>
        <v>2068.16</v>
      </c>
      <c r="AD131">
        <f>ROUND(((((ET131*1.25))-((EU131*1.25)))+AE131),2)</f>
        <v>39.72</v>
      </c>
      <c r="AE131">
        <f>ROUND(((EU131*1.25)),2)</f>
        <v>5.73</v>
      </c>
      <c r="AF131">
        <f>ROUND(((EV131*1.15)),2)</f>
        <v>227.45</v>
      </c>
      <c r="AG131">
        <f t="shared" si="87"/>
        <v>0</v>
      </c>
      <c r="AH131">
        <f>((EW131*1.15))</f>
        <v>27.369999999999997</v>
      </c>
      <c r="AI131">
        <f>((EX131*1.25))</f>
        <v>0.46250000000000002</v>
      </c>
      <c r="AJ131">
        <f t="shared" si="88"/>
        <v>0</v>
      </c>
      <c r="AK131">
        <v>2297.71</v>
      </c>
      <c r="AL131">
        <v>2068.16</v>
      </c>
      <c r="AM131">
        <v>31.77</v>
      </c>
      <c r="AN131">
        <v>4.58</v>
      </c>
      <c r="AO131">
        <v>197.78</v>
      </c>
      <c r="AP131">
        <v>0</v>
      </c>
      <c r="AQ131">
        <v>23.8</v>
      </c>
      <c r="AR131">
        <v>0.37</v>
      </c>
      <c r="AS131">
        <v>0</v>
      </c>
      <c r="AT131">
        <v>108</v>
      </c>
      <c r="AU131">
        <v>46.75</v>
      </c>
      <c r="AV131">
        <v>1</v>
      </c>
      <c r="AW131">
        <v>1</v>
      </c>
      <c r="AZ131">
        <v>1</v>
      </c>
      <c r="BA131">
        <v>45.71</v>
      </c>
      <c r="BB131">
        <v>13.41</v>
      </c>
      <c r="BC131">
        <v>8.3800000000000008</v>
      </c>
      <c r="BD131" t="s">
        <v>3</v>
      </c>
      <c r="BE131" t="s">
        <v>3</v>
      </c>
      <c r="BF131" t="s">
        <v>3</v>
      </c>
      <c r="BG131" t="s">
        <v>3</v>
      </c>
      <c r="BH131">
        <v>0</v>
      </c>
      <c r="BI131">
        <v>1</v>
      </c>
      <c r="BJ131" t="s">
        <v>152</v>
      </c>
      <c r="BM131">
        <v>10001</v>
      </c>
      <c r="BN131">
        <v>0</v>
      </c>
      <c r="BO131" t="s">
        <v>3</v>
      </c>
      <c r="BP131">
        <v>0</v>
      </c>
      <c r="BQ131">
        <v>2</v>
      </c>
      <c r="BR131">
        <v>0</v>
      </c>
      <c r="BS131">
        <v>45.71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108</v>
      </c>
      <c r="CA131">
        <v>55</v>
      </c>
      <c r="CB131" t="s">
        <v>3</v>
      </c>
      <c r="CE131">
        <v>0</v>
      </c>
      <c r="CF131">
        <v>0</v>
      </c>
      <c r="CG131">
        <v>0</v>
      </c>
      <c r="CM131">
        <v>0</v>
      </c>
      <c r="CN131" t="s">
        <v>236</v>
      </c>
      <c r="CO131">
        <v>0</v>
      </c>
      <c r="CP131">
        <f t="shared" si="89"/>
        <v>70651.73</v>
      </c>
      <c r="CQ131">
        <f t="shared" si="90"/>
        <v>17331.180800000002</v>
      </c>
      <c r="CR131">
        <f>((((ET131*1.25))*BB131-((EU131*1.25))*BS131)+AE131*BS131)</f>
        <v>532.77317500000004</v>
      </c>
      <c r="CS131">
        <f t="shared" si="91"/>
        <v>261.91830000000004</v>
      </c>
      <c r="CT131">
        <f t="shared" si="92"/>
        <v>10396.7395</v>
      </c>
      <c r="CU131">
        <f t="shared" si="93"/>
        <v>0</v>
      </c>
      <c r="CV131">
        <f t="shared" si="94"/>
        <v>27.369999999999997</v>
      </c>
      <c r="CW131">
        <f t="shared" si="95"/>
        <v>0.46250000000000002</v>
      </c>
      <c r="CX131">
        <f t="shared" si="96"/>
        <v>0</v>
      </c>
      <c r="CY131">
        <f t="shared" si="97"/>
        <v>28778.381999999998</v>
      </c>
      <c r="CZ131">
        <f t="shared" si="98"/>
        <v>12457.308874999999</v>
      </c>
      <c r="DC131" t="s">
        <v>3</v>
      </c>
      <c r="DD131" t="s">
        <v>3</v>
      </c>
      <c r="DE131" t="s">
        <v>38</v>
      </c>
      <c r="DF131" t="s">
        <v>38</v>
      </c>
      <c r="DG131" t="s">
        <v>237</v>
      </c>
      <c r="DH131" t="s">
        <v>3</v>
      </c>
      <c r="DI131" t="s">
        <v>237</v>
      </c>
      <c r="DJ131" t="s">
        <v>38</v>
      </c>
      <c r="DK131" t="s">
        <v>3</v>
      </c>
      <c r="DL131" t="s">
        <v>3</v>
      </c>
      <c r="DM131" t="s">
        <v>40</v>
      </c>
      <c r="DN131">
        <v>0</v>
      </c>
      <c r="DO131">
        <v>0</v>
      </c>
      <c r="DP131">
        <v>1</v>
      </c>
      <c r="DQ131">
        <v>1</v>
      </c>
      <c r="DU131">
        <v>1007</v>
      </c>
      <c r="DV131" t="s">
        <v>142</v>
      </c>
      <c r="DW131" t="s">
        <v>142</v>
      </c>
      <c r="DX131">
        <v>1</v>
      </c>
      <c r="DZ131" t="s">
        <v>3</v>
      </c>
      <c r="EA131" t="s">
        <v>3</v>
      </c>
      <c r="EB131" t="s">
        <v>3</v>
      </c>
      <c r="EC131" t="s">
        <v>3</v>
      </c>
      <c r="EE131">
        <v>140625028</v>
      </c>
      <c r="EF131">
        <v>2</v>
      </c>
      <c r="EG131" t="s">
        <v>23</v>
      </c>
      <c r="EH131">
        <v>10</v>
      </c>
      <c r="EI131" t="s">
        <v>153</v>
      </c>
      <c r="EJ131">
        <v>1</v>
      </c>
      <c r="EK131">
        <v>10001</v>
      </c>
      <c r="EL131" t="s">
        <v>153</v>
      </c>
      <c r="EM131" t="s">
        <v>154</v>
      </c>
      <c r="EO131" t="s">
        <v>238</v>
      </c>
      <c r="EQ131">
        <v>0</v>
      </c>
      <c r="ER131">
        <v>2297.71</v>
      </c>
      <c r="ES131">
        <v>2068.16</v>
      </c>
      <c r="ET131">
        <v>31.77</v>
      </c>
      <c r="EU131">
        <v>4.58</v>
      </c>
      <c r="EV131">
        <v>197.78</v>
      </c>
      <c r="EW131">
        <v>23.8</v>
      </c>
      <c r="EX131">
        <v>0.37</v>
      </c>
      <c r="EY131">
        <v>0</v>
      </c>
      <c r="FQ131">
        <v>0</v>
      </c>
      <c r="FR131">
        <f t="shared" si="99"/>
        <v>0</v>
      </c>
      <c r="FS131">
        <v>0</v>
      </c>
      <c r="FX131">
        <v>108</v>
      </c>
      <c r="FY131">
        <v>46.75</v>
      </c>
      <c r="GA131" t="s">
        <v>3</v>
      </c>
      <c r="GD131">
        <v>1</v>
      </c>
      <c r="GF131">
        <v>235504882</v>
      </c>
      <c r="GG131">
        <v>2</v>
      </c>
      <c r="GH131">
        <v>1</v>
      </c>
      <c r="GI131">
        <v>4</v>
      </c>
      <c r="GJ131">
        <v>0</v>
      </c>
      <c r="GK131">
        <v>0</v>
      </c>
      <c r="GL131">
        <f t="shared" si="100"/>
        <v>0</v>
      </c>
      <c r="GM131">
        <f t="shared" si="101"/>
        <v>111887.42</v>
      </c>
      <c r="GN131">
        <f t="shared" si="102"/>
        <v>111887.42</v>
      </c>
      <c r="GO131">
        <f t="shared" si="103"/>
        <v>0</v>
      </c>
      <c r="GP131">
        <f t="shared" si="104"/>
        <v>0</v>
      </c>
      <c r="GR131">
        <v>0</v>
      </c>
      <c r="GS131">
        <v>3</v>
      </c>
      <c r="GT131">
        <v>0</v>
      </c>
      <c r="GU131" t="s">
        <v>3</v>
      </c>
      <c r="GV131">
        <f t="shared" si="105"/>
        <v>0</v>
      </c>
      <c r="GW131">
        <v>1</v>
      </c>
      <c r="GX131">
        <f t="shared" si="106"/>
        <v>0</v>
      </c>
      <c r="HA131">
        <v>0</v>
      </c>
      <c r="HB131">
        <v>0</v>
      </c>
      <c r="HC131">
        <f t="shared" si="107"/>
        <v>0</v>
      </c>
      <c r="HE131" t="s">
        <v>3</v>
      </c>
      <c r="HF131" t="s">
        <v>3</v>
      </c>
      <c r="HM131" t="s">
        <v>3</v>
      </c>
      <c r="HN131" t="s">
        <v>155</v>
      </c>
      <c r="HO131" t="s">
        <v>156</v>
      </c>
      <c r="HP131" t="s">
        <v>153</v>
      </c>
      <c r="HQ131" t="s">
        <v>153</v>
      </c>
      <c r="IK131">
        <v>0</v>
      </c>
    </row>
    <row r="132" spans="1:245" x14ac:dyDescent="0.2">
      <c r="A132">
        <v>18</v>
      </c>
      <c r="B132">
        <v>1</v>
      </c>
      <c r="C132">
        <v>162</v>
      </c>
      <c r="E132" t="s">
        <v>273</v>
      </c>
      <c r="F132" t="s">
        <v>158</v>
      </c>
      <c r="G132" t="s">
        <v>159</v>
      </c>
      <c r="H132" t="s">
        <v>142</v>
      </c>
      <c r="I132">
        <f>I131*J132</f>
        <v>-2.0750000000000002</v>
      </c>
      <c r="J132">
        <v>-0.83000000000000007</v>
      </c>
      <c r="K132">
        <v>-0.83</v>
      </c>
      <c r="O132">
        <f t="shared" si="74"/>
        <v>-27334.720000000001</v>
      </c>
      <c r="P132">
        <f t="shared" si="75"/>
        <v>-27334.720000000001</v>
      </c>
      <c r="Q132">
        <f t="shared" si="76"/>
        <v>0</v>
      </c>
      <c r="R132">
        <f t="shared" si="77"/>
        <v>0</v>
      </c>
      <c r="S132">
        <f t="shared" si="78"/>
        <v>0</v>
      </c>
      <c r="T132">
        <f t="shared" si="79"/>
        <v>0</v>
      </c>
      <c r="U132">
        <f t="shared" si="80"/>
        <v>0</v>
      </c>
      <c r="V132">
        <f t="shared" si="81"/>
        <v>0</v>
      </c>
      <c r="W132">
        <f t="shared" si="82"/>
        <v>0</v>
      </c>
      <c r="X132">
        <f t="shared" si="83"/>
        <v>0</v>
      </c>
      <c r="Y132">
        <f t="shared" si="84"/>
        <v>0</v>
      </c>
      <c r="AA132">
        <v>145071932</v>
      </c>
      <c r="AB132">
        <f t="shared" si="85"/>
        <v>1572</v>
      </c>
      <c r="AC132">
        <f t="shared" si="86"/>
        <v>1572</v>
      </c>
      <c r="AD132">
        <f>ROUND((((ET132)-(EU132))+AE132),2)</f>
        <v>0</v>
      </c>
      <c r="AE132">
        <f>ROUND((EU132),2)</f>
        <v>0</v>
      </c>
      <c r="AF132">
        <f>ROUND((EV132),2)</f>
        <v>0</v>
      </c>
      <c r="AG132">
        <f t="shared" si="87"/>
        <v>0</v>
      </c>
      <c r="AH132">
        <f>(EW132)</f>
        <v>0</v>
      </c>
      <c r="AI132">
        <f>(EX132)</f>
        <v>0</v>
      </c>
      <c r="AJ132">
        <f t="shared" si="88"/>
        <v>0</v>
      </c>
      <c r="AK132">
        <v>1572</v>
      </c>
      <c r="AL132">
        <v>1572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108</v>
      </c>
      <c r="AU132">
        <v>55</v>
      </c>
      <c r="AV132">
        <v>1</v>
      </c>
      <c r="AW132">
        <v>1</v>
      </c>
      <c r="AZ132">
        <v>1</v>
      </c>
      <c r="BA132">
        <v>1</v>
      </c>
      <c r="BB132">
        <v>1</v>
      </c>
      <c r="BC132">
        <v>8.3800000000000008</v>
      </c>
      <c r="BD132" t="s">
        <v>3</v>
      </c>
      <c r="BE132" t="s">
        <v>3</v>
      </c>
      <c r="BF132" t="s">
        <v>3</v>
      </c>
      <c r="BG132" t="s">
        <v>3</v>
      </c>
      <c r="BH132">
        <v>3</v>
      </c>
      <c r="BI132">
        <v>1</v>
      </c>
      <c r="BJ132" t="s">
        <v>160</v>
      </c>
      <c r="BM132">
        <v>10001</v>
      </c>
      <c r="BN132">
        <v>0</v>
      </c>
      <c r="BO132" t="s">
        <v>3</v>
      </c>
      <c r="BP132">
        <v>0</v>
      </c>
      <c r="BQ132">
        <v>2</v>
      </c>
      <c r="BR132">
        <v>1</v>
      </c>
      <c r="BS132">
        <v>1</v>
      </c>
      <c r="BT132">
        <v>1</v>
      </c>
      <c r="BU132">
        <v>1</v>
      </c>
      <c r="BV132">
        <v>1</v>
      </c>
      <c r="BW132">
        <v>1</v>
      </c>
      <c r="BX132">
        <v>1</v>
      </c>
      <c r="BY132" t="s">
        <v>3</v>
      </c>
      <c r="BZ132">
        <v>108</v>
      </c>
      <c r="CA132">
        <v>55</v>
      </c>
      <c r="CB132" t="s">
        <v>3</v>
      </c>
      <c r="CE132">
        <v>0</v>
      </c>
      <c r="CF132">
        <v>0</v>
      </c>
      <c r="CG132">
        <v>0</v>
      </c>
      <c r="CM132">
        <v>0</v>
      </c>
      <c r="CN132" t="s">
        <v>3</v>
      </c>
      <c r="CO132">
        <v>0</v>
      </c>
      <c r="CP132">
        <f t="shared" si="89"/>
        <v>-27334.720000000001</v>
      </c>
      <c r="CQ132">
        <f t="shared" si="90"/>
        <v>13173.36</v>
      </c>
      <c r="CR132">
        <f>(((ET132)*BB132-(EU132)*BS132)+AE132*BS132)</f>
        <v>0</v>
      </c>
      <c r="CS132">
        <f t="shared" si="91"/>
        <v>0</v>
      </c>
      <c r="CT132">
        <f t="shared" si="92"/>
        <v>0</v>
      </c>
      <c r="CU132">
        <f t="shared" si="93"/>
        <v>0</v>
      </c>
      <c r="CV132">
        <f t="shared" si="94"/>
        <v>0</v>
      </c>
      <c r="CW132">
        <f t="shared" si="95"/>
        <v>0</v>
      </c>
      <c r="CX132">
        <f t="shared" si="96"/>
        <v>0</v>
      </c>
      <c r="CY132">
        <f t="shared" si="97"/>
        <v>0</v>
      </c>
      <c r="CZ132">
        <f t="shared" si="98"/>
        <v>0</v>
      </c>
      <c r="DC132" t="s">
        <v>3</v>
      </c>
      <c r="DD132" t="s">
        <v>3</v>
      </c>
      <c r="DE132" t="s">
        <v>3</v>
      </c>
      <c r="DF132" t="s">
        <v>3</v>
      </c>
      <c r="DG132" t="s">
        <v>3</v>
      </c>
      <c r="DH132" t="s">
        <v>3</v>
      </c>
      <c r="DI132" t="s">
        <v>3</v>
      </c>
      <c r="DJ132" t="s">
        <v>3</v>
      </c>
      <c r="DK132" t="s">
        <v>3</v>
      </c>
      <c r="DL132" t="s">
        <v>3</v>
      </c>
      <c r="DM132" t="s">
        <v>3</v>
      </c>
      <c r="DN132">
        <v>0</v>
      </c>
      <c r="DO132">
        <v>0</v>
      </c>
      <c r="DP132">
        <v>1</v>
      </c>
      <c r="DQ132">
        <v>1</v>
      </c>
      <c r="DU132">
        <v>1007</v>
      </c>
      <c r="DV132" t="s">
        <v>142</v>
      </c>
      <c r="DW132" t="s">
        <v>142</v>
      </c>
      <c r="DX132">
        <v>1</v>
      </c>
      <c r="DZ132" t="s">
        <v>3</v>
      </c>
      <c r="EA132" t="s">
        <v>3</v>
      </c>
      <c r="EB132" t="s">
        <v>3</v>
      </c>
      <c r="EC132" t="s">
        <v>3</v>
      </c>
      <c r="EE132">
        <v>140625028</v>
      </c>
      <c r="EF132">
        <v>2</v>
      </c>
      <c r="EG132" t="s">
        <v>23</v>
      </c>
      <c r="EH132">
        <v>10</v>
      </c>
      <c r="EI132" t="s">
        <v>153</v>
      </c>
      <c r="EJ132">
        <v>1</v>
      </c>
      <c r="EK132">
        <v>10001</v>
      </c>
      <c r="EL132" t="s">
        <v>153</v>
      </c>
      <c r="EM132" t="s">
        <v>154</v>
      </c>
      <c r="EO132" t="s">
        <v>3</v>
      </c>
      <c r="EQ132">
        <v>32768</v>
      </c>
      <c r="ER132">
        <v>1572</v>
      </c>
      <c r="ES132">
        <v>1572</v>
      </c>
      <c r="ET132">
        <v>0</v>
      </c>
      <c r="EU132">
        <v>0</v>
      </c>
      <c r="EV132">
        <v>0</v>
      </c>
      <c r="EW132">
        <v>0</v>
      </c>
      <c r="EX132">
        <v>0</v>
      </c>
      <c r="FQ132">
        <v>0</v>
      </c>
      <c r="FR132">
        <f t="shared" si="99"/>
        <v>0</v>
      </c>
      <c r="FS132">
        <v>0</v>
      </c>
      <c r="FX132">
        <v>108</v>
      </c>
      <c r="FY132">
        <v>55</v>
      </c>
      <c r="GA132" t="s">
        <v>3</v>
      </c>
      <c r="GD132">
        <v>1</v>
      </c>
      <c r="GF132">
        <v>1629719122</v>
      </c>
      <c r="GG132">
        <v>2</v>
      </c>
      <c r="GH132">
        <v>1</v>
      </c>
      <c r="GI132">
        <v>4</v>
      </c>
      <c r="GJ132">
        <v>0</v>
      </c>
      <c r="GK132">
        <v>0</v>
      </c>
      <c r="GL132">
        <f t="shared" si="100"/>
        <v>0</v>
      </c>
      <c r="GM132">
        <f t="shared" si="101"/>
        <v>-27334.720000000001</v>
      </c>
      <c r="GN132">
        <f t="shared" si="102"/>
        <v>-27334.720000000001</v>
      </c>
      <c r="GO132">
        <f t="shared" si="103"/>
        <v>0</v>
      </c>
      <c r="GP132">
        <f t="shared" si="104"/>
        <v>0</v>
      </c>
      <c r="GR132">
        <v>0</v>
      </c>
      <c r="GS132">
        <v>3</v>
      </c>
      <c r="GT132">
        <v>0</v>
      </c>
      <c r="GU132" t="s">
        <v>3</v>
      </c>
      <c r="GV132">
        <f t="shared" si="105"/>
        <v>0</v>
      </c>
      <c r="GW132">
        <v>1</v>
      </c>
      <c r="GX132">
        <f t="shared" si="106"/>
        <v>0</v>
      </c>
      <c r="HA132">
        <v>0</v>
      </c>
      <c r="HB132">
        <v>0</v>
      </c>
      <c r="HC132">
        <f t="shared" si="107"/>
        <v>0</v>
      </c>
      <c r="HE132" t="s">
        <v>3</v>
      </c>
      <c r="HF132" t="s">
        <v>3</v>
      </c>
      <c r="HM132" t="s">
        <v>3</v>
      </c>
      <c r="HN132" t="s">
        <v>155</v>
      </c>
      <c r="HO132" t="s">
        <v>156</v>
      </c>
      <c r="HP132" t="s">
        <v>153</v>
      </c>
      <c r="HQ132" t="s">
        <v>153</v>
      </c>
      <c r="IK132">
        <v>0</v>
      </c>
    </row>
    <row r="133" spans="1:245" x14ac:dyDescent="0.2">
      <c r="A133">
        <v>17</v>
      </c>
      <c r="B133">
        <v>1</v>
      </c>
      <c r="E133" t="s">
        <v>274</v>
      </c>
      <c r="F133" t="s">
        <v>60</v>
      </c>
      <c r="G133" t="s">
        <v>162</v>
      </c>
      <c r="H133" t="s">
        <v>142</v>
      </c>
      <c r="I133">
        <v>2.5</v>
      </c>
      <c r="J133">
        <v>0</v>
      </c>
      <c r="K133">
        <v>2.5</v>
      </c>
      <c r="O133">
        <f t="shared" si="74"/>
        <v>33468.67</v>
      </c>
      <c r="P133">
        <f t="shared" si="75"/>
        <v>33468.67</v>
      </c>
      <c r="Q133">
        <f t="shared" si="76"/>
        <v>0</v>
      </c>
      <c r="R133">
        <f t="shared" si="77"/>
        <v>0</v>
      </c>
      <c r="S133">
        <f t="shared" si="78"/>
        <v>0</v>
      </c>
      <c r="T133">
        <f t="shared" si="79"/>
        <v>0</v>
      </c>
      <c r="U133">
        <f t="shared" si="80"/>
        <v>0</v>
      </c>
      <c r="V133">
        <f t="shared" si="81"/>
        <v>0</v>
      </c>
      <c r="W133">
        <f t="shared" si="82"/>
        <v>0</v>
      </c>
      <c r="X133">
        <f t="shared" si="83"/>
        <v>0</v>
      </c>
      <c r="Y133">
        <f t="shared" si="84"/>
        <v>0</v>
      </c>
      <c r="AA133">
        <v>145071932</v>
      </c>
      <c r="AB133">
        <f t="shared" si="85"/>
        <v>1597.55</v>
      </c>
      <c r="AC133">
        <f t="shared" si="86"/>
        <v>1597.55</v>
      </c>
      <c r="AD133">
        <f>ROUND((((ET133)-(EU133))+AE133),2)</f>
        <v>0</v>
      </c>
      <c r="AE133">
        <f>ROUND((EU133),2)</f>
        <v>0</v>
      </c>
      <c r="AF133">
        <f>ROUND((EV133),2)</f>
        <v>0</v>
      </c>
      <c r="AG133">
        <f t="shared" si="87"/>
        <v>0</v>
      </c>
      <c r="AH133">
        <f>(EW133)</f>
        <v>0</v>
      </c>
      <c r="AI133">
        <f>(EX133)</f>
        <v>0</v>
      </c>
      <c r="AJ133">
        <f t="shared" si="88"/>
        <v>0</v>
      </c>
      <c r="AK133">
        <v>1597.55</v>
      </c>
      <c r="AL133">
        <v>1597.55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1</v>
      </c>
      <c r="AW133">
        <v>1</v>
      </c>
      <c r="AZ133">
        <v>1</v>
      </c>
      <c r="BA133">
        <v>1</v>
      </c>
      <c r="BB133">
        <v>1</v>
      </c>
      <c r="BC133">
        <v>8.3800000000000008</v>
      </c>
      <c r="BD133" t="s">
        <v>3</v>
      </c>
      <c r="BE133" t="s">
        <v>3</v>
      </c>
      <c r="BF133" t="s">
        <v>3</v>
      </c>
      <c r="BG133" t="s">
        <v>3</v>
      </c>
      <c r="BH133">
        <v>3</v>
      </c>
      <c r="BI133">
        <v>1</v>
      </c>
      <c r="BJ133" t="s">
        <v>3</v>
      </c>
      <c r="BM133">
        <v>1100</v>
      </c>
      <c r="BN133">
        <v>0</v>
      </c>
      <c r="BO133" t="s">
        <v>3</v>
      </c>
      <c r="BP133">
        <v>0</v>
      </c>
      <c r="BQ133">
        <v>8</v>
      </c>
      <c r="BR133">
        <v>0</v>
      </c>
      <c r="BS133">
        <v>1</v>
      </c>
      <c r="BT133">
        <v>1</v>
      </c>
      <c r="BU133">
        <v>1</v>
      </c>
      <c r="BV133">
        <v>1</v>
      </c>
      <c r="BW133">
        <v>1</v>
      </c>
      <c r="BX133">
        <v>1</v>
      </c>
      <c r="BY133" t="s">
        <v>3</v>
      </c>
      <c r="BZ133">
        <v>0</v>
      </c>
      <c r="CA133">
        <v>0</v>
      </c>
      <c r="CB133" t="s">
        <v>3</v>
      </c>
      <c r="CE133">
        <v>0</v>
      </c>
      <c r="CF133">
        <v>0</v>
      </c>
      <c r="CG133">
        <v>0</v>
      </c>
      <c r="CM133">
        <v>0</v>
      </c>
      <c r="CN133" t="s">
        <v>3</v>
      </c>
      <c r="CO133">
        <v>0</v>
      </c>
      <c r="CP133">
        <f t="shared" si="89"/>
        <v>33468.67</v>
      </c>
      <c r="CQ133">
        <f t="shared" si="90"/>
        <v>13387.469000000001</v>
      </c>
      <c r="CR133">
        <f>(((ET133)*BB133-(EU133)*BS133)+AE133*BS133)</f>
        <v>0</v>
      </c>
      <c r="CS133">
        <f t="shared" si="91"/>
        <v>0</v>
      </c>
      <c r="CT133">
        <f t="shared" si="92"/>
        <v>0</v>
      </c>
      <c r="CU133">
        <f t="shared" si="93"/>
        <v>0</v>
      </c>
      <c r="CV133">
        <f t="shared" si="94"/>
        <v>0</v>
      </c>
      <c r="CW133">
        <f t="shared" si="95"/>
        <v>0</v>
      </c>
      <c r="CX133">
        <f t="shared" si="96"/>
        <v>0</v>
      </c>
      <c r="CY133">
        <f t="shared" si="97"/>
        <v>0</v>
      </c>
      <c r="CZ133">
        <f t="shared" si="98"/>
        <v>0</v>
      </c>
      <c r="DC133" t="s">
        <v>3</v>
      </c>
      <c r="DD133" t="s">
        <v>3</v>
      </c>
      <c r="DE133" t="s">
        <v>3</v>
      </c>
      <c r="DF133" t="s">
        <v>3</v>
      </c>
      <c r="DG133" t="s">
        <v>3</v>
      </c>
      <c r="DH133" t="s">
        <v>3</v>
      </c>
      <c r="DI133" t="s">
        <v>3</v>
      </c>
      <c r="DJ133" t="s">
        <v>3</v>
      </c>
      <c r="DK133" t="s">
        <v>3</v>
      </c>
      <c r="DL133" t="s">
        <v>3</v>
      </c>
      <c r="DM133" t="s">
        <v>3</v>
      </c>
      <c r="DN133">
        <v>0</v>
      </c>
      <c r="DO133">
        <v>0</v>
      </c>
      <c r="DP133">
        <v>1</v>
      </c>
      <c r="DQ133">
        <v>1</v>
      </c>
      <c r="DU133">
        <v>1007</v>
      </c>
      <c r="DV133" t="s">
        <v>142</v>
      </c>
      <c r="DW133" t="s">
        <v>142</v>
      </c>
      <c r="DX133">
        <v>1</v>
      </c>
      <c r="DZ133" t="s">
        <v>3</v>
      </c>
      <c r="EA133" t="s">
        <v>3</v>
      </c>
      <c r="EB133" t="s">
        <v>3</v>
      </c>
      <c r="EC133" t="s">
        <v>3</v>
      </c>
      <c r="EE133">
        <v>140625274</v>
      </c>
      <c r="EF133">
        <v>8</v>
      </c>
      <c r="EG133" t="s">
        <v>55</v>
      </c>
      <c r="EH133">
        <v>0</v>
      </c>
      <c r="EI133" t="s">
        <v>3</v>
      </c>
      <c r="EJ133">
        <v>1</v>
      </c>
      <c r="EK133">
        <v>1100</v>
      </c>
      <c r="EL133" t="s">
        <v>56</v>
      </c>
      <c r="EM133" t="s">
        <v>57</v>
      </c>
      <c r="EO133" t="s">
        <v>3</v>
      </c>
      <c r="EQ133">
        <v>0</v>
      </c>
      <c r="ER133">
        <v>1611.01</v>
      </c>
      <c r="ES133">
        <v>1597.55</v>
      </c>
      <c r="ET133">
        <v>0</v>
      </c>
      <c r="EU133">
        <v>0</v>
      </c>
      <c r="EV133">
        <v>0</v>
      </c>
      <c r="EW133">
        <v>0</v>
      </c>
      <c r="EX133">
        <v>0</v>
      </c>
      <c r="EY133">
        <v>0</v>
      </c>
      <c r="EZ133">
        <v>5</v>
      </c>
      <c r="FC133">
        <v>1</v>
      </c>
      <c r="FD133">
        <v>18</v>
      </c>
      <c r="FF133">
        <v>15000</v>
      </c>
      <c r="FQ133">
        <v>0</v>
      </c>
      <c r="FR133">
        <f t="shared" si="99"/>
        <v>0</v>
      </c>
      <c r="FS133">
        <v>0</v>
      </c>
      <c r="FX133">
        <v>0</v>
      </c>
      <c r="FY133">
        <v>0</v>
      </c>
      <c r="GA133" t="s">
        <v>143</v>
      </c>
      <c r="GD133">
        <v>1</v>
      </c>
      <c r="GF133">
        <v>-1073663477</v>
      </c>
      <c r="GG133">
        <v>2</v>
      </c>
      <c r="GH133">
        <v>3</v>
      </c>
      <c r="GI133">
        <v>4</v>
      </c>
      <c r="GJ133">
        <v>0</v>
      </c>
      <c r="GK133">
        <v>0</v>
      </c>
      <c r="GL133">
        <f t="shared" si="100"/>
        <v>0</v>
      </c>
      <c r="GM133">
        <f t="shared" si="101"/>
        <v>33468.67</v>
      </c>
      <c r="GN133">
        <f t="shared" si="102"/>
        <v>33468.67</v>
      </c>
      <c r="GO133">
        <f t="shared" si="103"/>
        <v>0</v>
      </c>
      <c r="GP133">
        <f t="shared" si="104"/>
        <v>0</v>
      </c>
      <c r="GR133">
        <v>1</v>
      </c>
      <c r="GS133">
        <v>1</v>
      </c>
      <c r="GT133">
        <v>0</v>
      </c>
      <c r="GU133" t="s">
        <v>3</v>
      </c>
      <c r="GV133">
        <f t="shared" si="105"/>
        <v>0</v>
      </c>
      <c r="GW133">
        <v>1</v>
      </c>
      <c r="GX133">
        <f t="shared" si="106"/>
        <v>0</v>
      </c>
      <c r="HA133">
        <v>0</v>
      </c>
      <c r="HB133">
        <v>0</v>
      </c>
      <c r="HC133">
        <f t="shared" si="107"/>
        <v>0</v>
      </c>
      <c r="HE133" t="s">
        <v>64</v>
      </c>
      <c r="HF133" t="s">
        <v>34</v>
      </c>
      <c r="HM133" t="s">
        <v>3</v>
      </c>
      <c r="HN133" t="s">
        <v>3</v>
      </c>
      <c r="HO133" t="s">
        <v>3</v>
      </c>
      <c r="HP133" t="s">
        <v>3</v>
      </c>
      <c r="HQ133" t="s">
        <v>3</v>
      </c>
      <c r="IK133">
        <v>0</v>
      </c>
    </row>
    <row r="134" spans="1:245" x14ac:dyDescent="0.2">
      <c r="A134">
        <v>17</v>
      </c>
      <c r="B134">
        <v>1</v>
      </c>
      <c r="E134" t="s">
        <v>275</v>
      </c>
      <c r="F134" t="s">
        <v>164</v>
      </c>
      <c r="G134" t="s">
        <v>165</v>
      </c>
      <c r="H134" t="s">
        <v>166</v>
      </c>
      <c r="I134">
        <f>ROUND(I99+I127+I130,9)</f>
        <v>10.6029</v>
      </c>
      <c r="J134">
        <v>0</v>
      </c>
      <c r="K134">
        <f>ROUND(I99+I127+I130,9)</f>
        <v>10.6029</v>
      </c>
      <c r="O134">
        <f>0</f>
        <v>0</v>
      </c>
      <c r="P134">
        <f>0</f>
        <v>0</v>
      </c>
      <c r="Q134">
        <f>0</f>
        <v>0</v>
      </c>
      <c r="R134">
        <f>0</f>
        <v>0</v>
      </c>
      <c r="S134">
        <f>0</f>
        <v>0</v>
      </c>
      <c r="T134">
        <f>0</f>
        <v>0</v>
      </c>
      <c r="U134">
        <f>0</f>
        <v>0</v>
      </c>
      <c r="V134">
        <f>0</f>
        <v>0</v>
      </c>
      <c r="W134">
        <f>0</f>
        <v>0</v>
      </c>
      <c r="X134">
        <f>0</f>
        <v>0</v>
      </c>
      <c r="Y134">
        <f>0</f>
        <v>0</v>
      </c>
      <c r="AA134">
        <v>145071932</v>
      </c>
      <c r="AB134">
        <f>ROUND((AK134),2)</f>
        <v>3.28</v>
      </c>
      <c r="AC134">
        <f>0</f>
        <v>0</v>
      </c>
      <c r="AD134">
        <f>0</f>
        <v>0</v>
      </c>
      <c r="AE134">
        <f>0</f>
        <v>0</v>
      </c>
      <c r="AF134">
        <f>0</f>
        <v>0</v>
      </c>
      <c r="AG134">
        <f>0</f>
        <v>0</v>
      </c>
      <c r="AH134">
        <f>0</f>
        <v>0</v>
      </c>
      <c r="AI134">
        <f>0</f>
        <v>0</v>
      </c>
      <c r="AJ134">
        <f>0</f>
        <v>0</v>
      </c>
      <c r="AK134">
        <v>3.28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1</v>
      </c>
      <c r="AW134">
        <v>1</v>
      </c>
      <c r="AZ134">
        <v>14.68</v>
      </c>
      <c r="BA134">
        <v>1</v>
      </c>
      <c r="BB134">
        <v>1</v>
      </c>
      <c r="BC134">
        <v>1</v>
      </c>
      <c r="BD134" t="s">
        <v>3</v>
      </c>
      <c r="BE134" t="s">
        <v>3</v>
      </c>
      <c r="BF134" t="s">
        <v>3</v>
      </c>
      <c r="BG134" t="s">
        <v>3</v>
      </c>
      <c r="BH134">
        <v>0</v>
      </c>
      <c r="BI134">
        <v>1</v>
      </c>
      <c r="BJ134" t="s">
        <v>167</v>
      </c>
      <c r="BM134">
        <v>700004</v>
      </c>
      <c r="BN134">
        <v>0</v>
      </c>
      <c r="BO134" t="s">
        <v>3</v>
      </c>
      <c r="BP134">
        <v>0</v>
      </c>
      <c r="BQ134">
        <v>19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3</v>
      </c>
      <c r="BZ134">
        <v>0</v>
      </c>
      <c r="CA134">
        <v>0</v>
      </c>
      <c r="CB134" t="s">
        <v>3</v>
      </c>
      <c r="CE134">
        <v>0</v>
      </c>
      <c r="CF134">
        <v>0</v>
      </c>
      <c r="CG134">
        <v>0</v>
      </c>
      <c r="CM134">
        <v>0</v>
      </c>
      <c r="CN134" t="s">
        <v>3</v>
      </c>
      <c r="CO134">
        <v>0</v>
      </c>
      <c r="CP134">
        <f>AB134*AZ134</f>
        <v>48.150399999999998</v>
      </c>
      <c r="CQ134">
        <v>0</v>
      </c>
      <c r="CR134">
        <v>0</v>
      </c>
      <c r="CS134">
        <v>0</v>
      </c>
      <c r="CT134">
        <v>0</v>
      </c>
      <c r="CU134">
        <v>0</v>
      </c>
      <c r="CV134">
        <v>0</v>
      </c>
      <c r="CW134">
        <v>0</v>
      </c>
      <c r="CX134">
        <v>0</v>
      </c>
      <c r="CY134">
        <v>0</v>
      </c>
      <c r="CZ134">
        <v>0</v>
      </c>
      <c r="DC134" t="s">
        <v>3</v>
      </c>
      <c r="DD134" t="s">
        <v>3</v>
      </c>
      <c r="DE134" t="s">
        <v>3</v>
      </c>
      <c r="DF134" t="s">
        <v>3</v>
      </c>
      <c r="DG134" t="s">
        <v>3</v>
      </c>
      <c r="DH134" t="s">
        <v>3</v>
      </c>
      <c r="DI134" t="s">
        <v>3</v>
      </c>
      <c r="DJ134" t="s">
        <v>3</v>
      </c>
      <c r="DK134" t="s">
        <v>3</v>
      </c>
      <c r="DL134" t="s">
        <v>3</v>
      </c>
      <c r="DM134" t="s">
        <v>3</v>
      </c>
      <c r="DN134">
        <v>0</v>
      </c>
      <c r="DO134">
        <v>0</v>
      </c>
      <c r="DP134">
        <v>1</v>
      </c>
      <c r="DQ134">
        <v>1</v>
      </c>
      <c r="DU134">
        <v>1013</v>
      </c>
      <c r="DV134" t="s">
        <v>166</v>
      </c>
      <c r="DW134" t="s">
        <v>166</v>
      </c>
      <c r="DX134">
        <v>1</v>
      </c>
      <c r="DZ134" t="s">
        <v>3</v>
      </c>
      <c r="EA134" t="s">
        <v>3</v>
      </c>
      <c r="EB134" t="s">
        <v>3</v>
      </c>
      <c r="EC134" t="s">
        <v>3</v>
      </c>
      <c r="EE134">
        <v>140625282</v>
      </c>
      <c r="EF134">
        <v>19</v>
      </c>
      <c r="EG134" t="s">
        <v>168</v>
      </c>
      <c r="EH134">
        <v>106</v>
      </c>
      <c r="EI134" t="s">
        <v>168</v>
      </c>
      <c r="EJ134">
        <v>1</v>
      </c>
      <c r="EK134">
        <v>700004</v>
      </c>
      <c r="EL134" t="s">
        <v>168</v>
      </c>
      <c r="EM134" t="s">
        <v>169</v>
      </c>
      <c r="EO134" t="s">
        <v>3</v>
      </c>
      <c r="EQ134">
        <v>0</v>
      </c>
      <c r="ER134">
        <v>0</v>
      </c>
      <c r="ES134">
        <v>0</v>
      </c>
      <c r="ET134">
        <v>0</v>
      </c>
      <c r="EU134">
        <v>0</v>
      </c>
      <c r="EV134">
        <v>0</v>
      </c>
      <c r="EW134">
        <v>0</v>
      </c>
      <c r="EX134">
        <v>0</v>
      </c>
      <c r="EY134">
        <v>0</v>
      </c>
      <c r="FQ134">
        <v>0</v>
      </c>
      <c r="FR134">
        <f t="shared" si="99"/>
        <v>0</v>
      </c>
      <c r="FS134">
        <v>0</v>
      </c>
      <c r="FX134">
        <v>0</v>
      </c>
      <c r="FY134">
        <v>0</v>
      </c>
      <c r="GA134" t="s">
        <v>3</v>
      </c>
      <c r="GD134">
        <v>1</v>
      </c>
      <c r="GF134">
        <v>1072927856</v>
      </c>
      <c r="GG134">
        <v>2</v>
      </c>
      <c r="GH134">
        <v>1</v>
      </c>
      <c r="GI134">
        <v>4</v>
      </c>
      <c r="GJ134">
        <v>2</v>
      </c>
      <c r="GK134">
        <v>0</v>
      </c>
      <c r="GL134">
        <f t="shared" si="100"/>
        <v>0</v>
      </c>
      <c r="GM134">
        <f>ROUND(CP134*I134,2)</f>
        <v>510.53</v>
      </c>
      <c r="GN134">
        <f>IF(OR(BI134=0,BI134=1),ROUND(CP134*I134,2),0)</f>
        <v>510.53</v>
      </c>
      <c r="GO134">
        <f>IF(BI134=2,ROUND(CP134*I134,2),0)</f>
        <v>0</v>
      </c>
      <c r="GP134">
        <f>IF(BI134=4,ROUND(CP134*I134,2)+GX134,0)</f>
        <v>0</v>
      </c>
      <c r="GR134">
        <v>0</v>
      </c>
      <c r="GS134">
        <v>3</v>
      </c>
      <c r="GT134">
        <v>0</v>
      </c>
      <c r="GU134" t="s">
        <v>3</v>
      </c>
      <c r="GV134">
        <f>0</f>
        <v>0</v>
      </c>
      <c r="GW134">
        <v>1</v>
      </c>
      <c r="GX134">
        <f>0</f>
        <v>0</v>
      </c>
      <c r="HA134">
        <v>0</v>
      </c>
      <c r="HB134">
        <v>0</v>
      </c>
      <c r="HC134">
        <v>0</v>
      </c>
      <c r="HD134">
        <f>GM134</f>
        <v>510.53</v>
      </c>
      <c r="HE134" t="s">
        <v>3</v>
      </c>
      <c r="HF134" t="s">
        <v>3</v>
      </c>
      <c r="HM134" t="s">
        <v>3</v>
      </c>
      <c r="HN134" t="s">
        <v>3</v>
      </c>
      <c r="HO134" t="s">
        <v>3</v>
      </c>
      <c r="HP134" t="s">
        <v>3</v>
      </c>
      <c r="HQ134" t="s">
        <v>3</v>
      </c>
      <c r="IK134">
        <v>0</v>
      </c>
    </row>
    <row r="135" spans="1:245" x14ac:dyDescent="0.2">
      <c r="A135">
        <v>17</v>
      </c>
      <c r="B135">
        <v>1</v>
      </c>
      <c r="E135" t="s">
        <v>276</v>
      </c>
      <c r="F135" t="s">
        <v>171</v>
      </c>
      <c r="G135" t="s">
        <v>172</v>
      </c>
      <c r="H135" t="s">
        <v>166</v>
      </c>
      <c r="I135">
        <f>ROUND(I134,9)</f>
        <v>10.6029</v>
      </c>
      <c r="J135">
        <v>0</v>
      </c>
      <c r="K135">
        <f>ROUND(I134,9)</f>
        <v>10.6029</v>
      </c>
      <c r="O135">
        <f>0</f>
        <v>0</v>
      </c>
      <c r="P135">
        <f>0</f>
        <v>0</v>
      </c>
      <c r="Q135">
        <f>0</f>
        <v>0</v>
      </c>
      <c r="R135">
        <f>0</f>
        <v>0</v>
      </c>
      <c r="S135">
        <f>0</f>
        <v>0</v>
      </c>
      <c r="T135">
        <f>0</f>
        <v>0</v>
      </c>
      <c r="U135">
        <f>0</f>
        <v>0</v>
      </c>
      <c r="V135">
        <f>0</f>
        <v>0</v>
      </c>
      <c r="W135">
        <f>0</f>
        <v>0</v>
      </c>
      <c r="X135">
        <f>0</f>
        <v>0</v>
      </c>
      <c r="Y135">
        <f>0</f>
        <v>0</v>
      </c>
      <c r="AA135">
        <v>145071932</v>
      </c>
      <c r="AB135">
        <f>ROUND((AK135),2)</f>
        <v>3.86</v>
      </c>
      <c r="AC135">
        <f>0</f>
        <v>0</v>
      </c>
      <c r="AD135">
        <f>0</f>
        <v>0</v>
      </c>
      <c r="AE135">
        <f>0</f>
        <v>0</v>
      </c>
      <c r="AF135">
        <f>0</f>
        <v>0</v>
      </c>
      <c r="AG135">
        <f>0</f>
        <v>0</v>
      </c>
      <c r="AH135">
        <f>0</f>
        <v>0</v>
      </c>
      <c r="AI135">
        <f>0</f>
        <v>0</v>
      </c>
      <c r="AJ135">
        <f>0</f>
        <v>0</v>
      </c>
      <c r="AK135">
        <v>3.86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1</v>
      </c>
      <c r="AW135">
        <v>1</v>
      </c>
      <c r="AZ135">
        <v>14.68</v>
      </c>
      <c r="BA135">
        <v>1</v>
      </c>
      <c r="BB135">
        <v>1</v>
      </c>
      <c r="BC135">
        <v>1</v>
      </c>
      <c r="BD135" t="s">
        <v>3</v>
      </c>
      <c r="BE135" t="s">
        <v>3</v>
      </c>
      <c r="BF135" t="s">
        <v>3</v>
      </c>
      <c r="BG135" t="s">
        <v>3</v>
      </c>
      <c r="BH135">
        <v>0</v>
      </c>
      <c r="BI135">
        <v>1</v>
      </c>
      <c r="BJ135" t="s">
        <v>173</v>
      </c>
      <c r="BM135">
        <v>700011</v>
      </c>
      <c r="BN135">
        <v>0</v>
      </c>
      <c r="BO135" t="s">
        <v>3</v>
      </c>
      <c r="BP135">
        <v>0</v>
      </c>
      <c r="BQ135">
        <v>40</v>
      </c>
      <c r="BR135">
        <v>0</v>
      </c>
      <c r="BS135">
        <v>1</v>
      </c>
      <c r="BT135">
        <v>1</v>
      </c>
      <c r="BU135">
        <v>1</v>
      </c>
      <c r="BV135">
        <v>1</v>
      </c>
      <c r="BW135">
        <v>1</v>
      </c>
      <c r="BX135">
        <v>1</v>
      </c>
      <c r="BY135" t="s">
        <v>3</v>
      </c>
      <c r="BZ135">
        <v>0</v>
      </c>
      <c r="CA135">
        <v>0</v>
      </c>
      <c r="CB135" t="s">
        <v>3</v>
      </c>
      <c r="CE135">
        <v>0</v>
      </c>
      <c r="CF135">
        <v>0</v>
      </c>
      <c r="CG135">
        <v>0</v>
      </c>
      <c r="CM135">
        <v>0</v>
      </c>
      <c r="CN135" t="s">
        <v>3</v>
      </c>
      <c r="CO135">
        <v>0</v>
      </c>
      <c r="CP135">
        <f>AB135*AZ135</f>
        <v>56.6648</v>
      </c>
      <c r="CQ135">
        <v>0</v>
      </c>
      <c r="CR135">
        <v>0</v>
      </c>
      <c r="CS135">
        <v>0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0</v>
      </c>
      <c r="DC135" t="s">
        <v>3</v>
      </c>
      <c r="DD135" t="s">
        <v>3</v>
      </c>
      <c r="DE135" t="s">
        <v>3</v>
      </c>
      <c r="DF135" t="s">
        <v>3</v>
      </c>
      <c r="DG135" t="s">
        <v>3</v>
      </c>
      <c r="DH135" t="s">
        <v>3</v>
      </c>
      <c r="DI135" t="s">
        <v>3</v>
      </c>
      <c r="DJ135" t="s">
        <v>3</v>
      </c>
      <c r="DK135" t="s">
        <v>3</v>
      </c>
      <c r="DL135" t="s">
        <v>3</v>
      </c>
      <c r="DM135" t="s">
        <v>3</v>
      </c>
      <c r="DN135">
        <v>0</v>
      </c>
      <c r="DO135">
        <v>0</v>
      </c>
      <c r="DP135">
        <v>1</v>
      </c>
      <c r="DQ135">
        <v>1</v>
      </c>
      <c r="DU135">
        <v>1013</v>
      </c>
      <c r="DV135" t="s">
        <v>166</v>
      </c>
      <c r="DW135" t="s">
        <v>166</v>
      </c>
      <c r="DX135">
        <v>1</v>
      </c>
      <c r="DZ135" t="s">
        <v>3</v>
      </c>
      <c r="EA135" t="s">
        <v>3</v>
      </c>
      <c r="EB135" t="s">
        <v>3</v>
      </c>
      <c r="EC135" t="s">
        <v>3</v>
      </c>
      <c r="EE135">
        <v>140625621</v>
      </c>
      <c r="EF135">
        <v>40</v>
      </c>
      <c r="EG135" t="s">
        <v>174</v>
      </c>
      <c r="EH135">
        <v>107</v>
      </c>
      <c r="EI135" t="s">
        <v>175</v>
      </c>
      <c r="EJ135">
        <v>1</v>
      </c>
      <c r="EK135">
        <v>700011</v>
      </c>
      <c r="EL135" t="s">
        <v>176</v>
      </c>
      <c r="EM135" t="s">
        <v>177</v>
      </c>
      <c r="EO135" t="s">
        <v>3</v>
      </c>
      <c r="EQ135">
        <v>0</v>
      </c>
      <c r="ER135">
        <v>0</v>
      </c>
      <c r="ES135">
        <v>0</v>
      </c>
      <c r="ET135">
        <v>0</v>
      </c>
      <c r="EU135">
        <v>0</v>
      </c>
      <c r="EV135">
        <v>0</v>
      </c>
      <c r="EW135">
        <v>0</v>
      </c>
      <c r="EX135">
        <v>0</v>
      </c>
      <c r="EY135">
        <v>0</v>
      </c>
      <c r="FQ135">
        <v>0</v>
      </c>
      <c r="FR135">
        <f t="shared" si="99"/>
        <v>0</v>
      </c>
      <c r="FS135">
        <v>0</v>
      </c>
      <c r="FX135">
        <v>0</v>
      </c>
      <c r="FY135">
        <v>0</v>
      </c>
      <c r="GA135" t="s">
        <v>3</v>
      </c>
      <c r="GD135">
        <v>1</v>
      </c>
      <c r="GF135">
        <v>-1332390239</v>
      </c>
      <c r="GG135">
        <v>2</v>
      </c>
      <c r="GH135">
        <v>1</v>
      </c>
      <c r="GI135">
        <v>4</v>
      </c>
      <c r="GJ135">
        <v>2</v>
      </c>
      <c r="GK135">
        <v>0</v>
      </c>
      <c r="GL135">
        <f t="shared" si="100"/>
        <v>0</v>
      </c>
      <c r="GM135">
        <f>ROUND(CP135*I135,2)</f>
        <v>600.80999999999995</v>
      </c>
      <c r="GN135">
        <f>IF(OR(BI135=0,BI135=1),ROUND(CP135*I135,2),0)</f>
        <v>600.80999999999995</v>
      </c>
      <c r="GO135">
        <f>IF(BI135=2,ROUND(CP135*I135,2),0)</f>
        <v>0</v>
      </c>
      <c r="GP135">
        <f>IF(BI135=4,ROUND(CP135*I135,2)+GX135,0)</f>
        <v>0</v>
      </c>
      <c r="GR135">
        <v>0</v>
      </c>
      <c r="GS135">
        <v>3</v>
      </c>
      <c r="GT135">
        <v>0</v>
      </c>
      <c r="GU135" t="s">
        <v>3</v>
      </c>
      <c r="GV135">
        <f>0</f>
        <v>0</v>
      </c>
      <c r="GW135">
        <v>1</v>
      </c>
      <c r="GX135">
        <f>0</f>
        <v>0</v>
      </c>
      <c r="HA135">
        <v>0</v>
      </c>
      <c r="HB135">
        <v>0</v>
      </c>
      <c r="HC135">
        <v>0</v>
      </c>
      <c r="HD135">
        <f>GM135</f>
        <v>600.80999999999995</v>
      </c>
      <c r="HE135" t="s">
        <v>3</v>
      </c>
      <c r="HF135" t="s">
        <v>3</v>
      </c>
      <c r="HM135" t="s">
        <v>3</v>
      </c>
      <c r="HN135" t="s">
        <v>3</v>
      </c>
      <c r="HO135" t="s">
        <v>3</v>
      </c>
      <c r="HP135" t="s">
        <v>3</v>
      </c>
      <c r="HQ135" t="s">
        <v>3</v>
      </c>
      <c r="IK135">
        <v>0</v>
      </c>
    </row>
    <row r="137" spans="1:245" x14ac:dyDescent="0.2">
      <c r="A137" s="2">
        <v>51</v>
      </c>
      <c r="B137" s="2">
        <f>B94</f>
        <v>1</v>
      </c>
      <c r="C137" s="2">
        <f>A94</f>
        <v>4</v>
      </c>
      <c r="D137" s="2">
        <f>ROW(A94)</f>
        <v>94</v>
      </c>
      <c r="E137" s="2"/>
      <c r="F137" s="2" t="str">
        <f>IF(F94&lt;&gt;"",F94,"")</f>
        <v>2</v>
      </c>
      <c r="G137" s="2" t="str">
        <f>IF(G94&lt;&gt;"",G94,"")</f>
        <v>Ремонт кровли на отметке +12.600</v>
      </c>
      <c r="H137" s="2">
        <v>0</v>
      </c>
      <c r="I137" s="2"/>
      <c r="J137" s="2"/>
      <c r="K137" s="2"/>
      <c r="L137" s="2"/>
      <c r="M137" s="2"/>
      <c r="N137" s="2"/>
      <c r="O137" s="2">
        <f t="shared" ref="O137:T137" si="120">ROUND(AB137,2)</f>
        <v>418248.21</v>
      </c>
      <c r="P137" s="2">
        <f t="shared" si="120"/>
        <v>241160.84</v>
      </c>
      <c r="Q137" s="2">
        <f t="shared" si="120"/>
        <v>25871.38</v>
      </c>
      <c r="R137" s="2">
        <f t="shared" si="120"/>
        <v>8094.02</v>
      </c>
      <c r="S137" s="2">
        <f t="shared" si="120"/>
        <v>151215.99</v>
      </c>
      <c r="T137" s="2">
        <f t="shared" si="120"/>
        <v>0</v>
      </c>
      <c r="U137" s="2">
        <f>AH137</f>
        <v>400.15269000000001</v>
      </c>
      <c r="V137" s="2">
        <f>AI137</f>
        <v>12.958575000000003</v>
      </c>
      <c r="W137" s="2">
        <f>ROUND(AJ137,2)</f>
        <v>0</v>
      </c>
      <c r="X137" s="2">
        <f>ROUND(AK137,2)</f>
        <v>152061.70000000001</v>
      </c>
      <c r="Y137" s="2">
        <f>ROUND(AL137,2)</f>
        <v>77621.39</v>
      </c>
      <c r="Z137" s="2"/>
      <c r="AA137" s="2"/>
      <c r="AB137" s="2">
        <f>ROUND(SUMIF(AA98:AA135,"=145071932",O98:O135),2)</f>
        <v>418248.21</v>
      </c>
      <c r="AC137" s="2">
        <f>ROUND(SUMIF(AA98:AA135,"=145071932",P98:P135),2)</f>
        <v>241160.84</v>
      </c>
      <c r="AD137" s="2">
        <f>ROUND(SUMIF(AA98:AA135,"=145071932",Q98:Q135),2)</f>
        <v>25871.38</v>
      </c>
      <c r="AE137" s="2">
        <f>ROUND(SUMIF(AA98:AA135,"=145071932",R98:R135),2)</f>
        <v>8094.02</v>
      </c>
      <c r="AF137" s="2">
        <f>ROUND(SUMIF(AA98:AA135,"=145071932",S98:S135),2)</f>
        <v>151215.99</v>
      </c>
      <c r="AG137" s="2">
        <f>ROUND(SUMIF(AA98:AA135,"=145071932",T98:T135),2)</f>
        <v>0</v>
      </c>
      <c r="AH137" s="2">
        <f>SUMIF(AA98:AA135,"=145071932",U98:U135)</f>
        <v>400.15269000000001</v>
      </c>
      <c r="AI137" s="2">
        <f>SUMIF(AA98:AA135,"=145071932",V98:V135)</f>
        <v>12.958575000000003</v>
      </c>
      <c r="AJ137" s="2">
        <f>ROUND(SUMIF(AA98:AA135,"=145071932",W98:W135),2)</f>
        <v>0</v>
      </c>
      <c r="AK137" s="2">
        <f>ROUND(SUMIF(AA98:AA135,"=145071932",X98:X135),2)</f>
        <v>152061.70000000001</v>
      </c>
      <c r="AL137" s="2">
        <f>ROUND(SUMIF(AA98:AA135,"=145071932",Y98:Y135),2)</f>
        <v>77621.39</v>
      </c>
      <c r="AM137" s="2"/>
      <c r="AN137" s="2"/>
      <c r="AO137" s="2">
        <f t="shared" ref="AO137:BD137" si="121">ROUND(BX137,2)</f>
        <v>0</v>
      </c>
      <c r="AP137" s="2">
        <f t="shared" si="121"/>
        <v>0</v>
      </c>
      <c r="AQ137" s="2">
        <f t="shared" si="121"/>
        <v>0</v>
      </c>
      <c r="AR137" s="2">
        <f t="shared" si="121"/>
        <v>649042.64</v>
      </c>
      <c r="AS137" s="2">
        <f t="shared" si="121"/>
        <v>649042.64</v>
      </c>
      <c r="AT137" s="2">
        <f t="shared" si="121"/>
        <v>0</v>
      </c>
      <c r="AU137" s="2">
        <f t="shared" si="121"/>
        <v>0</v>
      </c>
      <c r="AV137" s="2">
        <f t="shared" si="121"/>
        <v>241160.84</v>
      </c>
      <c r="AW137" s="2">
        <f t="shared" si="121"/>
        <v>241160.84</v>
      </c>
      <c r="AX137" s="2">
        <f t="shared" si="121"/>
        <v>0</v>
      </c>
      <c r="AY137" s="2">
        <f t="shared" si="121"/>
        <v>241160.84</v>
      </c>
      <c r="AZ137" s="2">
        <f t="shared" si="121"/>
        <v>0</v>
      </c>
      <c r="BA137" s="2">
        <f t="shared" si="121"/>
        <v>0</v>
      </c>
      <c r="BB137" s="2">
        <f t="shared" si="121"/>
        <v>0</v>
      </c>
      <c r="BC137" s="2">
        <f t="shared" si="121"/>
        <v>0</v>
      </c>
      <c r="BD137" s="2">
        <f t="shared" si="121"/>
        <v>1111.3399999999999</v>
      </c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>
        <f>ROUND(SUMIF(AA98:AA135,"=145071932",FQ98:FQ135),2)</f>
        <v>0</v>
      </c>
      <c r="BY137" s="2">
        <f>ROUND(SUMIF(AA98:AA135,"=145071932",FR98:FR135),2)</f>
        <v>0</v>
      </c>
      <c r="BZ137" s="2">
        <f>ROUND(SUMIF(AA98:AA135,"=145071932",GL98:GL135),2)</f>
        <v>0</v>
      </c>
      <c r="CA137" s="2">
        <f>ROUND(SUMIF(AA98:AA135,"=145071932",GM98:GM135),2)</f>
        <v>649042.64</v>
      </c>
      <c r="CB137" s="2">
        <f>ROUND(SUMIF(AA98:AA135,"=145071932",GN98:GN135),2)</f>
        <v>649042.64</v>
      </c>
      <c r="CC137" s="2">
        <f>ROUND(SUMIF(AA98:AA135,"=145071932",GO98:GO135),2)</f>
        <v>0</v>
      </c>
      <c r="CD137" s="2">
        <f>ROUND(SUMIF(AA98:AA135,"=145071932",GP98:GP135),2)</f>
        <v>0</v>
      </c>
      <c r="CE137" s="2">
        <f>AC137-BX137</f>
        <v>241160.84</v>
      </c>
      <c r="CF137" s="2">
        <f>AC137-BY137</f>
        <v>241160.84</v>
      </c>
      <c r="CG137" s="2">
        <f>BX137-BZ137</f>
        <v>0</v>
      </c>
      <c r="CH137" s="2">
        <f>AC137-BX137-BY137+BZ137</f>
        <v>241160.84</v>
      </c>
      <c r="CI137" s="2">
        <f>BY137-BZ137</f>
        <v>0</v>
      </c>
      <c r="CJ137" s="2">
        <f>ROUND(SUMIF(AA98:AA135,"=145071932",GX98:GX135),2)</f>
        <v>0</v>
      </c>
      <c r="CK137" s="2">
        <f>ROUND(SUMIF(AA98:AA135,"=145071932",GY98:GY135),2)</f>
        <v>0</v>
      </c>
      <c r="CL137" s="2">
        <f>ROUND(SUMIF(AA98:AA135,"=145071932",GZ98:GZ135),2)</f>
        <v>0</v>
      </c>
      <c r="CM137" s="2">
        <f>ROUND(SUMIF(AA98:AA135,"=145071932",HD98:HD135),2)</f>
        <v>1111.3399999999999</v>
      </c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  <c r="EN137" s="3"/>
      <c r="EO137" s="3"/>
      <c r="EP137" s="3"/>
      <c r="EQ137" s="3"/>
      <c r="ER137" s="3"/>
      <c r="ES137" s="3"/>
      <c r="ET137" s="3"/>
      <c r="EU137" s="3"/>
      <c r="EV137" s="3"/>
      <c r="EW137" s="3"/>
      <c r="EX137" s="3"/>
      <c r="EY137" s="3"/>
      <c r="EZ137" s="3"/>
      <c r="FA137" s="3"/>
      <c r="FB137" s="3"/>
      <c r="FC137" s="3"/>
      <c r="FD137" s="3"/>
      <c r="FE137" s="3"/>
      <c r="FF137" s="3"/>
      <c r="FG137" s="3"/>
      <c r="FH137" s="3"/>
      <c r="FI137" s="3"/>
      <c r="FJ137" s="3"/>
      <c r="FK137" s="3"/>
      <c r="FL137" s="3"/>
      <c r="FM137" s="3"/>
      <c r="FN137" s="3"/>
      <c r="FO137" s="3"/>
      <c r="FP137" s="3"/>
      <c r="FQ137" s="3"/>
      <c r="FR137" s="3"/>
      <c r="FS137" s="3"/>
      <c r="FT137" s="3"/>
      <c r="FU137" s="3"/>
      <c r="FV137" s="3"/>
      <c r="FW137" s="3"/>
      <c r="FX137" s="3"/>
      <c r="FY137" s="3"/>
      <c r="FZ137" s="3"/>
      <c r="GA137" s="3"/>
      <c r="GB137" s="3"/>
      <c r="GC137" s="3"/>
      <c r="GD137" s="3"/>
      <c r="GE137" s="3"/>
      <c r="GF137" s="3"/>
      <c r="GG137" s="3"/>
      <c r="GH137" s="3"/>
      <c r="GI137" s="3"/>
      <c r="GJ137" s="3"/>
      <c r="GK137" s="3"/>
      <c r="GL137" s="3"/>
      <c r="GM137" s="3"/>
      <c r="GN137" s="3"/>
      <c r="GO137" s="3"/>
      <c r="GP137" s="3"/>
      <c r="GQ137" s="3"/>
      <c r="GR137" s="3"/>
      <c r="GS137" s="3"/>
      <c r="GT137" s="3"/>
      <c r="GU137" s="3"/>
      <c r="GV137" s="3"/>
      <c r="GW137" s="3"/>
      <c r="GX137" s="3">
        <v>0</v>
      </c>
    </row>
    <row r="139" spans="1:245" x14ac:dyDescent="0.2">
      <c r="A139" s="4">
        <v>50</v>
      </c>
      <c r="B139" s="4">
        <v>0</v>
      </c>
      <c r="C139" s="4">
        <v>0</v>
      </c>
      <c r="D139" s="4">
        <v>1</v>
      </c>
      <c r="E139" s="4">
        <v>201</v>
      </c>
      <c r="F139" s="4">
        <f>ROUND(Source!O137,O139)</f>
        <v>418248.21</v>
      </c>
      <c r="G139" s="4" t="s">
        <v>178</v>
      </c>
      <c r="H139" s="4" t="s">
        <v>179</v>
      </c>
      <c r="I139" s="4"/>
      <c r="J139" s="4"/>
      <c r="K139" s="4">
        <v>201</v>
      </c>
      <c r="L139" s="4">
        <v>1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418248.21</v>
      </c>
      <c r="X139" s="4">
        <v>1</v>
      </c>
      <c r="Y139" s="4">
        <v>418248.21</v>
      </c>
      <c r="Z139" s="4"/>
      <c r="AA139" s="4"/>
      <c r="AB139" s="4"/>
    </row>
    <row r="140" spans="1:245" x14ac:dyDescent="0.2">
      <c r="A140" s="4">
        <v>50</v>
      </c>
      <c r="B140" s="4">
        <v>0</v>
      </c>
      <c r="C140" s="4">
        <v>0</v>
      </c>
      <c r="D140" s="4">
        <v>1</v>
      </c>
      <c r="E140" s="4">
        <v>202</v>
      </c>
      <c r="F140" s="4">
        <f>ROUND(Source!P137,O140)</f>
        <v>241160.84</v>
      </c>
      <c r="G140" s="4" t="s">
        <v>180</v>
      </c>
      <c r="H140" s="4" t="s">
        <v>181</v>
      </c>
      <c r="I140" s="4"/>
      <c r="J140" s="4"/>
      <c r="K140" s="4">
        <v>202</v>
      </c>
      <c r="L140" s="4">
        <v>2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241160.84</v>
      </c>
      <c r="X140" s="4">
        <v>1</v>
      </c>
      <c r="Y140" s="4">
        <v>241160.84</v>
      </c>
      <c r="Z140" s="4"/>
      <c r="AA140" s="4"/>
      <c r="AB140" s="4"/>
    </row>
    <row r="141" spans="1:245" x14ac:dyDescent="0.2">
      <c r="A141" s="4">
        <v>50</v>
      </c>
      <c r="B141" s="4">
        <v>0</v>
      </c>
      <c r="C141" s="4">
        <v>0</v>
      </c>
      <c r="D141" s="4">
        <v>1</v>
      </c>
      <c r="E141" s="4">
        <v>222</v>
      </c>
      <c r="F141" s="4">
        <f>ROUND(Source!AO137,O141)</f>
        <v>0</v>
      </c>
      <c r="G141" s="4" t="s">
        <v>182</v>
      </c>
      <c r="H141" s="4" t="s">
        <v>183</v>
      </c>
      <c r="I141" s="4"/>
      <c r="J141" s="4"/>
      <c r="K141" s="4">
        <v>222</v>
      </c>
      <c r="L141" s="4">
        <v>3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0</v>
      </c>
      <c r="X141" s="4">
        <v>1</v>
      </c>
      <c r="Y141" s="4">
        <v>0</v>
      </c>
      <c r="Z141" s="4"/>
      <c r="AA141" s="4"/>
      <c r="AB141" s="4"/>
    </row>
    <row r="142" spans="1:245" x14ac:dyDescent="0.2">
      <c r="A142" s="4">
        <v>50</v>
      </c>
      <c r="B142" s="4">
        <v>0</v>
      </c>
      <c r="C142" s="4">
        <v>0</v>
      </c>
      <c r="D142" s="4">
        <v>1</v>
      </c>
      <c r="E142" s="4">
        <v>225</v>
      </c>
      <c r="F142" s="4">
        <f>ROUND(Source!AV137,O142)</f>
        <v>241160.84</v>
      </c>
      <c r="G142" s="4" t="s">
        <v>184</v>
      </c>
      <c r="H142" s="4" t="s">
        <v>185</v>
      </c>
      <c r="I142" s="4"/>
      <c r="J142" s="4"/>
      <c r="K142" s="4">
        <v>225</v>
      </c>
      <c r="L142" s="4">
        <v>4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241160.84</v>
      </c>
      <c r="X142" s="4">
        <v>1</v>
      </c>
      <c r="Y142" s="4">
        <v>241160.84</v>
      </c>
      <c r="Z142" s="4"/>
      <c r="AA142" s="4"/>
      <c r="AB142" s="4"/>
    </row>
    <row r="143" spans="1:245" x14ac:dyDescent="0.2">
      <c r="A143" s="4">
        <v>50</v>
      </c>
      <c r="B143" s="4">
        <v>0</v>
      </c>
      <c r="C143" s="4">
        <v>0</v>
      </c>
      <c r="D143" s="4">
        <v>1</v>
      </c>
      <c r="E143" s="4">
        <v>226</v>
      </c>
      <c r="F143" s="4">
        <f>ROUND(Source!AW137,O143)</f>
        <v>241160.84</v>
      </c>
      <c r="G143" s="4" t="s">
        <v>186</v>
      </c>
      <c r="H143" s="4" t="s">
        <v>187</v>
      </c>
      <c r="I143" s="4"/>
      <c r="J143" s="4"/>
      <c r="K143" s="4">
        <v>226</v>
      </c>
      <c r="L143" s="4">
        <v>5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241160.84</v>
      </c>
      <c r="X143" s="4">
        <v>1</v>
      </c>
      <c r="Y143" s="4">
        <v>241160.84</v>
      </c>
      <c r="Z143" s="4"/>
      <c r="AA143" s="4"/>
      <c r="AB143" s="4"/>
    </row>
    <row r="144" spans="1:245" x14ac:dyDescent="0.2">
      <c r="A144" s="4">
        <v>50</v>
      </c>
      <c r="B144" s="4">
        <v>0</v>
      </c>
      <c r="C144" s="4">
        <v>0</v>
      </c>
      <c r="D144" s="4">
        <v>1</v>
      </c>
      <c r="E144" s="4">
        <v>227</v>
      </c>
      <c r="F144" s="4">
        <f>ROUND(Source!AX137,O144)</f>
        <v>0</v>
      </c>
      <c r="G144" s="4" t="s">
        <v>188</v>
      </c>
      <c r="H144" s="4" t="s">
        <v>189</v>
      </c>
      <c r="I144" s="4"/>
      <c r="J144" s="4"/>
      <c r="K144" s="4">
        <v>227</v>
      </c>
      <c r="L144" s="4">
        <v>6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0</v>
      </c>
      <c r="X144" s="4">
        <v>1</v>
      </c>
      <c r="Y144" s="4">
        <v>0</v>
      </c>
      <c r="Z144" s="4"/>
      <c r="AA144" s="4"/>
      <c r="AB144" s="4"/>
    </row>
    <row r="145" spans="1:28" x14ac:dyDescent="0.2">
      <c r="A145" s="4">
        <v>50</v>
      </c>
      <c r="B145" s="4">
        <v>0</v>
      </c>
      <c r="C145" s="4">
        <v>0</v>
      </c>
      <c r="D145" s="4">
        <v>1</v>
      </c>
      <c r="E145" s="4">
        <v>228</v>
      </c>
      <c r="F145" s="4">
        <f>ROUND(Source!AY137,O145)</f>
        <v>241160.84</v>
      </c>
      <c r="G145" s="4" t="s">
        <v>190</v>
      </c>
      <c r="H145" s="4" t="s">
        <v>191</v>
      </c>
      <c r="I145" s="4"/>
      <c r="J145" s="4"/>
      <c r="K145" s="4">
        <v>228</v>
      </c>
      <c r="L145" s="4">
        <v>7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241160.84</v>
      </c>
      <c r="X145" s="4">
        <v>1</v>
      </c>
      <c r="Y145" s="4">
        <v>241160.84</v>
      </c>
      <c r="Z145" s="4"/>
      <c r="AA145" s="4"/>
      <c r="AB145" s="4"/>
    </row>
    <row r="146" spans="1:28" x14ac:dyDescent="0.2">
      <c r="A146" s="4">
        <v>50</v>
      </c>
      <c r="B146" s="4">
        <v>0</v>
      </c>
      <c r="C146" s="4">
        <v>0</v>
      </c>
      <c r="D146" s="4">
        <v>1</v>
      </c>
      <c r="E146" s="4">
        <v>216</v>
      </c>
      <c r="F146" s="4">
        <f>ROUND(Source!AP137,O146)</f>
        <v>0</v>
      </c>
      <c r="G146" s="4" t="s">
        <v>192</v>
      </c>
      <c r="H146" s="4" t="s">
        <v>193</v>
      </c>
      <c r="I146" s="4"/>
      <c r="J146" s="4"/>
      <c r="K146" s="4">
        <v>216</v>
      </c>
      <c r="L146" s="4">
        <v>8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28" x14ac:dyDescent="0.2">
      <c r="A147" s="4">
        <v>50</v>
      </c>
      <c r="B147" s="4">
        <v>0</v>
      </c>
      <c r="C147" s="4">
        <v>0</v>
      </c>
      <c r="D147" s="4">
        <v>1</v>
      </c>
      <c r="E147" s="4">
        <v>223</v>
      </c>
      <c r="F147" s="4">
        <f>ROUND(Source!AQ137,O147)</f>
        <v>0</v>
      </c>
      <c r="G147" s="4" t="s">
        <v>194</v>
      </c>
      <c r="H147" s="4" t="s">
        <v>195</v>
      </c>
      <c r="I147" s="4"/>
      <c r="J147" s="4"/>
      <c r="K147" s="4">
        <v>223</v>
      </c>
      <c r="L147" s="4">
        <v>9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0</v>
      </c>
      <c r="X147" s="4">
        <v>1</v>
      </c>
      <c r="Y147" s="4">
        <v>0</v>
      </c>
      <c r="Z147" s="4"/>
      <c r="AA147" s="4"/>
      <c r="AB147" s="4"/>
    </row>
    <row r="148" spans="1:28" x14ac:dyDescent="0.2">
      <c r="A148" s="4">
        <v>50</v>
      </c>
      <c r="B148" s="4">
        <v>0</v>
      </c>
      <c r="C148" s="4">
        <v>0</v>
      </c>
      <c r="D148" s="4">
        <v>1</v>
      </c>
      <c r="E148" s="4">
        <v>229</v>
      </c>
      <c r="F148" s="4">
        <f>ROUND(Source!AZ137,O148)</f>
        <v>0</v>
      </c>
      <c r="G148" s="4" t="s">
        <v>196</v>
      </c>
      <c r="H148" s="4" t="s">
        <v>197</v>
      </c>
      <c r="I148" s="4"/>
      <c r="J148" s="4"/>
      <c r="K148" s="4">
        <v>229</v>
      </c>
      <c r="L148" s="4">
        <v>10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8" x14ac:dyDescent="0.2">
      <c r="A149" s="4">
        <v>50</v>
      </c>
      <c r="B149" s="4">
        <v>0</v>
      </c>
      <c r="C149" s="4">
        <v>0</v>
      </c>
      <c r="D149" s="4">
        <v>1</v>
      </c>
      <c r="E149" s="4">
        <v>203</v>
      </c>
      <c r="F149" s="4">
        <f>ROUND(Source!Q137,O149)</f>
        <v>25871.38</v>
      </c>
      <c r="G149" s="4" t="s">
        <v>198</v>
      </c>
      <c r="H149" s="4" t="s">
        <v>199</v>
      </c>
      <c r="I149" s="4"/>
      <c r="J149" s="4"/>
      <c r="K149" s="4">
        <v>203</v>
      </c>
      <c r="L149" s="4">
        <v>11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25871.38</v>
      </c>
      <c r="X149" s="4">
        <v>1</v>
      </c>
      <c r="Y149" s="4">
        <v>25871.38</v>
      </c>
      <c r="Z149" s="4"/>
      <c r="AA149" s="4"/>
      <c r="AB149" s="4"/>
    </row>
    <row r="150" spans="1:28" x14ac:dyDescent="0.2">
      <c r="A150" s="4">
        <v>50</v>
      </c>
      <c r="B150" s="4">
        <v>0</v>
      </c>
      <c r="C150" s="4">
        <v>0</v>
      </c>
      <c r="D150" s="4">
        <v>1</v>
      </c>
      <c r="E150" s="4">
        <v>231</v>
      </c>
      <c r="F150" s="4">
        <f>ROUND(Source!BB137,O150)</f>
        <v>0</v>
      </c>
      <c r="G150" s="4" t="s">
        <v>200</v>
      </c>
      <c r="H150" s="4" t="s">
        <v>201</v>
      </c>
      <c r="I150" s="4"/>
      <c r="J150" s="4"/>
      <c r="K150" s="4">
        <v>231</v>
      </c>
      <c r="L150" s="4">
        <v>12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</v>
      </c>
      <c r="X150" s="4">
        <v>1</v>
      </c>
      <c r="Y150" s="4">
        <v>0</v>
      </c>
      <c r="Z150" s="4"/>
      <c r="AA150" s="4"/>
      <c r="AB150" s="4"/>
    </row>
    <row r="151" spans="1:28" x14ac:dyDescent="0.2">
      <c r="A151" s="4">
        <v>50</v>
      </c>
      <c r="B151" s="4">
        <v>0</v>
      </c>
      <c r="C151" s="4">
        <v>0</v>
      </c>
      <c r="D151" s="4">
        <v>1</v>
      </c>
      <c r="E151" s="4">
        <v>204</v>
      </c>
      <c r="F151" s="4">
        <f>ROUND(Source!R137,O151)</f>
        <v>8094.02</v>
      </c>
      <c r="G151" s="4" t="s">
        <v>202</v>
      </c>
      <c r="H151" s="4" t="s">
        <v>203</v>
      </c>
      <c r="I151" s="4"/>
      <c r="J151" s="4"/>
      <c r="K151" s="4">
        <v>204</v>
      </c>
      <c r="L151" s="4">
        <v>13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8094.02</v>
      </c>
      <c r="X151" s="4">
        <v>1</v>
      </c>
      <c r="Y151" s="4">
        <v>8094.02</v>
      </c>
      <c r="Z151" s="4"/>
      <c r="AA151" s="4"/>
      <c r="AB151" s="4"/>
    </row>
    <row r="152" spans="1:28" x14ac:dyDescent="0.2">
      <c r="A152" s="4">
        <v>50</v>
      </c>
      <c r="B152" s="4">
        <v>0</v>
      </c>
      <c r="C152" s="4">
        <v>0</v>
      </c>
      <c r="D152" s="4">
        <v>1</v>
      </c>
      <c r="E152" s="4">
        <v>205</v>
      </c>
      <c r="F152" s="4">
        <f>ROUND(Source!S137,O152)</f>
        <v>151215.99</v>
      </c>
      <c r="G152" s="4" t="s">
        <v>204</v>
      </c>
      <c r="H152" s="4" t="s">
        <v>205</v>
      </c>
      <c r="I152" s="4"/>
      <c r="J152" s="4"/>
      <c r="K152" s="4">
        <v>205</v>
      </c>
      <c r="L152" s="4">
        <v>14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151215.99</v>
      </c>
      <c r="X152" s="4">
        <v>1</v>
      </c>
      <c r="Y152" s="4">
        <v>151215.99</v>
      </c>
      <c r="Z152" s="4"/>
      <c r="AA152" s="4"/>
      <c r="AB152" s="4"/>
    </row>
    <row r="153" spans="1:28" x14ac:dyDescent="0.2">
      <c r="A153" s="4">
        <v>50</v>
      </c>
      <c r="B153" s="4">
        <v>0</v>
      </c>
      <c r="C153" s="4">
        <v>0</v>
      </c>
      <c r="D153" s="4">
        <v>1</v>
      </c>
      <c r="E153" s="4">
        <v>232</v>
      </c>
      <c r="F153" s="4">
        <f>ROUND(Source!BC137,O153)</f>
        <v>0</v>
      </c>
      <c r="G153" s="4" t="s">
        <v>206</v>
      </c>
      <c r="H153" s="4" t="s">
        <v>207</v>
      </c>
      <c r="I153" s="4"/>
      <c r="J153" s="4"/>
      <c r="K153" s="4">
        <v>232</v>
      </c>
      <c r="L153" s="4">
        <v>15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0</v>
      </c>
      <c r="X153" s="4">
        <v>1</v>
      </c>
      <c r="Y153" s="4">
        <v>0</v>
      </c>
      <c r="Z153" s="4"/>
      <c r="AA153" s="4"/>
      <c r="AB153" s="4"/>
    </row>
    <row r="154" spans="1:28" x14ac:dyDescent="0.2">
      <c r="A154" s="4">
        <v>50</v>
      </c>
      <c r="B154" s="4">
        <v>0</v>
      </c>
      <c r="C154" s="4">
        <v>0</v>
      </c>
      <c r="D154" s="4">
        <v>1</v>
      </c>
      <c r="E154" s="4">
        <v>214</v>
      </c>
      <c r="F154" s="4">
        <f>ROUND(Source!AS137,O154)</f>
        <v>649042.64</v>
      </c>
      <c r="G154" s="4" t="s">
        <v>208</v>
      </c>
      <c r="H154" s="4" t="s">
        <v>209</v>
      </c>
      <c r="I154" s="4"/>
      <c r="J154" s="4"/>
      <c r="K154" s="4">
        <v>214</v>
      </c>
      <c r="L154" s="4">
        <v>16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649042.64</v>
      </c>
      <c r="X154" s="4">
        <v>1</v>
      </c>
      <c r="Y154" s="4">
        <v>649042.64</v>
      </c>
      <c r="Z154" s="4"/>
      <c r="AA154" s="4"/>
      <c r="AB154" s="4"/>
    </row>
    <row r="155" spans="1:28" x14ac:dyDescent="0.2">
      <c r="A155" s="4">
        <v>50</v>
      </c>
      <c r="B155" s="4">
        <v>0</v>
      </c>
      <c r="C155" s="4">
        <v>0</v>
      </c>
      <c r="D155" s="4">
        <v>1</v>
      </c>
      <c r="E155" s="4">
        <v>215</v>
      </c>
      <c r="F155" s="4">
        <f>ROUND(Source!AT137,O155)</f>
        <v>0</v>
      </c>
      <c r="G155" s="4" t="s">
        <v>210</v>
      </c>
      <c r="H155" s="4" t="s">
        <v>211</v>
      </c>
      <c r="I155" s="4"/>
      <c r="J155" s="4"/>
      <c r="K155" s="4">
        <v>215</v>
      </c>
      <c r="L155" s="4">
        <v>17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0</v>
      </c>
      <c r="X155" s="4">
        <v>1</v>
      </c>
      <c r="Y155" s="4">
        <v>0</v>
      </c>
      <c r="Z155" s="4"/>
      <c r="AA155" s="4"/>
      <c r="AB155" s="4"/>
    </row>
    <row r="156" spans="1:28" x14ac:dyDescent="0.2">
      <c r="A156" s="4">
        <v>50</v>
      </c>
      <c r="B156" s="4">
        <v>0</v>
      </c>
      <c r="C156" s="4">
        <v>0</v>
      </c>
      <c r="D156" s="4">
        <v>1</v>
      </c>
      <c r="E156" s="4">
        <v>217</v>
      </c>
      <c r="F156" s="4">
        <f>ROUND(Source!AU137,O156)</f>
        <v>0</v>
      </c>
      <c r="G156" s="4" t="s">
        <v>212</v>
      </c>
      <c r="H156" s="4" t="s">
        <v>213</v>
      </c>
      <c r="I156" s="4"/>
      <c r="J156" s="4"/>
      <c r="K156" s="4">
        <v>217</v>
      </c>
      <c r="L156" s="4">
        <v>18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0</v>
      </c>
      <c r="X156" s="4">
        <v>1</v>
      </c>
      <c r="Y156" s="4">
        <v>0</v>
      </c>
      <c r="Z156" s="4"/>
      <c r="AA156" s="4"/>
      <c r="AB156" s="4"/>
    </row>
    <row r="157" spans="1:28" x14ac:dyDescent="0.2">
      <c r="A157" s="4">
        <v>50</v>
      </c>
      <c r="B157" s="4">
        <v>0</v>
      </c>
      <c r="C157" s="4">
        <v>0</v>
      </c>
      <c r="D157" s="4">
        <v>1</v>
      </c>
      <c r="E157" s="4">
        <v>230</v>
      </c>
      <c r="F157" s="4">
        <f>ROUND(Source!BA137,O157)</f>
        <v>0</v>
      </c>
      <c r="G157" s="4" t="s">
        <v>214</v>
      </c>
      <c r="H157" s="4" t="s">
        <v>215</v>
      </c>
      <c r="I157" s="4"/>
      <c r="J157" s="4"/>
      <c r="K157" s="4">
        <v>230</v>
      </c>
      <c r="L157" s="4">
        <v>19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8" x14ac:dyDescent="0.2">
      <c r="A158" s="4">
        <v>50</v>
      </c>
      <c r="B158" s="4">
        <v>0</v>
      </c>
      <c r="C158" s="4">
        <v>0</v>
      </c>
      <c r="D158" s="4">
        <v>1</v>
      </c>
      <c r="E158" s="4">
        <v>206</v>
      </c>
      <c r="F158" s="4">
        <f>ROUND(Source!T137,O158)</f>
        <v>0</v>
      </c>
      <c r="G158" s="4" t="s">
        <v>216</v>
      </c>
      <c r="H158" s="4" t="s">
        <v>217</v>
      </c>
      <c r="I158" s="4"/>
      <c r="J158" s="4"/>
      <c r="K158" s="4">
        <v>206</v>
      </c>
      <c r="L158" s="4">
        <v>20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0</v>
      </c>
      <c r="X158" s="4">
        <v>1</v>
      </c>
      <c r="Y158" s="4">
        <v>0</v>
      </c>
      <c r="Z158" s="4"/>
      <c r="AA158" s="4"/>
      <c r="AB158" s="4"/>
    </row>
    <row r="159" spans="1:28" x14ac:dyDescent="0.2">
      <c r="A159" s="4">
        <v>50</v>
      </c>
      <c r="B159" s="4">
        <v>0</v>
      </c>
      <c r="C159" s="4">
        <v>0</v>
      </c>
      <c r="D159" s="4">
        <v>1</v>
      </c>
      <c r="E159" s="4">
        <v>207</v>
      </c>
      <c r="F159" s="4">
        <f>Source!U137</f>
        <v>400.15269000000001</v>
      </c>
      <c r="G159" s="4" t="s">
        <v>218</v>
      </c>
      <c r="H159" s="4" t="s">
        <v>219</v>
      </c>
      <c r="I159" s="4"/>
      <c r="J159" s="4"/>
      <c r="K159" s="4">
        <v>207</v>
      </c>
      <c r="L159" s="4">
        <v>21</v>
      </c>
      <c r="M159" s="4">
        <v>3</v>
      </c>
      <c r="N159" s="4" t="s">
        <v>3</v>
      </c>
      <c r="O159" s="4">
        <v>-1</v>
      </c>
      <c r="P159" s="4"/>
      <c r="Q159" s="4"/>
      <c r="R159" s="4"/>
      <c r="S159" s="4"/>
      <c r="T159" s="4"/>
      <c r="U159" s="4"/>
      <c r="V159" s="4"/>
      <c r="W159" s="4">
        <v>400.15269000000001</v>
      </c>
      <c r="X159" s="4">
        <v>1</v>
      </c>
      <c r="Y159" s="4">
        <v>400.15269000000001</v>
      </c>
      <c r="Z159" s="4"/>
      <c r="AA159" s="4"/>
      <c r="AB159" s="4"/>
    </row>
    <row r="160" spans="1:28" x14ac:dyDescent="0.2">
      <c r="A160" s="4">
        <v>50</v>
      </c>
      <c r="B160" s="4">
        <v>0</v>
      </c>
      <c r="C160" s="4">
        <v>0</v>
      </c>
      <c r="D160" s="4">
        <v>1</v>
      </c>
      <c r="E160" s="4">
        <v>208</v>
      </c>
      <c r="F160" s="4">
        <f>Source!V137</f>
        <v>12.958575000000003</v>
      </c>
      <c r="G160" s="4" t="s">
        <v>220</v>
      </c>
      <c r="H160" s="4" t="s">
        <v>221</v>
      </c>
      <c r="I160" s="4"/>
      <c r="J160" s="4"/>
      <c r="K160" s="4">
        <v>208</v>
      </c>
      <c r="L160" s="4">
        <v>22</v>
      </c>
      <c r="M160" s="4">
        <v>3</v>
      </c>
      <c r="N160" s="4" t="s">
        <v>3</v>
      </c>
      <c r="O160" s="4">
        <v>-1</v>
      </c>
      <c r="P160" s="4"/>
      <c r="Q160" s="4"/>
      <c r="R160" s="4"/>
      <c r="S160" s="4"/>
      <c r="T160" s="4"/>
      <c r="U160" s="4"/>
      <c r="V160" s="4"/>
      <c r="W160" s="4">
        <v>12.958575000000003</v>
      </c>
      <c r="X160" s="4">
        <v>1</v>
      </c>
      <c r="Y160" s="4">
        <v>12.958575000000003</v>
      </c>
      <c r="Z160" s="4"/>
      <c r="AA160" s="4"/>
      <c r="AB160" s="4"/>
    </row>
    <row r="161" spans="1:245" x14ac:dyDescent="0.2">
      <c r="A161" s="4">
        <v>50</v>
      </c>
      <c r="B161" s="4">
        <v>0</v>
      </c>
      <c r="C161" s="4">
        <v>0</v>
      </c>
      <c r="D161" s="4">
        <v>1</v>
      </c>
      <c r="E161" s="4">
        <v>209</v>
      </c>
      <c r="F161" s="4">
        <f>ROUND(Source!W137,O161)</f>
        <v>0</v>
      </c>
      <c r="G161" s="4" t="s">
        <v>222</v>
      </c>
      <c r="H161" s="4" t="s">
        <v>223</v>
      </c>
      <c r="I161" s="4"/>
      <c r="J161" s="4"/>
      <c r="K161" s="4">
        <v>209</v>
      </c>
      <c r="L161" s="4">
        <v>23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45" x14ac:dyDescent="0.2">
      <c r="A162" s="4">
        <v>50</v>
      </c>
      <c r="B162" s="4">
        <v>0</v>
      </c>
      <c r="C162" s="4">
        <v>0</v>
      </c>
      <c r="D162" s="4">
        <v>1</v>
      </c>
      <c r="E162" s="4">
        <v>233</v>
      </c>
      <c r="F162" s="4">
        <f>ROUND(Source!BD137,O162)</f>
        <v>1111.3399999999999</v>
      </c>
      <c r="G162" s="4" t="s">
        <v>224</v>
      </c>
      <c r="H162" s="4" t="s">
        <v>225</v>
      </c>
      <c r="I162" s="4"/>
      <c r="J162" s="4"/>
      <c r="K162" s="4">
        <v>233</v>
      </c>
      <c r="L162" s="4">
        <v>24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1111.3399999999999</v>
      </c>
      <c r="X162" s="4">
        <v>1</v>
      </c>
      <c r="Y162" s="4">
        <v>1111.3399999999999</v>
      </c>
      <c r="Z162" s="4"/>
      <c r="AA162" s="4"/>
      <c r="AB162" s="4"/>
    </row>
    <row r="163" spans="1:245" x14ac:dyDescent="0.2">
      <c r="A163" s="4">
        <v>50</v>
      </c>
      <c r="B163" s="4">
        <v>0</v>
      </c>
      <c r="C163" s="4">
        <v>0</v>
      </c>
      <c r="D163" s="4">
        <v>1</v>
      </c>
      <c r="E163" s="4">
        <v>210</v>
      </c>
      <c r="F163" s="4">
        <f>ROUND(Source!X137,O163)</f>
        <v>152061.70000000001</v>
      </c>
      <c r="G163" s="4" t="s">
        <v>226</v>
      </c>
      <c r="H163" s="4" t="s">
        <v>227</v>
      </c>
      <c r="I163" s="4"/>
      <c r="J163" s="4"/>
      <c r="K163" s="4">
        <v>210</v>
      </c>
      <c r="L163" s="4">
        <v>25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152061.70000000001</v>
      </c>
      <c r="X163" s="4">
        <v>1</v>
      </c>
      <c r="Y163" s="4">
        <v>152061.70000000001</v>
      </c>
      <c r="Z163" s="4"/>
      <c r="AA163" s="4"/>
      <c r="AB163" s="4"/>
    </row>
    <row r="164" spans="1:245" x14ac:dyDescent="0.2">
      <c r="A164" s="4">
        <v>50</v>
      </c>
      <c r="B164" s="4">
        <v>0</v>
      </c>
      <c r="C164" s="4">
        <v>0</v>
      </c>
      <c r="D164" s="4">
        <v>1</v>
      </c>
      <c r="E164" s="4">
        <v>211</v>
      </c>
      <c r="F164" s="4">
        <f>ROUND(Source!Y137,O164)</f>
        <v>77621.39</v>
      </c>
      <c r="G164" s="4" t="s">
        <v>228</v>
      </c>
      <c r="H164" s="4" t="s">
        <v>229</v>
      </c>
      <c r="I164" s="4"/>
      <c r="J164" s="4"/>
      <c r="K164" s="4">
        <v>211</v>
      </c>
      <c r="L164" s="4">
        <v>26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77621.39</v>
      </c>
      <c r="X164" s="4">
        <v>1</v>
      </c>
      <c r="Y164" s="4">
        <v>77621.39</v>
      </c>
      <c r="Z164" s="4"/>
      <c r="AA164" s="4"/>
      <c r="AB164" s="4"/>
    </row>
    <row r="165" spans="1:245" x14ac:dyDescent="0.2">
      <c r="A165" s="4">
        <v>50</v>
      </c>
      <c r="B165" s="4">
        <v>0</v>
      </c>
      <c r="C165" s="4">
        <v>0</v>
      </c>
      <c r="D165" s="4">
        <v>1</v>
      </c>
      <c r="E165" s="4">
        <v>224</v>
      </c>
      <c r="F165" s="4">
        <f>ROUND(Source!AR137,O165)</f>
        <v>649042.64</v>
      </c>
      <c r="G165" s="4" t="s">
        <v>230</v>
      </c>
      <c r="H165" s="4" t="s">
        <v>231</v>
      </c>
      <c r="I165" s="4"/>
      <c r="J165" s="4"/>
      <c r="K165" s="4">
        <v>224</v>
      </c>
      <c r="L165" s="4">
        <v>27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649042.64</v>
      </c>
      <c r="X165" s="4">
        <v>1</v>
      </c>
      <c r="Y165" s="4">
        <v>649042.64</v>
      </c>
      <c r="Z165" s="4"/>
      <c r="AA165" s="4"/>
      <c r="AB165" s="4"/>
    </row>
    <row r="167" spans="1:245" x14ac:dyDescent="0.2">
      <c r="A167" s="1">
        <v>4</v>
      </c>
      <c r="B167" s="1">
        <v>1</v>
      </c>
      <c r="C167" s="1"/>
      <c r="D167" s="1">
        <f>ROW(A207)</f>
        <v>207</v>
      </c>
      <c r="E167" s="1"/>
      <c r="F167" s="1" t="s">
        <v>51</v>
      </c>
      <c r="G167" s="1" t="s">
        <v>277</v>
      </c>
      <c r="H167" s="1" t="s">
        <v>3</v>
      </c>
      <c r="I167" s="1">
        <v>0</v>
      </c>
      <c r="J167" s="1"/>
      <c r="K167" s="1">
        <v>-1</v>
      </c>
      <c r="L167" s="1"/>
      <c r="M167" s="1" t="s">
        <v>3</v>
      </c>
      <c r="N167" s="1"/>
      <c r="O167" s="1"/>
      <c r="P167" s="1"/>
      <c r="Q167" s="1"/>
      <c r="R167" s="1"/>
      <c r="S167" s="1">
        <v>0</v>
      </c>
      <c r="T167" s="1"/>
      <c r="U167" s="1" t="s">
        <v>3</v>
      </c>
      <c r="V167" s="1">
        <v>0</v>
      </c>
      <c r="W167" s="1"/>
      <c r="X167" s="1"/>
      <c r="Y167" s="1"/>
      <c r="Z167" s="1"/>
      <c r="AA167" s="1"/>
      <c r="AB167" s="1" t="s">
        <v>3</v>
      </c>
      <c r="AC167" s="1" t="s">
        <v>3</v>
      </c>
      <c r="AD167" s="1" t="s">
        <v>3</v>
      </c>
      <c r="AE167" s="1" t="s">
        <v>3</v>
      </c>
      <c r="AF167" s="1" t="s">
        <v>3</v>
      </c>
      <c r="AG167" s="1" t="s">
        <v>3</v>
      </c>
      <c r="AH167" s="1"/>
      <c r="AI167" s="1"/>
      <c r="AJ167" s="1"/>
      <c r="AK167" s="1"/>
      <c r="AL167" s="1"/>
      <c r="AM167" s="1"/>
      <c r="AN167" s="1"/>
      <c r="AO167" s="1"/>
      <c r="AP167" s="1" t="s">
        <v>3</v>
      </c>
      <c r="AQ167" s="1" t="s">
        <v>3</v>
      </c>
      <c r="AR167" s="1" t="s">
        <v>3</v>
      </c>
      <c r="AS167" s="1"/>
      <c r="AT167" s="1"/>
      <c r="AU167" s="1"/>
      <c r="AV167" s="1"/>
      <c r="AW167" s="1"/>
      <c r="AX167" s="1"/>
      <c r="AY167" s="1"/>
      <c r="AZ167" s="1" t="s">
        <v>3</v>
      </c>
      <c r="BA167" s="1"/>
      <c r="BB167" s="1" t="s">
        <v>3</v>
      </c>
      <c r="BC167" s="1" t="s">
        <v>3</v>
      </c>
      <c r="BD167" s="1" t="s">
        <v>3</v>
      </c>
      <c r="BE167" s="1" t="s">
        <v>3</v>
      </c>
      <c r="BF167" s="1" t="s">
        <v>3</v>
      </c>
      <c r="BG167" s="1" t="s">
        <v>3</v>
      </c>
      <c r="BH167" s="1" t="s">
        <v>3</v>
      </c>
      <c r="BI167" s="1" t="s">
        <v>3</v>
      </c>
      <c r="BJ167" s="1" t="s">
        <v>3</v>
      </c>
      <c r="BK167" s="1" t="s">
        <v>3</v>
      </c>
      <c r="BL167" s="1" t="s">
        <v>3</v>
      </c>
      <c r="BM167" s="1" t="s">
        <v>3</v>
      </c>
      <c r="BN167" s="1" t="s">
        <v>3</v>
      </c>
      <c r="BO167" s="1" t="s">
        <v>3</v>
      </c>
      <c r="BP167" s="1" t="s">
        <v>3</v>
      </c>
      <c r="BQ167" s="1"/>
      <c r="BR167" s="1"/>
      <c r="BS167" s="1"/>
      <c r="BT167" s="1"/>
      <c r="BU167" s="1"/>
      <c r="BV167" s="1"/>
      <c r="BW167" s="1"/>
      <c r="BX167" s="1">
        <v>0</v>
      </c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>
        <v>0</v>
      </c>
    </row>
    <row r="169" spans="1:245" x14ac:dyDescent="0.2">
      <c r="A169" s="2">
        <v>52</v>
      </c>
      <c r="B169" s="2">
        <f t="shared" ref="B169:G169" si="122">B207</f>
        <v>1</v>
      </c>
      <c r="C169" s="2">
        <f t="shared" si="122"/>
        <v>4</v>
      </c>
      <c r="D169" s="2">
        <f t="shared" si="122"/>
        <v>167</v>
      </c>
      <c r="E169" s="2">
        <f t="shared" si="122"/>
        <v>0</v>
      </c>
      <c r="F169" s="2" t="str">
        <f t="shared" si="122"/>
        <v>3</v>
      </c>
      <c r="G169" s="2" t="str">
        <f t="shared" si="122"/>
        <v>Ремонт кровли на отметке +9.600</v>
      </c>
      <c r="H169" s="2"/>
      <c r="I169" s="2"/>
      <c r="J169" s="2"/>
      <c r="K169" s="2"/>
      <c r="L169" s="2"/>
      <c r="M169" s="2"/>
      <c r="N169" s="2"/>
      <c r="O169" s="2">
        <f t="shared" ref="O169:AT169" si="123">O207</f>
        <v>636898.93999999994</v>
      </c>
      <c r="P169" s="2">
        <f t="shared" si="123"/>
        <v>313373.95</v>
      </c>
      <c r="Q169" s="2">
        <f t="shared" si="123"/>
        <v>44129.57</v>
      </c>
      <c r="R169" s="2">
        <f t="shared" si="123"/>
        <v>13523.1</v>
      </c>
      <c r="S169" s="2">
        <f t="shared" si="123"/>
        <v>279395.42</v>
      </c>
      <c r="T169" s="2">
        <f t="shared" si="123"/>
        <v>0</v>
      </c>
      <c r="U169" s="2">
        <f t="shared" si="123"/>
        <v>744.41248399999995</v>
      </c>
      <c r="V169" s="2">
        <f t="shared" si="123"/>
        <v>21.547656999999997</v>
      </c>
      <c r="W169" s="2">
        <f t="shared" si="123"/>
        <v>0</v>
      </c>
      <c r="X169" s="2">
        <f t="shared" si="123"/>
        <v>276320.24</v>
      </c>
      <c r="Y169" s="2">
        <f t="shared" si="123"/>
        <v>142489.04</v>
      </c>
      <c r="Z169" s="2">
        <f t="shared" si="123"/>
        <v>0</v>
      </c>
      <c r="AA169" s="2">
        <f t="shared" si="123"/>
        <v>0</v>
      </c>
      <c r="AB169" s="2">
        <f t="shared" si="123"/>
        <v>636898.93999999994</v>
      </c>
      <c r="AC169" s="2">
        <f t="shared" si="123"/>
        <v>313373.95</v>
      </c>
      <c r="AD169" s="2">
        <f t="shared" si="123"/>
        <v>44129.57</v>
      </c>
      <c r="AE169" s="2">
        <f t="shared" si="123"/>
        <v>13523.1</v>
      </c>
      <c r="AF169" s="2">
        <f t="shared" si="123"/>
        <v>279395.42</v>
      </c>
      <c r="AG169" s="2">
        <f t="shared" si="123"/>
        <v>0</v>
      </c>
      <c r="AH169" s="2">
        <f t="shared" si="123"/>
        <v>744.41248399999995</v>
      </c>
      <c r="AI169" s="2">
        <f t="shared" si="123"/>
        <v>21.547656999999997</v>
      </c>
      <c r="AJ169" s="2">
        <f t="shared" si="123"/>
        <v>0</v>
      </c>
      <c r="AK169" s="2">
        <f t="shared" si="123"/>
        <v>276320.24</v>
      </c>
      <c r="AL169" s="2">
        <f t="shared" si="123"/>
        <v>142489.04</v>
      </c>
      <c r="AM169" s="2">
        <f t="shared" si="123"/>
        <v>0</v>
      </c>
      <c r="AN169" s="2">
        <f t="shared" si="123"/>
        <v>0</v>
      </c>
      <c r="AO169" s="2">
        <f t="shared" si="123"/>
        <v>0</v>
      </c>
      <c r="AP169" s="2">
        <f t="shared" si="123"/>
        <v>0</v>
      </c>
      <c r="AQ169" s="2">
        <f t="shared" si="123"/>
        <v>0</v>
      </c>
      <c r="AR169" s="2">
        <f t="shared" si="123"/>
        <v>1058036.8</v>
      </c>
      <c r="AS169" s="2">
        <f t="shared" si="123"/>
        <v>1058036.8</v>
      </c>
      <c r="AT169" s="2">
        <f t="shared" si="123"/>
        <v>0</v>
      </c>
      <c r="AU169" s="2">
        <f t="shared" ref="AU169:BZ169" si="124">AU207</f>
        <v>0</v>
      </c>
      <c r="AV169" s="2">
        <f t="shared" si="124"/>
        <v>313373.95</v>
      </c>
      <c r="AW169" s="2">
        <f t="shared" si="124"/>
        <v>313373.95</v>
      </c>
      <c r="AX169" s="2">
        <f t="shared" si="124"/>
        <v>0</v>
      </c>
      <c r="AY169" s="2">
        <f t="shared" si="124"/>
        <v>313373.95</v>
      </c>
      <c r="AZ169" s="2">
        <f t="shared" si="124"/>
        <v>0</v>
      </c>
      <c r="BA169" s="2">
        <f t="shared" si="124"/>
        <v>0</v>
      </c>
      <c r="BB169" s="2">
        <f t="shared" si="124"/>
        <v>0</v>
      </c>
      <c r="BC169" s="2">
        <f t="shared" si="124"/>
        <v>0</v>
      </c>
      <c r="BD169" s="2">
        <f t="shared" si="124"/>
        <v>2328.58</v>
      </c>
      <c r="BE169" s="2">
        <f t="shared" si="124"/>
        <v>0</v>
      </c>
      <c r="BF169" s="2">
        <f t="shared" si="124"/>
        <v>0</v>
      </c>
      <c r="BG169" s="2">
        <f t="shared" si="124"/>
        <v>0</v>
      </c>
      <c r="BH169" s="2">
        <f t="shared" si="124"/>
        <v>0</v>
      </c>
      <c r="BI169" s="2">
        <f t="shared" si="124"/>
        <v>0</v>
      </c>
      <c r="BJ169" s="2">
        <f t="shared" si="124"/>
        <v>0</v>
      </c>
      <c r="BK169" s="2">
        <f t="shared" si="124"/>
        <v>0</v>
      </c>
      <c r="BL169" s="2">
        <f t="shared" si="124"/>
        <v>0</v>
      </c>
      <c r="BM169" s="2">
        <f t="shared" si="124"/>
        <v>0</v>
      </c>
      <c r="BN169" s="2">
        <f t="shared" si="124"/>
        <v>0</v>
      </c>
      <c r="BO169" s="2">
        <f t="shared" si="124"/>
        <v>0</v>
      </c>
      <c r="BP169" s="2">
        <f t="shared" si="124"/>
        <v>0</v>
      </c>
      <c r="BQ169" s="2">
        <f t="shared" si="124"/>
        <v>0</v>
      </c>
      <c r="BR169" s="2">
        <f t="shared" si="124"/>
        <v>0</v>
      </c>
      <c r="BS169" s="2">
        <f t="shared" si="124"/>
        <v>0</v>
      </c>
      <c r="BT169" s="2">
        <f t="shared" si="124"/>
        <v>0</v>
      </c>
      <c r="BU169" s="2">
        <f t="shared" si="124"/>
        <v>0</v>
      </c>
      <c r="BV169" s="2">
        <f t="shared" si="124"/>
        <v>0</v>
      </c>
      <c r="BW169" s="2">
        <f t="shared" si="124"/>
        <v>0</v>
      </c>
      <c r="BX169" s="2">
        <f t="shared" si="124"/>
        <v>0</v>
      </c>
      <c r="BY169" s="2">
        <f t="shared" si="124"/>
        <v>0</v>
      </c>
      <c r="BZ169" s="2">
        <f t="shared" si="124"/>
        <v>0</v>
      </c>
      <c r="CA169" s="2">
        <f t="shared" ref="CA169:DF169" si="125">CA207</f>
        <v>1058036.8</v>
      </c>
      <c r="CB169" s="2">
        <f t="shared" si="125"/>
        <v>1058036.8</v>
      </c>
      <c r="CC169" s="2">
        <f t="shared" si="125"/>
        <v>0</v>
      </c>
      <c r="CD169" s="2">
        <f t="shared" si="125"/>
        <v>0</v>
      </c>
      <c r="CE169" s="2">
        <f t="shared" si="125"/>
        <v>313373.95</v>
      </c>
      <c r="CF169" s="2">
        <f t="shared" si="125"/>
        <v>313373.95</v>
      </c>
      <c r="CG169" s="2">
        <f t="shared" si="125"/>
        <v>0</v>
      </c>
      <c r="CH169" s="2">
        <f t="shared" si="125"/>
        <v>313373.95</v>
      </c>
      <c r="CI169" s="2">
        <f t="shared" si="125"/>
        <v>0</v>
      </c>
      <c r="CJ169" s="2">
        <f t="shared" si="125"/>
        <v>0</v>
      </c>
      <c r="CK169" s="2">
        <f t="shared" si="125"/>
        <v>0</v>
      </c>
      <c r="CL169" s="2">
        <f t="shared" si="125"/>
        <v>0</v>
      </c>
      <c r="CM169" s="2">
        <f t="shared" si="125"/>
        <v>2328.58</v>
      </c>
      <c r="CN169" s="2">
        <f t="shared" si="125"/>
        <v>0</v>
      </c>
      <c r="CO169" s="2">
        <f t="shared" si="125"/>
        <v>0</v>
      </c>
      <c r="CP169" s="2">
        <f t="shared" si="125"/>
        <v>0</v>
      </c>
      <c r="CQ169" s="2">
        <f t="shared" si="125"/>
        <v>0</v>
      </c>
      <c r="CR169" s="2">
        <f t="shared" si="125"/>
        <v>0</v>
      </c>
      <c r="CS169" s="2">
        <f t="shared" si="125"/>
        <v>0</v>
      </c>
      <c r="CT169" s="2">
        <f t="shared" si="125"/>
        <v>0</v>
      </c>
      <c r="CU169" s="2">
        <f t="shared" si="125"/>
        <v>0</v>
      </c>
      <c r="CV169" s="2">
        <f t="shared" si="125"/>
        <v>0</v>
      </c>
      <c r="CW169" s="2">
        <f t="shared" si="125"/>
        <v>0</v>
      </c>
      <c r="CX169" s="2">
        <f t="shared" si="125"/>
        <v>0</v>
      </c>
      <c r="CY169" s="2">
        <f t="shared" si="125"/>
        <v>0</v>
      </c>
      <c r="CZ169" s="2">
        <f t="shared" si="125"/>
        <v>0</v>
      </c>
      <c r="DA169" s="2">
        <f t="shared" si="125"/>
        <v>0</v>
      </c>
      <c r="DB169" s="2">
        <f t="shared" si="125"/>
        <v>0</v>
      </c>
      <c r="DC169" s="2">
        <f t="shared" si="125"/>
        <v>0</v>
      </c>
      <c r="DD169" s="2">
        <f t="shared" si="125"/>
        <v>0</v>
      </c>
      <c r="DE169" s="2">
        <f t="shared" si="125"/>
        <v>0</v>
      </c>
      <c r="DF169" s="2">
        <f t="shared" si="125"/>
        <v>0</v>
      </c>
      <c r="DG169" s="3">
        <f t="shared" ref="DG169:EL169" si="126">DG207</f>
        <v>0</v>
      </c>
      <c r="DH169" s="3">
        <f t="shared" si="126"/>
        <v>0</v>
      </c>
      <c r="DI169" s="3">
        <f t="shared" si="126"/>
        <v>0</v>
      </c>
      <c r="DJ169" s="3">
        <f t="shared" si="126"/>
        <v>0</v>
      </c>
      <c r="DK169" s="3">
        <f t="shared" si="126"/>
        <v>0</v>
      </c>
      <c r="DL169" s="3">
        <f t="shared" si="126"/>
        <v>0</v>
      </c>
      <c r="DM169" s="3">
        <f t="shared" si="126"/>
        <v>0</v>
      </c>
      <c r="DN169" s="3">
        <f t="shared" si="126"/>
        <v>0</v>
      </c>
      <c r="DO169" s="3">
        <f t="shared" si="126"/>
        <v>0</v>
      </c>
      <c r="DP169" s="3">
        <f t="shared" si="126"/>
        <v>0</v>
      </c>
      <c r="DQ169" s="3">
        <f t="shared" si="126"/>
        <v>0</v>
      </c>
      <c r="DR169" s="3">
        <f t="shared" si="126"/>
        <v>0</v>
      </c>
      <c r="DS169" s="3">
        <f t="shared" si="126"/>
        <v>0</v>
      </c>
      <c r="DT169" s="3">
        <f t="shared" si="126"/>
        <v>0</v>
      </c>
      <c r="DU169" s="3">
        <f t="shared" si="126"/>
        <v>0</v>
      </c>
      <c r="DV169" s="3">
        <f t="shared" si="126"/>
        <v>0</v>
      </c>
      <c r="DW169" s="3">
        <f t="shared" si="126"/>
        <v>0</v>
      </c>
      <c r="DX169" s="3">
        <f t="shared" si="126"/>
        <v>0</v>
      </c>
      <c r="DY169" s="3">
        <f t="shared" si="126"/>
        <v>0</v>
      </c>
      <c r="DZ169" s="3">
        <f t="shared" si="126"/>
        <v>0</v>
      </c>
      <c r="EA169" s="3">
        <f t="shared" si="126"/>
        <v>0</v>
      </c>
      <c r="EB169" s="3">
        <f t="shared" si="126"/>
        <v>0</v>
      </c>
      <c r="EC169" s="3">
        <f t="shared" si="126"/>
        <v>0</v>
      </c>
      <c r="ED169" s="3">
        <f t="shared" si="126"/>
        <v>0</v>
      </c>
      <c r="EE169" s="3">
        <f t="shared" si="126"/>
        <v>0</v>
      </c>
      <c r="EF169" s="3">
        <f t="shared" si="126"/>
        <v>0</v>
      </c>
      <c r="EG169" s="3">
        <f t="shared" si="126"/>
        <v>0</v>
      </c>
      <c r="EH169" s="3">
        <f t="shared" si="126"/>
        <v>0</v>
      </c>
      <c r="EI169" s="3">
        <f t="shared" si="126"/>
        <v>0</v>
      </c>
      <c r="EJ169" s="3">
        <f t="shared" si="126"/>
        <v>0</v>
      </c>
      <c r="EK169" s="3">
        <f t="shared" si="126"/>
        <v>0</v>
      </c>
      <c r="EL169" s="3">
        <f t="shared" si="126"/>
        <v>0</v>
      </c>
      <c r="EM169" s="3">
        <f t="shared" ref="EM169:FR169" si="127">EM207</f>
        <v>0</v>
      </c>
      <c r="EN169" s="3">
        <f t="shared" si="127"/>
        <v>0</v>
      </c>
      <c r="EO169" s="3">
        <f t="shared" si="127"/>
        <v>0</v>
      </c>
      <c r="EP169" s="3">
        <f t="shared" si="127"/>
        <v>0</v>
      </c>
      <c r="EQ169" s="3">
        <f t="shared" si="127"/>
        <v>0</v>
      </c>
      <c r="ER169" s="3">
        <f t="shared" si="127"/>
        <v>0</v>
      </c>
      <c r="ES169" s="3">
        <f t="shared" si="127"/>
        <v>0</v>
      </c>
      <c r="ET169" s="3">
        <f t="shared" si="127"/>
        <v>0</v>
      </c>
      <c r="EU169" s="3">
        <f t="shared" si="127"/>
        <v>0</v>
      </c>
      <c r="EV169" s="3">
        <f t="shared" si="127"/>
        <v>0</v>
      </c>
      <c r="EW169" s="3">
        <f t="shared" si="127"/>
        <v>0</v>
      </c>
      <c r="EX169" s="3">
        <f t="shared" si="127"/>
        <v>0</v>
      </c>
      <c r="EY169" s="3">
        <f t="shared" si="127"/>
        <v>0</v>
      </c>
      <c r="EZ169" s="3">
        <f t="shared" si="127"/>
        <v>0</v>
      </c>
      <c r="FA169" s="3">
        <f t="shared" si="127"/>
        <v>0</v>
      </c>
      <c r="FB169" s="3">
        <f t="shared" si="127"/>
        <v>0</v>
      </c>
      <c r="FC169" s="3">
        <f t="shared" si="127"/>
        <v>0</v>
      </c>
      <c r="FD169" s="3">
        <f t="shared" si="127"/>
        <v>0</v>
      </c>
      <c r="FE169" s="3">
        <f t="shared" si="127"/>
        <v>0</v>
      </c>
      <c r="FF169" s="3">
        <f t="shared" si="127"/>
        <v>0</v>
      </c>
      <c r="FG169" s="3">
        <f t="shared" si="127"/>
        <v>0</v>
      </c>
      <c r="FH169" s="3">
        <f t="shared" si="127"/>
        <v>0</v>
      </c>
      <c r="FI169" s="3">
        <f t="shared" si="127"/>
        <v>0</v>
      </c>
      <c r="FJ169" s="3">
        <f t="shared" si="127"/>
        <v>0</v>
      </c>
      <c r="FK169" s="3">
        <f t="shared" si="127"/>
        <v>0</v>
      </c>
      <c r="FL169" s="3">
        <f t="shared" si="127"/>
        <v>0</v>
      </c>
      <c r="FM169" s="3">
        <f t="shared" si="127"/>
        <v>0</v>
      </c>
      <c r="FN169" s="3">
        <f t="shared" si="127"/>
        <v>0</v>
      </c>
      <c r="FO169" s="3">
        <f t="shared" si="127"/>
        <v>0</v>
      </c>
      <c r="FP169" s="3">
        <f t="shared" si="127"/>
        <v>0</v>
      </c>
      <c r="FQ169" s="3">
        <f t="shared" si="127"/>
        <v>0</v>
      </c>
      <c r="FR169" s="3">
        <f t="shared" si="127"/>
        <v>0</v>
      </c>
      <c r="FS169" s="3">
        <f t="shared" ref="FS169:GX169" si="128">FS207</f>
        <v>0</v>
      </c>
      <c r="FT169" s="3">
        <f t="shared" si="128"/>
        <v>0</v>
      </c>
      <c r="FU169" s="3">
        <f t="shared" si="128"/>
        <v>0</v>
      </c>
      <c r="FV169" s="3">
        <f t="shared" si="128"/>
        <v>0</v>
      </c>
      <c r="FW169" s="3">
        <f t="shared" si="128"/>
        <v>0</v>
      </c>
      <c r="FX169" s="3">
        <f t="shared" si="128"/>
        <v>0</v>
      </c>
      <c r="FY169" s="3">
        <f t="shared" si="128"/>
        <v>0</v>
      </c>
      <c r="FZ169" s="3">
        <f t="shared" si="128"/>
        <v>0</v>
      </c>
      <c r="GA169" s="3">
        <f t="shared" si="128"/>
        <v>0</v>
      </c>
      <c r="GB169" s="3">
        <f t="shared" si="128"/>
        <v>0</v>
      </c>
      <c r="GC169" s="3">
        <f t="shared" si="128"/>
        <v>0</v>
      </c>
      <c r="GD169" s="3">
        <f t="shared" si="128"/>
        <v>0</v>
      </c>
      <c r="GE169" s="3">
        <f t="shared" si="128"/>
        <v>0</v>
      </c>
      <c r="GF169" s="3">
        <f t="shared" si="128"/>
        <v>0</v>
      </c>
      <c r="GG169" s="3">
        <f t="shared" si="128"/>
        <v>0</v>
      </c>
      <c r="GH169" s="3">
        <f t="shared" si="128"/>
        <v>0</v>
      </c>
      <c r="GI169" s="3">
        <f t="shared" si="128"/>
        <v>0</v>
      </c>
      <c r="GJ169" s="3">
        <f t="shared" si="128"/>
        <v>0</v>
      </c>
      <c r="GK169" s="3">
        <f t="shared" si="128"/>
        <v>0</v>
      </c>
      <c r="GL169" s="3">
        <f t="shared" si="128"/>
        <v>0</v>
      </c>
      <c r="GM169" s="3">
        <f t="shared" si="128"/>
        <v>0</v>
      </c>
      <c r="GN169" s="3">
        <f t="shared" si="128"/>
        <v>0</v>
      </c>
      <c r="GO169" s="3">
        <f t="shared" si="128"/>
        <v>0</v>
      </c>
      <c r="GP169" s="3">
        <f t="shared" si="128"/>
        <v>0</v>
      </c>
      <c r="GQ169" s="3">
        <f t="shared" si="128"/>
        <v>0</v>
      </c>
      <c r="GR169" s="3">
        <f t="shared" si="128"/>
        <v>0</v>
      </c>
      <c r="GS169" s="3">
        <f t="shared" si="128"/>
        <v>0</v>
      </c>
      <c r="GT169" s="3">
        <f t="shared" si="128"/>
        <v>0</v>
      </c>
      <c r="GU169" s="3">
        <f t="shared" si="128"/>
        <v>0</v>
      </c>
      <c r="GV169" s="3">
        <f t="shared" si="128"/>
        <v>0</v>
      </c>
      <c r="GW169" s="3">
        <f t="shared" si="128"/>
        <v>0</v>
      </c>
      <c r="GX169" s="3">
        <f t="shared" si="128"/>
        <v>0</v>
      </c>
    </row>
    <row r="171" spans="1:245" x14ac:dyDescent="0.2">
      <c r="A171">
        <v>17</v>
      </c>
      <c r="B171">
        <v>1</v>
      </c>
      <c r="C171">
        <f>ROW(SmtRes!A167)</f>
        <v>167</v>
      </c>
      <c r="D171">
        <f>ROW(EtalonRes!A184)</f>
        <v>184</v>
      </c>
      <c r="E171" t="s">
        <v>278</v>
      </c>
      <c r="F171" t="s">
        <v>17</v>
      </c>
      <c r="G171" t="s">
        <v>18</v>
      </c>
      <c r="H171" t="s">
        <v>19</v>
      </c>
      <c r="I171">
        <f>ROUND(484/100,9)</f>
        <v>4.84</v>
      </c>
      <c r="J171">
        <v>0</v>
      </c>
      <c r="K171">
        <f>ROUND(484/100,9)</f>
        <v>4.84</v>
      </c>
      <c r="O171">
        <f t="shared" ref="O171:O203" si="129">ROUND(CP171,2)</f>
        <v>29426.41</v>
      </c>
      <c r="P171">
        <f t="shared" ref="P171:P203" si="130">ROUND(CQ171*I171,2)</f>
        <v>0</v>
      </c>
      <c r="Q171">
        <f t="shared" ref="Q171:Q203" si="131">ROUND(CR171*I171,2)</f>
        <v>1988.67</v>
      </c>
      <c r="R171">
        <f t="shared" ref="R171:R203" si="132">ROUND(CS171*I171,2)</f>
        <v>0</v>
      </c>
      <c r="S171">
        <f t="shared" ref="S171:S203" si="133">ROUND(CT171*I171,2)</f>
        <v>27437.74</v>
      </c>
      <c r="T171">
        <f t="shared" ref="T171:T203" si="134">ROUND(CU171*I171,2)</f>
        <v>0</v>
      </c>
      <c r="U171">
        <f t="shared" ref="U171:U203" si="135">CV171*I171</f>
        <v>76.956000000000003</v>
      </c>
      <c r="V171">
        <f t="shared" ref="V171:V203" si="136">CW171*I171</f>
        <v>0</v>
      </c>
      <c r="W171">
        <f t="shared" ref="W171:W203" si="137">ROUND(CX171*I171,2)</f>
        <v>0</v>
      </c>
      <c r="X171">
        <f t="shared" ref="X171:X203" si="138">ROUND(CY171,2)</f>
        <v>24968.34</v>
      </c>
      <c r="Y171">
        <f t="shared" ref="Y171:Y203" si="139">ROUND(CZ171,2)</f>
        <v>14267.62</v>
      </c>
      <c r="AA171">
        <v>145071932</v>
      </c>
      <c r="AB171">
        <f t="shared" ref="AB171:AB203" si="140">ROUND((AC171+AD171+AF171),2)</f>
        <v>154.66</v>
      </c>
      <c r="AC171">
        <f t="shared" ref="AC171:AC203" si="141">ROUND((ES171),2)</f>
        <v>0</v>
      </c>
      <c r="AD171">
        <f>ROUND((((ET171)-(EU171))+AE171),2)</f>
        <v>30.64</v>
      </c>
      <c r="AE171">
        <f>ROUND((EU171),2)</f>
        <v>0</v>
      </c>
      <c r="AF171">
        <f>ROUND((EV171),2)</f>
        <v>124.02</v>
      </c>
      <c r="AG171">
        <f t="shared" ref="AG171:AG203" si="142">ROUND((AP171),2)</f>
        <v>0</v>
      </c>
      <c r="AH171">
        <f>(EW171)</f>
        <v>15.9</v>
      </c>
      <c r="AI171">
        <f>(EX171)</f>
        <v>0</v>
      </c>
      <c r="AJ171">
        <f t="shared" ref="AJ171:AJ203" si="143">(AS171)</f>
        <v>0</v>
      </c>
      <c r="AK171">
        <v>154.66</v>
      </c>
      <c r="AL171">
        <v>0</v>
      </c>
      <c r="AM171">
        <v>30.64</v>
      </c>
      <c r="AN171">
        <v>0</v>
      </c>
      <c r="AO171">
        <v>124.02</v>
      </c>
      <c r="AP171">
        <v>0</v>
      </c>
      <c r="AQ171">
        <v>15.9</v>
      </c>
      <c r="AR171">
        <v>0</v>
      </c>
      <c r="AS171">
        <v>0</v>
      </c>
      <c r="AT171">
        <v>91</v>
      </c>
      <c r="AU171">
        <v>52</v>
      </c>
      <c r="AV171">
        <v>1</v>
      </c>
      <c r="AW171">
        <v>1</v>
      </c>
      <c r="AZ171">
        <v>1</v>
      </c>
      <c r="BA171">
        <v>45.71</v>
      </c>
      <c r="BB171">
        <v>13.41</v>
      </c>
      <c r="BC171">
        <v>8.3800000000000008</v>
      </c>
      <c r="BD171" t="s">
        <v>3</v>
      </c>
      <c r="BE171" t="s">
        <v>3</v>
      </c>
      <c r="BF171" t="s">
        <v>3</v>
      </c>
      <c r="BG171" t="s">
        <v>3</v>
      </c>
      <c r="BH171">
        <v>0</v>
      </c>
      <c r="BI171">
        <v>1</v>
      </c>
      <c r="BJ171" t="s">
        <v>20</v>
      </c>
      <c r="BM171">
        <v>46003</v>
      </c>
      <c r="BN171">
        <v>0</v>
      </c>
      <c r="BO171" t="s">
        <v>3</v>
      </c>
      <c r="BP171">
        <v>0</v>
      </c>
      <c r="BQ171">
        <v>2</v>
      </c>
      <c r="BR171">
        <v>0</v>
      </c>
      <c r="BS171">
        <v>45.71</v>
      </c>
      <c r="BT171">
        <v>1</v>
      </c>
      <c r="BU171">
        <v>1</v>
      </c>
      <c r="BV171">
        <v>1</v>
      </c>
      <c r="BW171">
        <v>1</v>
      </c>
      <c r="BX171">
        <v>1</v>
      </c>
      <c r="BY171" t="s">
        <v>3</v>
      </c>
      <c r="BZ171">
        <v>91</v>
      </c>
      <c r="CA171">
        <v>52</v>
      </c>
      <c r="CB171" t="s">
        <v>3</v>
      </c>
      <c r="CE171">
        <v>0</v>
      </c>
      <c r="CF171">
        <v>0</v>
      </c>
      <c r="CG171">
        <v>0</v>
      </c>
      <c r="CM171">
        <v>0</v>
      </c>
      <c r="CN171" t="s">
        <v>3</v>
      </c>
      <c r="CO171">
        <v>0</v>
      </c>
      <c r="CP171">
        <f t="shared" ref="CP171:CP203" si="144">(P171+Q171+S171)</f>
        <v>29426.410000000003</v>
      </c>
      <c r="CQ171">
        <f t="shared" ref="CQ171:CQ203" si="145">AC171*BC171</f>
        <v>0</v>
      </c>
      <c r="CR171">
        <f>(((ET171)*BB171-(EU171)*BS171)+AE171*BS171)</f>
        <v>410.88240000000002</v>
      </c>
      <c r="CS171">
        <f t="shared" ref="CS171:CS203" si="146">AE171*BS171</f>
        <v>0</v>
      </c>
      <c r="CT171">
        <f t="shared" ref="CT171:CT203" si="147">AF171*BA171</f>
        <v>5668.9542000000001</v>
      </c>
      <c r="CU171">
        <f t="shared" ref="CU171:CU203" si="148">AG171</f>
        <v>0</v>
      </c>
      <c r="CV171">
        <f t="shared" ref="CV171:CV203" si="149">AH171</f>
        <v>15.9</v>
      </c>
      <c r="CW171">
        <f t="shared" ref="CW171:CW203" si="150">AI171</f>
        <v>0</v>
      </c>
      <c r="CX171">
        <f t="shared" ref="CX171:CX203" si="151">AJ171</f>
        <v>0</v>
      </c>
      <c r="CY171">
        <f t="shared" ref="CY171:CY203" si="152">(((S171+R171)*AT171)/100)</f>
        <v>24968.343400000002</v>
      </c>
      <c r="CZ171">
        <f t="shared" ref="CZ171:CZ203" si="153">(((S171+R171)*AU171)/100)</f>
        <v>14267.6248</v>
      </c>
      <c r="DC171" t="s">
        <v>3</v>
      </c>
      <c r="DD171" t="s">
        <v>3</v>
      </c>
      <c r="DE171" t="s">
        <v>3</v>
      </c>
      <c r="DF171" t="s">
        <v>3</v>
      </c>
      <c r="DG171" t="s">
        <v>3</v>
      </c>
      <c r="DH171" t="s">
        <v>3</v>
      </c>
      <c r="DI171" t="s">
        <v>3</v>
      </c>
      <c r="DJ171" t="s">
        <v>3</v>
      </c>
      <c r="DK171" t="s">
        <v>3</v>
      </c>
      <c r="DL171" t="s">
        <v>3</v>
      </c>
      <c r="DM171" t="s">
        <v>3</v>
      </c>
      <c r="DN171">
        <v>0</v>
      </c>
      <c r="DO171">
        <v>0</v>
      </c>
      <c r="DP171">
        <v>1</v>
      </c>
      <c r="DQ171">
        <v>1</v>
      </c>
      <c r="DU171">
        <v>1005</v>
      </c>
      <c r="DV171" t="s">
        <v>19</v>
      </c>
      <c r="DW171" t="s">
        <v>19</v>
      </c>
      <c r="DX171">
        <v>100</v>
      </c>
      <c r="DZ171" t="s">
        <v>3</v>
      </c>
      <c r="EA171" t="s">
        <v>3</v>
      </c>
      <c r="EB171" t="s">
        <v>3</v>
      </c>
      <c r="EC171" t="s">
        <v>3</v>
      </c>
      <c r="EE171">
        <v>140625347</v>
      </c>
      <c r="EF171">
        <v>2</v>
      </c>
      <c r="EG171" t="s">
        <v>23</v>
      </c>
      <c r="EH171">
        <v>40</v>
      </c>
      <c r="EI171" t="s">
        <v>24</v>
      </c>
      <c r="EJ171">
        <v>1</v>
      </c>
      <c r="EK171">
        <v>46003</v>
      </c>
      <c r="EL171" t="s">
        <v>25</v>
      </c>
      <c r="EM171" t="s">
        <v>26</v>
      </c>
      <c r="EO171" t="s">
        <v>3</v>
      </c>
      <c r="EQ171">
        <v>0</v>
      </c>
      <c r="ER171">
        <v>154.66</v>
      </c>
      <c r="ES171">
        <v>0</v>
      </c>
      <c r="ET171">
        <v>30.64</v>
      </c>
      <c r="EU171">
        <v>0</v>
      </c>
      <c r="EV171">
        <v>124.02</v>
      </c>
      <c r="EW171">
        <v>15.9</v>
      </c>
      <c r="EX171">
        <v>0</v>
      </c>
      <c r="EY171">
        <v>0</v>
      </c>
      <c r="FQ171">
        <v>0</v>
      </c>
      <c r="FR171">
        <f t="shared" ref="FR171:FR205" si="154">ROUND(IF(BI171=3,GM171,0),2)</f>
        <v>0</v>
      </c>
      <c r="FS171">
        <v>0</v>
      </c>
      <c r="FX171">
        <v>91</v>
      </c>
      <c r="FY171">
        <v>52</v>
      </c>
      <c r="GA171" t="s">
        <v>3</v>
      </c>
      <c r="GD171">
        <v>1</v>
      </c>
      <c r="GF171">
        <v>2084206629</v>
      </c>
      <c r="GG171">
        <v>2</v>
      </c>
      <c r="GH171">
        <v>1</v>
      </c>
      <c r="GI171">
        <v>4</v>
      </c>
      <c r="GJ171">
        <v>0</v>
      </c>
      <c r="GK171">
        <v>0</v>
      </c>
      <c r="GL171">
        <f t="shared" ref="GL171:GL205" si="155">ROUND(IF(AND(BH171=3,BI171=3,FS171&lt;&gt;0),P171,0),2)</f>
        <v>0</v>
      </c>
      <c r="GM171">
        <f t="shared" ref="GM171:GM203" si="156">ROUND(O171+X171+Y171,2)+GX171</f>
        <v>68662.37</v>
      </c>
      <c r="GN171">
        <f t="shared" ref="GN171:GN203" si="157">IF(OR(BI171=0,BI171=1),ROUND(O171+X171+Y171,2),0)</f>
        <v>68662.37</v>
      </c>
      <c r="GO171">
        <f t="shared" ref="GO171:GO203" si="158">IF(BI171=2,ROUND(O171+X171+Y171,2),0)</f>
        <v>0</v>
      </c>
      <c r="GP171">
        <f t="shared" ref="GP171:GP203" si="159">IF(BI171=4,ROUND(O171+X171+Y171,2)+GX171,0)</f>
        <v>0</v>
      </c>
      <c r="GR171">
        <v>0</v>
      </c>
      <c r="GS171">
        <v>3</v>
      </c>
      <c r="GT171">
        <v>0</v>
      </c>
      <c r="GU171" t="s">
        <v>3</v>
      </c>
      <c r="GV171">
        <f t="shared" ref="GV171:GV203" si="160">ROUND((GT171),2)</f>
        <v>0</v>
      </c>
      <c r="GW171">
        <v>1</v>
      </c>
      <c r="GX171">
        <f t="shared" ref="GX171:GX203" si="161">ROUND(HC171*I171,2)</f>
        <v>0</v>
      </c>
      <c r="HA171">
        <v>0</v>
      </c>
      <c r="HB171">
        <v>0</v>
      </c>
      <c r="HC171">
        <f t="shared" ref="HC171:HC203" si="162">GV171*GW171</f>
        <v>0</v>
      </c>
      <c r="HE171" t="s">
        <v>3</v>
      </c>
      <c r="HF171" t="s">
        <v>3</v>
      </c>
      <c r="HM171" t="s">
        <v>3</v>
      </c>
      <c r="HN171" t="s">
        <v>28</v>
      </c>
      <c r="HO171" t="s">
        <v>29</v>
      </c>
      <c r="HP171" t="s">
        <v>25</v>
      </c>
      <c r="HQ171" t="s">
        <v>25</v>
      </c>
      <c r="IK171">
        <v>0</v>
      </c>
    </row>
    <row r="172" spans="1:245" x14ac:dyDescent="0.2">
      <c r="A172">
        <v>18</v>
      </c>
      <c r="B172">
        <v>1</v>
      </c>
      <c r="C172">
        <v>167</v>
      </c>
      <c r="E172" t="s">
        <v>279</v>
      </c>
      <c r="F172" t="s">
        <v>31</v>
      </c>
      <c r="G172" t="s">
        <v>32</v>
      </c>
      <c r="H172" t="s">
        <v>33</v>
      </c>
      <c r="I172">
        <f>I171*J172</f>
        <v>10.5512</v>
      </c>
      <c r="J172">
        <v>2.1800000000000002</v>
      </c>
      <c r="K172">
        <v>2.1800000000000002</v>
      </c>
      <c r="O172">
        <f t="shared" si="129"/>
        <v>0</v>
      </c>
      <c r="P172">
        <f t="shared" si="130"/>
        <v>0</v>
      </c>
      <c r="Q172">
        <f t="shared" si="131"/>
        <v>0</v>
      </c>
      <c r="R172">
        <f t="shared" si="132"/>
        <v>0</v>
      </c>
      <c r="S172">
        <f t="shared" si="133"/>
        <v>0</v>
      </c>
      <c r="T172">
        <f t="shared" si="134"/>
        <v>0</v>
      </c>
      <c r="U172">
        <f t="shared" si="135"/>
        <v>0</v>
      </c>
      <c r="V172">
        <f t="shared" si="136"/>
        <v>0</v>
      </c>
      <c r="W172">
        <f t="shared" si="137"/>
        <v>0</v>
      </c>
      <c r="X172">
        <f t="shared" si="138"/>
        <v>0</v>
      </c>
      <c r="Y172">
        <f t="shared" si="139"/>
        <v>0</v>
      </c>
      <c r="AA172">
        <v>145071932</v>
      </c>
      <c r="AB172">
        <f t="shared" si="140"/>
        <v>0</v>
      </c>
      <c r="AC172">
        <f t="shared" si="141"/>
        <v>0</v>
      </c>
      <c r="AD172">
        <f>ROUND((((ET172)-(EU172))+AE172),2)</f>
        <v>0</v>
      </c>
      <c r="AE172">
        <f>ROUND((EU172),2)</f>
        <v>0</v>
      </c>
      <c r="AF172">
        <f>ROUND((EV172),2)</f>
        <v>0</v>
      </c>
      <c r="AG172">
        <f t="shared" si="142"/>
        <v>0</v>
      </c>
      <c r="AH172">
        <f>(EW172)</f>
        <v>0</v>
      </c>
      <c r="AI172">
        <f>(EX172)</f>
        <v>0</v>
      </c>
      <c r="AJ172">
        <f t="shared" si="143"/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91</v>
      </c>
      <c r="AU172">
        <v>52</v>
      </c>
      <c r="AV172">
        <v>1</v>
      </c>
      <c r="AW172">
        <v>1</v>
      </c>
      <c r="AZ172">
        <v>1</v>
      </c>
      <c r="BA172">
        <v>1</v>
      </c>
      <c r="BB172">
        <v>1</v>
      </c>
      <c r="BC172">
        <v>8.3800000000000008</v>
      </c>
      <c r="BD172" t="s">
        <v>3</v>
      </c>
      <c r="BE172" t="s">
        <v>3</v>
      </c>
      <c r="BF172" t="s">
        <v>3</v>
      </c>
      <c r="BG172" t="s">
        <v>3</v>
      </c>
      <c r="BH172">
        <v>3</v>
      </c>
      <c r="BI172">
        <v>1</v>
      </c>
      <c r="BJ172" t="s">
        <v>3</v>
      </c>
      <c r="BM172">
        <v>46003</v>
      </c>
      <c r="BN172">
        <v>0</v>
      </c>
      <c r="BO172" t="s">
        <v>3</v>
      </c>
      <c r="BP172">
        <v>0</v>
      </c>
      <c r="BQ172">
        <v>2</v>
      </c>
      <c r="BR172">
        <v>0</v>
      </c>
      <c r="BS172">
        <v>1</v>
      </c>
      <c r="BT172">
        <v>1</v>
      </c>
      <c r="BU172">
        <v>1</v>
      </c>
      <c r="BV172">
        <v>1</v>
      </c>
      <c r="BW172">
        <v>1</v>
      </c>
      <c r="BX172">
        <v>1</v>
      </c>
      <c r="BY172" t="s">
        <v>3</v>
      </c>
      <c r="BZ172">
        <v>91</v>
      </c>
      <c r="CA172">
        <v>52</v>
      </c>
      <c r="CB172" t="s">
        <v>3</v>
      </c>
      <c r="CE172">
        <v>0</v>
      </c>
      <c r="CF172">
        <v>0</v>
      </c>
      <c r="CG172">
        <v>0</v>
      </c>
      <c r="CM172">
        <v>0</v>
      </c>
      <c r="CN172" t="s">
        <v>3</v>
      </c>
      <c r="CO172">
        <v>0</v>
      </c>
      <c r="CP172">
        <f t="shared" si="144"/>
        <v>0</v>
      </c>
      <c r="CQ172">
        <f t="shared" si="145"/>
        <v>0</v>
      </c>
      <c r="CR172">
        <f>(((ET172)*BB172-(EU172)*BS172)+AE172*BS172)</f>
        <v>0</v>
      </c>
      <c r="CS172">
        <f t="shared" si="146"/>
        <v>0</v>
      </c>
      <c r="CT172">
        <f t="shared" si="147"/>
        <v>0</v>
      </c>
      <c r="CU172">
        <f t="shared" si="148"/>
        <v>0</v>
      </c>
      <c r="CV172">
        <f t="shared" si="149"/>
        <v>0</v>
      </c>
      <c r="CW172">
        <f t="shared" si="150"/>
        <v>0</v>
      </c>
      <c r="CX172">
        <f t="shared" si="151"/>
        <v>0</v>
      </c>
      <c r="CY172">
        <f t="shared" si="152"/>
        <v>0</v>
      </c>
      <c r="CZ172">
        <f t="shared" si="153"/>
        <v>0</v>
      </c>
      <c r="DC172" t="s">
        <v>3</v>
      </c>
      <c r="DD172" t="s">
        <v>3</v>
      </c>
      <c r="DE172" t="s">
        <v>3</v>
      </c>
      <c r="DF172" t="s">
        <v>3</v>
      </c>
      <c r="DG172" t="s">
        <v>3</v>
      </c>
      <c r="DH172" t="s">
        <v>3</v>
      </c>
      <c r="DI172" t="s">
        <v>3</v>
      </c>
      <c r="DJ172" t="s">
        <v>3</v>
      </c>
      <c r="DK172" t="s">
        <v>3</v>
      </c>
      <c r="DL172" t="s">
        <v>3</v>
      </c>
      <c r="DM172" t="s">
        <v>3</v>
      </c>
      <c r="DN172">
        <v>0</v>
      </c>
      <c r="DO172">
        <v>0</v>
      </c>
      <c r="DP172">
        <v>1</v>
      </c>
      <c r="DQ172">
        <v>1</v>
      </c>
      <c r="DU172">
        <v>1009</v>
      </c>
      <c r="DV172" t="s">
        <v>33</v>
      </c>
      <c r="DW172" t="s">
        <v>33</v>
      </c>
      <c r="DX172">
        <v>1000</v>
      </c>
      <c r="DZ172" t="s">
        <v>3</v>
      </c>
      <c r="EA172" t="s">
        <v>3</v>
      </c>
      <c r="EB172" t="s">
        <v>3</v>
      </c>
      <c r="EC172" t="s">
        <v>3</v>
      </c>
      <c r="EE172">
        <v>140625347</v>
      </c>
      <c r="EF172">
        <v>2</v>
      </c>
      <c r="EG172" t="s">
        <v>23</v>
      </c>
      <c r="EH172">
        <v>40</v>
      </c>
      <c r="EI172" t="s">
        <v>24</v>
      </c>
      <c r="EJ172">
        <v>1</v>
      </c>
      <c r="EK172">
        <v>46003</v>
      </c>
      <c r="EL172" t="s">
        <v>25</v>
      </c>
      <c r="EM172" t="s">
        <v>26</v>
      </c>
      <c r="EO172" t="s">
        <v>3</v>
      </c>
      <c r="EQ172">
        <v>0</v>
      </c>
      <c r="ER172">
        <v>0</v>
      </c>
      <c r="ES172">
        <v>0</v>
      </c>
      <c r="ET172">
        <v>0</v>
      </c>
      <c r="EU172">
        <v>0</v>
      </c>
      <c r="EV172">
        <v>0</v>
      </c>
      <c r="EW172">
        <v>0</v>
      </c>
      <c r="EX172">
        <v>0</v>
      </c>
      <c r="FQ172">
        <v>0</v>
      </c>
      <c r="FR172">
        <f t="shared" si="154"/>
        <v>0</v>
      </c>
      <c r="FS172">
        <v>0</v>
      </c>
      <c r="FX172">
        <v>91</v>
      </c>
      <c r="FY172">
        <v>52</v>
      </c>
      <c r="GA172" t="s">
        <v>3</v>
      </c>
      <c r="GD172">
        <v>1</v>
      </c>
      <c r="GF172">
        <v>2102561428</v>
      </c>
      <c r="GG172">
        <v>2</v>
      </c>
      <c r="GH172">
        <v>1</v>
      </c>
      <c r="GI172">
        <v>4</v>
      </c>
      <c r="GJ172">
        <v>0</v>
      </c>
      <c r="GK172">
        <v>0</v>
      </c>
      <c r="GL172">
        <f t="shared" si="155"/>
        <v>0</v>
      </c>
      <c r="GM172">
        <f t="shared" si="156"/>
        <v>0</v>
      </c>
      <c r="GN172">
        <f t="shared" si="157"/>
        <v>0</v>
      </c>
      <c r="GO172">
        <f t="shared" si="158"/>
        <v>0</v>
      </c>
      <c r="GP172">
        <f t="shared" si="159"/>
        <v>0</v>
      </c>
      <c r="GR172">
        <v>0</v>
      </c>
      <c r="GS172">
        <v>3</v>
      </c>
      <c r="GT172">
        <v>0</v>
      </c>
      <c r="GU172" t="s">
        <v>3</v>
      </c>
      <c r="GV172">
        <f t="shared" si="160"/>
        <v>0</v>
      </c>
      <c r="GW172">
        <v>1</v>
      </c>
      <c r="GX172">
        <f t="shared" si="161"/>
        <v>0</v>
      </c>
      <c r="HA172">
        <v>0</v>
      </c>
      <c r="HB172">
        <v>0</v>
      </c>
      <c r="HC172">
        <f t="shared" si="162"/>
        <v>0</v>
      </c>
      <c r="HE172" t="s">
        <v>3</v>
      </c>
      <c r="HF172" t="s">
        <v>3</v>
      </c>
      <c r="HM172" t="s">
        <v>3</v>
      </c>
      <c r="HN172" t="s">
        <v>28</v>
      </c>
      <c r="HO172" t="s">
        <v>29</v>
      </c>
      <c r="HP172" t="s">
        <v>25</v>
      </c>
      <c r="HQ172" t="s">
        <v>25</v>
      </c>
      <c r="IK172">
        <v>0</v>
      </c>
    </row>
    <row r="173" spans="1:245" x14ac:dyDescent="0.2">
      <c r="A173">
        <v>17</v>
      </c>
      <c r="B173">
        <v>1</v>
      </c>
      <c r="C173">
        <f>ROW(SmtRes!A188)</f>
        <v>188</v>
      </c>
      <c r="D173">
        <f>ROW(EtalonRes!A207)</f>
        <v>207</v>
      </c>
      <c r="E173" t="s">
        <v>280</v>
      </c>
      <c r="F173" t="s">
        <v>35</v>
      </c>
      <c r="G173" t="s">
        <v>36</v>
      </c>
      <c r="H173" t="s">
        <v>19</v>
      </c>
      <c r="I173">
        <f>ROUND(484/100,9)</f>
        <v>4.84</v>
      </c>
      <c r="J173">
        <v>0</v>
      </c>
      <c r="K173">
        <f>ROUND(484/100,9)</f>
        <v>4.84</v>
      </c>
      <c r="O173">
        <f t="shared" si="129"/>
        <v>114799.38</v>
      </c>
      <c r="P173">
        <f t="shared" si="130"/>
        <v>6244.49</v>
      </c>
      <c r="Q173">
        <f t="shared" si="131"/>
        <v>38064.550000000003</v>
      </c>
      <c r="R173">
        <f t="shared" si="132"/>
        <v>11380.4</v>
      </c>
      <c r="S173">
        <f t="shared" si="133"/>
        <v>70490.34</v>
      </c>
      <c r="T173">
        <f t="shared" si="134"/>
        <v>0</v>
      </c>
      <c r="U173">
        <f t="shared" si="135"/>
        <v>176.44219999999999</v>
      </c>
      <c r="V173">
        <f t="shared" si="136"/>
        <v>17.726500000000001</v>
      </c>
      <c r="W173">
        <f t="shared" si="137"/>
        <v>0</v>
      </c>
      <c r="X173">
        <f t="shared" si="138"/>
        <v>76139.789999999994</v>
      </c>
      <c r="Y173">
        <f t="shared" si="139"/>
        <v>43145.88</v>
      </c>
      <c r="AA173">
        <v>145071932</v>
      </c>
      <c r="AB173">
        <f t="shared" si="140"/>
        <v>1059.05</v>
      </c>
      <c r="AC173">
        <f t="shared" si="141"/>
        <v>153.96</v>
      </c>
      <c r="AD173">
        <f>ROUND(((((ET173*1.25))-((EU173*1.25)))+AE173),2)</f>
        <v>586.47</v>
      </c>
      <c r="AE173">
        <f>ROUND(((EU173*1.25)),2)</f>
        <v>51.44</v>
      </c>
      <c r="AF173">
        <f>ROUND(((EV173*1.15)),2)</f>
        <v>318.62</v>
      </c>
      <c r="AG173">
        <f t="shared" si="142"/>
        <v>0</v>
      </c>
      <c r="AH173">
        <f>((EW173*1.15))</f>
        <v>36.454999999999998</v>
      </c>
      <c r="AI173">
        <f>((EX173*1.25))</f>
        <v>3.6625000000000001</v>
      </c>
      <c r="AJ173">
        <f t="shared" si="143"/>
        <v>0</v>
      </c>
      <c r="AK173">
        <v>900.19</v>
      </c>
      <c r="AL173">
        <v>153.96</v>
      </c>
      <c r="AM173">
        <v>469.17</v>
      </c>
      <c r="AN173">
        <v>41.15</v>
      </c>
      <c r="AO173">
        <v>277.06</v>
      </c>
      <c r="AP173">
        <v>0</v>
      </c>
      <c r="AQ173">
        <v>31.7</v>
      </c>
      <c r="AR173">
        <v>2.93</v>
      </c>
      <c r="AS173">
        <v>0</v>
      </c>
      <c r="AT173">
        <v>93</v>
      </c>
      <c r="AU173">
        <v>52.7</v>
      </c>
      <c r="AV173">
        <v>1</v>
      </c>
      <c r="AW173">
        <v>1</v>
      </c>
      <c r="AZ173">
        <v>1</v>
      </c>
      <c r="BA173">
        <v>45.71</v>
      </c>
      <c r="BB173">
        <v>13.41</v>
      </c>
      <c r="BC173">
        <v>8.3800000000000008</v>
      </c>
      <c r="BD173" t="s">
        <v>3</v>
      </c>
      <c r="BE173" t="s">
        <v>3</v>
      </c>
      <c r="BF173" t="s">
        <v>3</v>
      </c>
      <c r="BG173" t="s">
        <v>3</v>
      </c>
      <c r="BH173">
        <v>0</v>
      </c>
      <c r="BI173">
        <v>1</v>
      </c>
      <c r="BJ173" t="s">
        <v>37</v>
      </c>
      <c r="BM173">
        <v>9001</v>
      </c>
      <c r="BN173">
        <v>0</v>
      </c>
      <c r="BO173" t="s">
        <v>3</v>
      </c>
      <c r="BP173">
        <v>0</v>
      </c>
      <c r="BQ173">
        <v>2</v>
      </c>
      <c r="BR173">
        <v>0</v>
      </c>
      <c r="BS173">
        <v>45.71</v>
      </c>
      <c r="BT173">
        <v>1</v>
      </c>
      <c r="BU173">
        <v>1</v>
      </c>
      <c r="BV173">
        <v>1</v>
      </c>
      <c r="BW173">
        <v>1</v>
      </c>
      <c r="BX173">
        <v>1</v>
      </c>
      <c r="BY173" t="s">
        <v>3</v>
      </c>
      <c r="BZ173">
        <v>93</v>
      </c>
      <c r="CA173">
        <v>62</v>
      </c>
      <c r="CB173" t="s">
        <v>3</v>
      </c>
      <c r="CE173">
        <v>0</v>
      </c>
      <c r="CF173">
        <v>0</v>
      </c>
      <c r="CG173">
        <v>0</v>
      </c>
      <c r="CM173">
        <v>0</v>
      </c>
      <c r="CN173" t="s">
        <v>236</v>
      </c>
      <c r="CO173">
        <v>0</v>
      </c>
      <c r="CP173">
        <f t="shared" si="144"/>
        <v>114799.38</v>
      </c>
      <c r="CQ173">
        <f t="shared" si="145"/>
        <v>1290.1848000000002</v>
      </c>
      <c r="CR173">
        <f>((((ET173*1.25))*BB173-((EU173*1.25))*BS173)+AE173*BS173)</f>
        <v>7864.5763999999999</v>
      </c>
      <c r="CS173">
        <f t="shared" si="146"/>
        <v>2351.3224</v>
      </c>
      <c r="CT173">
        <f t="shared" si="147"/>
        <v>14564.120200000001</v>
      </c>
      <c r="CU173">
        <f t="shared" si="148"/>
        <v>0</v>
      </c>
      <c r="CV173">
        <f t="shared" si="149"/>
        <v>36.454999999999998</v>
      </c>
      <c r="CW173">
        <f t="shared" si="150"/>
        <v>3.6625000000000001</v>
      </c>
      <c r="CX173">
        <f t="shared" si="151"/>
        <v>0</v>
      </c>
      <c r="CY173">
        <f t="shared" si="152"/>
        <v>76139.788199999995</v>
      </c>
      <c r="CZ173">
        <f t="shared" si="153"/>
        <v>43145.879979999998</v>
      </c>
      <c r="DC173" t="s">
        <v>3</v>
      </c>
      <c r="DD173" t="s">
        <v>3</v>
      </c>
      <c r="DE173" t="s">
        <v>38</v>
      </c>
      <c r="DF173" t="s">
        <v>38</v>
      </c>
      <c r="DG173" t="s">
        <v>237</v>
      </c>
      <c r="DH173" t="s">
        <v>3</v>
      </c>
      <c r="DI173" t="s">
        <v>237</v>
      </c>
      <c r="DJ173" t="s">
        <v>38</v>
      </c>
      <c r="DK173" t="s">
        <v>3</v>
      </c>
      <c r="DL173" t="s">
        <v>3</v>
      </c>
      <c r="DM173" t="s">
        <v>40</v>
      </c>
      <c r="DN173">
        <v>0</v>
      </c>
      <c r="DO173">
        <v>0</v>
      </c>
      <c r="DP173">
        <v>1</v>
      </c>
      <c r="DQ173">
        <v>1</v>
      </c>
      <c r="DU173">
        <v>1005</v>
      </c>
      <c r="DV173" t="s">
        <v>19</v>
      </c>
      <c r="DW173" t="s">
        <v>19</v>
      </c>
      <c r="DX173">
        <v>100</v>
      </c>
      <c r="DZ173" t="s">
        <v>3</v>
      </c>
      <c r="EA173" t="s">
        <v>3</v>
      </c>
      <c r="EB173" t="s">
        <v>3</v>
      </c>
      <c r="EC173" t="s">
        <v>3</v>
      </c>
      <c r="EE173">
        <v>140625026</v>
      </c>
      <c r="EF173">
        <v>2</v>
      </c>
      <c r="EG173" t="s">
        <v>23</v>
      </c>
      <c r="EH173">
        <v>9</v>
      </c>
      <c r="EI173" t="s">
        <v>41</v>
      </c>
      <c r="EJ173">
        <v>1</v>
      </c>
      <c r="EK173">
        <v>9001</v>
      </c>
      <c r="EL173" t="s">
        <v>41</v>
      </c>
      <c r="EM173" t="s">
        <v>42</v>
      </c>
      <c r="EO173" t="s">
        <v>238</v>
      </c>
      <c r="EQ173">
        <v>0</v>
      </c>
      <c r="ER173">
        <v>900.19</v>
      </c>
      <c r="ES173">
        <v>153.96</v>
      </c>
      <c r="ET173">
        <v>469.17</v>
      </c>
      <c r="EU173">
        <v>41.15</v>
      </c>
      <c r="EV173">
        <v>277.06</v>
      </c>
      <c r="EW173">
        <v>31.7</v>
      </c>
      <c r="EX173">
        <v>2.93</v>
      </c>
      <c r="EY173">
        <v>0</v>
      </c>
      <c r="FQ173">
        <v>0</v>
      </c>
      <c r="FR173">
        <f t="shared" si="154"/>
        <v>0</v>
      </c>
      <c r="FS173">
        <v>0</v>
      </c>
      <c r="FX173">
        <v>93</v>
      </c>
      <c r="FY173">
        <v>52.7</v>
      </c>
      <c r="GA173" t="s">
        <v>3</v>
      </c>
      <c r="GD173">
        <v>1</v>
      </c>
      <c r="GF173">
        <v>-615305433</v>
      </c>
      <c r="GG173">
        <v>2</v>
      </c>
      <c r="GH173">
        <v>1</v>
      </c>
      <c r="GI173">
        <v>4</v>
      </c>
      <c r="GJ173">
        <v>0</v>
      </c>
      <c r="GK173">
        <v>0</v>
      </c>
      <c r="GL173">
        <f t="shared" si="155"/>
        <v>0</v>
      </c>
      <c r="GM173">
        <f t="shared" si="156"/>
        <v>234085.05</v>
      </c>
      <c r="GN173">
        <f t="shared" si="157"/>
        <v>234085.05</v>
      </c>
      <c r="GO173">
        <f t="shared" si="158"/>
        <v>0</v>
      </c>
      <c r="GP173">
        <f t="shared" si="159"/>
        <v>0</v>
      </c>
      <c r="GR173">
        <v>0</v>
      </c>
      <c r="GS173">
        <v>3</v>
      </c>
      <c r="GT173">
        <v>0</v>
      </c>
      <c r="GU173" t="s">
        <v>3</v>
      </c>
      <c r="GV173">
        <f t="shared" si="160"/>
        <v>0</v>
      </c>
      <c r="GW173">
        <v>1</v>
      </c>
      <c r="GX173">
        <f t="shared" si="161"/>
        <v>0</v>
      </c>
      <c r="HA173">
        <v>0</v>
      </c>
      <c r="HB173">
        <v>0</v>
      </c>
      <c r="HC173">
        <f t="shared" si="162"/>
        <v>0</v>
      </c>
      <c r="HE173" t="s">
        <v>3</v>
      </c>
      <c r="HF173" t="s">
        <v>3</v>
      </c>
      <c r="HM173" t="s">
        <v>3</v>
      </c>
      <c r="HN173" t="s">
        <v>44</v>
      </c>
      <c r="HO173" t="s">
        <v>45</v>
      </c>
      <c r="HP173" t="s">
        <v>41</v>
      </c>
      <c r="HQ173" t="s">
        <v>41</v>
      </c>
      <c r="IK173">
        <v>0</v>
      </c>
    </row>
    <row r="174" spans="1:245" x14ac:dyDescent="0.2">
      <c r="A174">
        <v>18</v>
      </c>
      <c r="B174">
        <v>1</v>
      </c>
      <c r="C174">
        <v>180</v>
      </c>
      <c r="E174" t="s">
        <v>281</v>
      </c>
      <c r="F174" t="s">
        <v>47</v>
      </c>
      <c r="G174" t="s">
        <v>48</v>
      </c>
      <c r="H174" t="s">
        <v>49</v>
      </c>
      <c r="I174">
        <f>I173*J174</f>
        <v>-10.648</v>
      </c>
      <c r="J174">
        <v>-2.2000000000000002</v>
      </c>
      <c r="K174">
        <v>-2.2000000000000002</v>
      </c>
      <c r="O174">
        <f t="shared" si="129"/>
        <v>-806.64</v>
      </c>
      <c r="P174">
        <f t="shared" si="130"/>
        <v>-806.64</v>
      </c>
      <c r="Q174">
        <f t="shared" si="131"/>
        <v>0</v>
      </c>
      <c r="R174">
        <f t="shared" si="132"/>
        <v>0</v>
      </c>
      <c r="S174">
        <f t="shared" si="133"/>
        <v>0</v>
      </c>
      <c r="T174">
        <f t="shared" si="134"/>
        <v>0</v>
      </c>
      <c r="U174">
        <f t="shared" si="135"/>
        <v>0</v>
      </c>
      <c r="V174">
        <f t="shared" si="136"/>
        <v>0</v>
      </c>
      <c r="W174">
        <f t="shared" si="137"/>
        <v>0</v>
      </c>
      <c r="X174">
        <f t="shared" si="138"/>
        <v>0</v>
      </c>
      <c r="Y174">
        <f t="shared" si="139"/>
        <v>0</v>
      </c>
      <c r="AA174">
        <v>145071932</v>
      </c>
      <c r="AB174">
        <f t="shared" si="140"/>
        <v>9.0399999999999991</v>
      </c>
      <c r="AC174">
        <f t="shared" si="141"/>
        <v>9.0399999999999991</v>
      </c>
      <c r="AD174">
        <f>ROUND((((ET174)-(EU174))+AE174),2)</f>
        <v>0</v>
      </c>
      <c r="AE174">
        <f t="shared" ref="AE174:AF176" si="163">ROUND((EU174),2)</f>
        <v>0</v>
      </c>
      <c r="AF174">
        <f t="shared" si="163"/>
        <v>0</v>
      </c>
      <c r="AG174">
        <f t="shared" si="142"/>
        <v>0</v>
      </c>
      <c r="AH174">
        <f t="shared" ref="AH174:AI176" si="164">(EW174)</f>
        <v>0</v>
      </c>
      <c r="AI174">
        <f t="shared" si="164"/>
        <v>0</v>
      </c>
      <c r="AJ174">
        <f t="shared" si="143"/>
        <v>0</v>
      </c>
      <c r="AK174">
        <v>9.0399999999999991</v>
      </c>
      <c r="AL174">
        <v>9.0399999999999991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93</v>
      </c>
      <c r="AU174">
        <v>62</v>
      </c>
      <c r="AV174">
        <v>1</v>
      </c>
      <c r="AW174">
        <v>1</v>
      </c>
      <c r="AZ174">
        <v>1</v>
      </c>
      <c r="BA174">
        <v>1</v>
      </c>
      <c r="BB174">
        <v>1</v>
      </c>
      <c r="BC174">
        <v>8.3800000000000008</v>
      </c>
      <c r="BD174" t="s">
        <v>3</v>
      </c>
      <c r="BE174" t="s">
        <v>3</v>
      </c>
      <c r="BF174" t="s">
        <v>3</v>
      </c>
      <c r="BG174" t="s">
        <v>3</v>
      </c>
      <c r="BH174">
        <v>3</v>
      </c>
      <c r="BI174">
        <v>1</v>
      </c>
      <c r="BJ174" t="s">
        <v>50</v>
      </c>
      <c r="BM174">
        <v>9001</v>
      </c>
      <c r="BN174">
        <v>0</v>
      </c>
      <c r="BO174" t="s">
        <v>3</v>
      </c>
      <c r="BP174">
        <v>0</v>
      </c>
      <c r="BQ174">
        <v>2</v>
      </c>
      <c r="BR174">
        <v>1</v>
      </c>
      <c r="BS174">
        <v>1</v>
      </c>
      <c r="BT174">
        <v>1</v>
      </c>
      <c r="BU174">
        <v>1</v>
      </c>
      <c r="BV174">
        <v>1</v>
      </c>
      <c r="BW174">
        <v>1</v>
      </c>
      <c r="BX174">
        <v>1</v>
      </c>
      <c r="BY174" t="s">
        <v>3</v>
      </c>
      <c r="BZ174">
        <v>93</v>
      </c>
      <c r="CA174">
        <v>62</v>
      </c>
      <c r="CB174" t="s">
        <v>3</v>
      </c>
      <c r="CE174">
        <v>0</v>
      </c>
      <c r="CF174">
        <v>0</v>
      </c>
      <c r="CG174">
        <v>0</v>
      </c>
      <c r="CM174">
        <v>0</v>
      </c>
      <c r="CN174" t="s">
        <v>3</v>
      </c>
      <c r="CO174">
        <v>0</v>
      </c>
      <c r="CP174">
        <f t="shared" si="144"/>
        <v>-806.64</v>
      </c>
      <c r="CQ174">
        <f t="shared" si="145"/>
        <v>75.755200000000002</v>
      </c>
      <c r="CR174">
        <f>(((ET174)*BB174-(EU174)*BS174)+AE174*BS174)</f>
        <v>0</v>
      </c>
      <c r="CS174">
        <f t="shared" si="146"/>
        <v>0</v>
      </c>
      <c r="CT174">
        <f t="shared" si="147"/>
        <v>0</v>
      </c>
      <c r="CU174">
        <f t="shared" si="148"/>
        <v>0</v>
      </c>
      <c r="CV174">
        <f t="shared" si="149"/>
        <v>0</v>
      </c>
      <c r="CW174">
        <f t="shared" si="150"/>
        <v>0</v>
      </c>
      <c r="CX174">
        <f t="shared" si="151"/>
        <v>0</v>
      </c>
      <c r="CY174">
        <f t="shared" si="152"/>
        <v>0</v>
      </c>
      <c r="CZ174">
        <f t="shared" si="153"/>
        <v>0</v>
      </c>
      <c r="DC174" t="s">
        <v>3</v>
      </c>
      <c r="DD174" t="s">
        <v>3</v>
      </c>
      <c r="DE174" t="s">
        <v>3</v>
      </c>
      <c r="DF174" t="s">
        <v>3</v>
      </c>
      <c r="DG174" t="s">
        <v>3</v>
      </c>
      <c r="DH174" t="s">
        <v>3</v>
      </c>
      <c r="DI174" t="s">
        <v>3</v>
      </c>
      <c r="DJ174" t="s">
        <v>3</v>
      </c>
      <c r="DK174" t="s">
        <v>3</v>
      </c>
      <c r="DL174" t="s">
        <v>3</v>
      </c>
      <c r="DM174" t="s">
        <v>3</v>
      </c>
      <c r="DN174">
        <v>0</v>
      </c>
      <c r="DO174">
        <v>0</v>
      </c>
      <c r="DP174">
        <v>1</v>
      </c>
      <c r="DQ174">
        <v>1</v>
      </c>
      <c r="DU174">
        <v>1009</v>
      </c>
      <c r="DV174" t="s">
        <v>49</v>
      </c>
      <c r="DW174" t="s">
        <v>49</v>
      </c>
      <c r="DX174">
        <v>1</v>
      </c>
      <c r="DZ174" t="s">
        <v>3</v>
      </c>
      <c r="EA174" t="s">
        <v>3</v>
      </c>
      <c r="EB174" t="s">
        <v>3</v>
      </c>
      <c r="EC174" t="s">
        <v>3</v>
      </c>
      <c r="EE174">
        <v>140625026</v>
      </c>
      <c r="EF174">
        <v>2</v>
      </c>
      <c r="EG174" t="s">
        <v>23</v>
      </c>
      <c r="EH174">
        <v>9</v>
      </c>
      <c r="EI174" t="s">
        <v>41</v>
      </c>
      <c r="EJ174">
        <v>1</v>
      </c>
      <c r="EK174">
        <v>9001</v>
      </c>
      <c r="EL174" t="s">
        <v>41</v>
      </c>
      <c r="EM174" t="s">
        <v>42</v>
      </c>
      <c r="EO174" t="s">
        <v>3</v>
      </c>
      <c r="EQ174">
        <v>32768</v>
      </c>
      <c r="ER174">
        <v>9.0399999999999991</v>
      </c>
      <c r="ES174">
        <v>9.0399999999999991</v>
      </c>
      <c r="ET174">
        <v>0</v>
      </c>
      <c r="EU174">
        <v>0</v>
      </c>
      <c r="EV174">
        <v>0</v>
      </c>
      <c r="EW174">
        <v>0</v>
      </c>
      <c r="EX174">
        <v>0</v>
      </c>
      <c r="FQ174">
        <v>0</v>
      </c>
      <c r="FR174">
        <f t="shared" si="154"/>
        <v>0</v>
      </c>
      <c r="FS174">
        <v>0</v>
      </c>
      <c r="FX174">
        <v>93</v>
      </c>
      <c r="FY174">
        <v>62</v>
      </c>
      <c r="GA174" t="s">
        <v>3</v>
      </c>
      <c r="GD174">
        <v>1</v>
      </c>
      <c r="GF174">
        <v>-1864341761</v>
      </c>
      <c r="GG174">
        <v>2</v>
      </c>
      <c r="GH174">
        <v>1</v>
      </c>
      <c r="GI174">
        <v>4</v>
      </c>
      <c r="GJ174">
        <v>0</v>
      </c>
      <c r="GK174">
        <v>0</v>
      </c>
      <c r="GL174">
        <f t="shared" si="155"/>
        <v>0</v>
      </c>
      <c r="GM174">
        <f t="shared" si="156"/>
        <v>-806.64</v>
      </c>
      <c r="GN174">
        <f t="shared" si="157"/>
        <v>-806.64</v>
      </c>
      <c r="GO174">
        <f t="shared" si="158"/>
        <v>0</v>
      </c>
      <c r="GP174">
        <f t="shared" si="159"/>
        <v>0</v>
      </c>
      <c r="GR174">
        <v>0</v>
      </c>
      <c r="GS174">
        <v>3</v>
      </c>
      <c r="GT174">
        <v>0</v>
      </c>
      <c r="GU174" t="s">
        <v>3</v>
      </c>
      <c r="GV174">
        <f t="shared" si="160"/>
        <v>0</v>
      </c>
      <c r="GW174">
        <v>1</v>
      </c>
      <c r="GX174">
        <f t="shared" si="161"/>
        <v>0</v>
      </c>
      <c r="HA174">
        <v>0</v>
      </c>
      <c r="HB174">
        <v>0</v>
      </c>
      <c r="HC174">
        <f t="shared" si="162"/>
        <v>0</v>
      </c>
      <c r="HE174" t="s">
        <v>3</v>
      </c>
      <c r="HF174" t="s">
        <v>3</v>
      </c>
      <c r="HM174" t="s">
        <v>3</v>
      </c>
      <c r="HN174" t="s">
        <v>44</v>
      </c>
      <c r="HO174" t="s">
        <v>45</v>
      </c>
      <c r="HP174" t="s">
        <v>41</v>
      </c>
      <c r="HQ174" t="s">
        <v>41</v>
      </c>
      <c r="IK174">
        <v>0</v>
      </c>
    </row>
    <row r="175" spans="1:245" x14ac:dyDescent="0.2">
      <c r="A175">
        <v>17</v>
      </c>
      <c r="B175">
        <v>1</v>
      </c>
      <c r="E175" t="s">
        <v>282</v>
      </c>
      <c r="F175" t="s">
        <v>52</v>
      </c>
      <c r="G175" t="s">
        <v>53</v>
      </c>
      <c r="H175" t="s">
        <v>54</v>
      </c>
      <c r="I175">
        <f>ROUND(ROUND(I173*110,2),9)</f>
        <v>532.4</v>
      </c>
      <c r="J175">
        <v>0</v>
      </c>
      <c r="K175">
        <f>ROUND(ROUND(I173*110,2),9)</f>
        <v>532.4</v>
      </c>
      <c r="O175">
        <f t="shared" si="129"/>
        <v>0</v>
      </c>
      <c r="P175">
        <f t="shared" si="130"/>
        <v>0</v>
      </c>
      <c r="Q175">
        <f t="shared" si="131"/>
        <v>0</v>
      </c>
      <c r="R175">
        <f t="shared" si="132"/>
        <v>0</v>
      </c>
      <c r="S175">
        <f t="shared" si="133"/>
        <v>0</v>
      </c>
      <c r="T175">
        <f t="shared" si="134"/>
        <v>0</v>
      </c>
      <c r="U175">
        <f t="shared" si="135"/>
        <v>0</v>
      </c>
      <c r="V175">
        <f t="shared" si="136"/>
        <v>0</v>
      </c>
      <c r="W175">
        <f t="shared" si="137"/>
        <v>0</v>
      </c>
      <c r="X175">
        <f t="shared" si="138"/>
        <v>0</v>
      </c>
      <c r="Y175">
        <f t="shared" si="139"/>
        <v>0</v>
      </c>
      <c r="AA175">
        <v>145071932</v>
      </c>
      <c r="AB175">
        <f t="shared" si="140"/>
        <v>0</v>
      </c>
      <c r="AC175">
        <f t="shared" si="141"/>
        <v>0</v>
      </c>
      <c r="AD175">
        <f>ROUND((((ET175)-(EU175))+AE175),2)</f>
        <v>0</v>
      </c>
      <c r="AE175">
        <f t="shared" si="163"/>
        <v>0</v>
      </c>
      <c r="AF175">
        <f t="shared" si="163"/>
        <v>0</v>
      </c>
      <c r="AG175">
        <f t="shared" si="142"/>
        <v>0</v>
      </c>
      <c r="AH175">
        <f t="shared" si="164"/>
        <v>0</v>
      </c>
      <c r="AI175">
        <f t="shared" si="164"/>
        <v>0</v>
      </c>
      <c r="AJ175">
        <f t="shared" si="143"/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1</v>
      </c>
      <c r="AW175">
        <v>1</v>
      </c>
      <c r="AZ175">
        <v>1</v>
      </c>
      <c r="BA175">
        <v>1</v>
      </c>
      <c r="BB175">
        <v>1</v>
      </c>
      <c r="BC175">
        <v>8.3800000000000008</v>
      </c>
      <c r="BD175" t="s">
        <v>3</v>
      </c>
      <c r="BE175" t="s">
        <v>3</v>
      </c>
      <c r="BF175" t="s">
        <v>3</v>
      </c>
      <c r="BG175" t="s">
        <v>3</v>
      </c>
      <c r="BH175">
        <v>3</v>
      </c>
      <c r="BI175">
        <v>1</v>
      </c>
      <c r="BJ175" t="s">
        <v>3</v>
      </c>
      <c r="BM175">
        <v>1100</v>
      </c>
      <c r="BN175">
        <v>0</v>
      </c>
      <c r="BO175" t="s">
        <v>3</v>
      </c>
      <c r="BP175">
        <v>0</v>
      </c>
      <c r="BQ175">
        <v>8</v>
      </c>
      <c r="BR175">
        <v>0</v>
      </c>
      <c r="BS175">
        <v>1</v>
      </c>
      <c r="BT175">
        <v>1</v>
      </c>
      <c r="BU175">
        <v>1</v>
      </c>
      <c r="BV175">
        <v>1</v>
      </c>
      <c r="BW175">
        <v>1</v>
      </c>
      <c r="BX175">
        <v>1</v>
      </c>
      <c r="BY175" t="s">
        <v>3</v>
      </c>
      <c r="BZ175">
        <v>0</v>
      </c>
      <c r="CA175">
        <v>0</v>
      </c>
      <c r="CB175" t="s">
        <v>3</v>
      </c>
      <c r="CE175">
        <v>0</v>
      </c>
      <c r="CF175">
        <v>0</v>
      </c>
      <c r="CG175">
        <v>0</v>
      </c>
      <c r="CM175">
        <v>0</v>
      </c>
      <c r="CN175" t="s">
        <v>3</v>
      </c>
      <c r="CO175">
        <v>0</v>
      </c>
      <c r="CP175">
        <f t="shared" si="144"/>
        <v>0</v>
      </c>
      <c r="CQ175">
        <f t="shared" si="145"/>
        <v>0</v>
      </c>
      <c r="CR175">
        <f>(((ET175)*BB175-(EU175)*BS175)+AE175*BS175)</f>
        <v>0</v>
      </c>
      <c r="CS175">
        <f t="shared" si="146"/>
        <v>0</v>
      </c>
      <c r="CT175">
        <f t="shared" si="147"/>
        <v>0</v>
      </c>
      <c r="CU175">
        <f t="shared" si="148"/>
        <v>0</v>
      </c>
      <c r="CV175">
        <f t="shared" si="149"/>
        <v>0</v>
      </c>
      <c r="CW175">
        <f t="shared" si="150"/>
        <v>0</v>
      </c>
      <c r="CX175">
        <f t="shared" si="151"/>
        <v>0</v>
      </c>
      <c r="CY175">
        <f t="shared" si="152"/>
        <v>0</v>
      </c>
      <c r="CZ175">
        <f t="shared" si="153"/>
        <v>0</v>
      </c>
      <c r="DC175" t="s">
        <v>3</v>
      </c>
      <c r="DD175" t="s">
        <v>3</v>
      </c>
      <c r="DE175" t="s">
        <v>3</v>
      </c>
      <c r="DF175" t="s">
        <v>3</v>
      </c>
      <c r="DG175" t="s">
        <v>3</v>
      </c>
      <c r="DH175" t="s">
        <v>3</v>
      </c>
      <c r="DI175" t="s">
        <v>3</v>
      </c>
      <c r="DJ175" t="s">
        <v>3</v>
      </c>
      <c r="DK175" t="s">
        <v>3</v>
      </c>
      <c r="DL175" t="s">
        <v>3</v>
      </c>
      <c r="DM175" t="s">
        <v>3</v>
      </c>
      <c r="DN175">
        <v>0</v>
      </c>
      <c r="DO175">
        <v>0</v>
      </c>
      <c r="DP175">
        <v>1</v>
      </c>
      <c r="DQ175">
        <v>1</v>
      </c>
      <c r="DU175">
        <v>1005</v>
      </c>
      <c r="DV175" t="s">
        <v>54</v>
      </c>
      <c r="DW175" t="s">
        <v>54</v>
      </c>
      <c r="DX175">
        <v>1</v>
      </c>
      <c r="DZ175" t="s">
        <v>3</v>
      </c>
      <c r="EA175" t="s">
        <v>3</v>
      </c>
      <c r="EB175" t="s">
        <v>3</v>
      </c>
      <c r="EC175" t="s">
        <v>3</v>
      </c>
      <c r="EE175">
        <v>140625274</v>
      </c>
      <c r="EF175">
        <v>8</v>
      </c>
      <c r="EG175" t="s">
        <v>55</v>
      </c>
      <c r="EH175">
        <v>0</v>
      </c>
      <c r="EI175" t="s">
        <v>3</v>
      </c>
      <c r="EJ175">
        <v>1</v>
      </c>
      <c r="EK175">
        <v>1100</v>
      </c>
      <c r="EL175" t="s">
        <v>56</v>
      </c>
      <c r="EM175" t="s">
        <v>57</v>
      </c>
      <c r="EO175" t="s">
        <v>3</v>
      </c>
      <c r="EQ175">
        <v>786432</v>
      </c>
      <c r="ER175">
        <v>0</v>
      </c>
      <c r="ES175">
        <v>0</v>
      </c>
      <c r="ET175">
        <v>0</v>
      </c>
      <c r="EU175">
        <v>0</v>
      </c>
      <c r="EV175">
        <v>0</v>
      </c>
      <c r="EW175">
        <v>0</v>
      </c>
      <c r="EX175">
        <v>0</v>
      </c>
      <c r="EY175">
        <v>0</v>
      </c>
      <c r="FQ175">
        <v>0</v>
      </c>
      <c r="FR175">
        <f t="shared" si="154"/>
        <v>0</v>
      </c>
      <c r="FS175">
        <v>0</v>
      </c>
      <c r="FX175">
        <v>0</v>
      </c>
      <c r="FY175">
        <v>0</v>
      </c>
      <c r="GA175" t="s">
        <v>58</v>
      </c>
      <c r="GD175">
        <v>1</v>
      </c>
      <c r="GF175">
        <v>923704419</v>
      </c>
      <c r="GG175">
        <v>2</v>
      </c>
      <c r="GH175">
        <v>0</v>
      </c>
      <c r="GI175">
        <v>4</v>
      </c>
      <c r="GJ175">
        <v>0</v>
      </c>
      <c r="GK175">
        <v>0</v>
      </c>
      <c r="GL175">
        <f t="shared" si="155"/>
        <v>0</v>
      </c>
      <c r="GM175">
        <f t="shared" si="156"/>
        <v>0</v>
      </c>
      <c r="GN175">
        <f t="shared" si="157"/>
        <v>0</v>
      </c>
      <c r="GO175">
        <f t="shared" si="158"/>
        <v>0</v>
      </c>
      <c r="GP175">
        <f t="shared" si="159"/>
        <v>0</v>
      </c>
      <c r="GR175">
        <v>0</v>
      </c>
      <c r="GS175">
        <v>4</v>
      </c>
      <c r="GT175">
        <v>0</v>
      </c>
      <c r="GU175" t="s">
        <v>3</v>
      </c>
      <c r="GV175">
        <f t="shared" si="160"/>
        <v>0</v>
      </c>
      <c r="GW175">
        <v>1</v>
      </c>
      <c r="GX175">
        <f t="shared" si="161"/>
        <v>0</v>
      </c>
      <c r="HA175">
        <v>0</v>
      </c>
      <c r="HB175">
        <v>0</v>
      </c>
      <c r="HC175">
        <f t="shared" si="162"/>
        <v>0</v>
      </c>
      <c r="HE175" t="s">
        <v>3</v>
      </c>
      <c r="HF175" t="s">
        <v>3</v>
      </c>
      <c r="HM175" t="s">
        <v>3</v>
      </c>
      <c r="HN175" t="s">
        <v>3</v>
      </c>
      <c r="HO175" t="s">
        <v>3</v>
      </c>
      <c r="HP175" t="s">
        <v>3</v>
      </c>
      <c r="HQ175" t="s">
        <v>3</v>
      </c>
      <c r="IK175">
        <v>0</v>
      </c>
    </row>
    <row r="176" spans="1:245" x14ac:dyDescent="0.2">
      <c r="A176">
        <v>17</v>
      </c>
      <c r="B176">
        <v>1</v>
      </c>
      <c r="E176" t="s">
        <v>283</v>
      </c>
      <c r="F176" t="s">
        <v>60</v>
      </c>
      <c r="G176" t="s">
        <v>61</v>
      </c>
      <c r="H176" t="s">
        <v>62</v>
      </c>
      <c r="I176">
        <v>4840</v>
      </c>
      <c r="J176">
        <v>0</v>
      </c>
      <c r="K176">
        <v>4840</v>
      </c>
      <c r="O176">
        <f t="shared" si="129"/>
        <v>20685.189999999999</v>
      </c>
      <c r="P176">
        <f t="shared" si="130"/>
        <v>20685.189999999999</v>
      </c>
      <c r="Q176">
        <f t="shared" si="131"/>
        <v>0</v>
      </c>
      <c r="R176">
        <f t="shared" si="132"/>
        <v>0</v>
      </c>
      <c r="S176">
        <f t="shared" si="133"/>
        <v>0</v>
      </c>
      <c r="T176">
        <f t="shared" si="134"/>
        <v>0</v>
      </c>
      <c r="U176">
        <f t="shared" si="135"/>
        <v>0</v>
      </c>
      <c r="V176">
        <f t="shared" si="136"/>
        <v>0</v>
      </c>
      <c r="W176">
        <f t="shared" si="137"/>
        <v>0</v>
      </c>
      <c r="X176">
        <f t="shared" si="138"/>
        <v>0</v>
      </c>
      <c r="Y176">
        <f t="shared" si="139"/>
        <v>0</v>
      </c>
      <c r="AA176">
        <v>145071932</v>
      </c>
      <c r="AB176">
        <f t="shared" si="140"/>
        <v>0.51</v>
      </c>
      <c r="AC176">
        <f t="shared" si="141"/>
        <v>0.51</v>
      </c>
      <c r="AD176">
        <f>ROUND((((ET176)-(EU176))+AE176),2)</f>
        <v>0</v>
      </c>
      <c r="AE176">
        <f t="shared" si="163"/>
        <v>0</v>
      </c>
      <c r="AF176">
        <f t="shared" si="163"/>
        <v>0</v>
      </c>
      <c r="AG176">
        <f t="shared" si="142"/>
        <v>0</v>
      </c>
      <c r="AH176">
        <f t="shared" si="164"/>
        <v>0</v>
      </c>
      <c r="AI176">
        <f t="shared" si="164"/>
        <v>0</v>
      </c>
      <c r="AJ176">
        <f t="shared" si="143"/>
        <v>0</v>
      </c>
      <c r="AK176">
        <v>0.51</v>
      </c>
      <c r="AL176">
        <v>0.51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1</v>
      </c>
      <c r="AW176">
        <v>1</v>
      </c>
      <c r="AZ176">
        <v>1</v>
      </c>
      <c r="BA176">
        <v>1</v>
      </c>
      <c r="BB176">
        <v>1</v>
      </c>
      <c r="BC176">
        <v>8.3800000000000008</v>
      </c>
      <c r="BD176" t="s">
        <v>3</v>
      </c>
      <c r="BE176" t="s">
        <v>3</v>
      </c>
      <c r="BF176" t="s">
        <v>3</v>
      </c>
      <c r="BG176" t="s">
        <v>3</v>
      </c>
      <c r="BH176">
        <v>3</v>
      </c>
      <c r="BI176">
        <v>1</v>
      </c>
      <c r="BJ176" t="s">
        <v>3</v>
      </c>
      <c r="BM176">
        <v>1100</v>
      </c>
      <c r="BN176">
        <v>0</v>
      </c>
      <c r="BO176" t="s">
        <v>3</v>
      </c>
      <c r="BP176">
        <v>0</v>
      </c>
      <c r="BQ176">
        <v>8</v>
      </c>
      <c r="BR176">
        <v>0</v>
      </c>
      <c r="BS176">
        <v>1</v>
      </c>
      <c r="BT176">
        <v>1</v>
      </c>
      <c r="BU176">
        <v>1</v>
      </c>
      <c r="BV176">
        <v>1</v>
      </c>
      <c r="BW176">
        <v>1</v>
      </c>
      <c r="BX176">
        <v>1</v>
      </c>
      <c r="BY176" t="s">
        <v>3</v>
      </c>
      <c r="BZ176">
        <v>0</v>
      </c>
      <c r="CA176">
        <v>0</v>
      </c>
      <c r="CB176" t="s">
        <v>3</v>
      </c>
      <c r="CE176">
        <v>0</v>
      </c>
      <c r="CF176">
        <v>0</v>
      </c>
      <c r="CG176">
        <v>0</v>
      </c>
      <c r="CM176">
        <v>0</v>
      </c>
      <c r="CN176" t="s">
        <v>3</v>
      </c>
      <c r="CO176">
        <v>0</v>
      </c>
      <c r="CP176">
        <f t="shared" si="144"/>
        <v>20685.189999999999</v>
      </c>
      <c r="CQ176">
        <f t="shared" si="145"/>
        <v>4.2738000000000005</v>
      </c>
      <c r="CR176">
        <f>(((ET176)*BB176-(EU176)*BS176)+AE176*BS176)</f>
        <v>0</v>
      </c>
      <c r="CS176">
        <f t="shared" si="146"/>
        <v>0</v>
      </c>
      <c r="CT176">
        <f t="shared" si="147"/>
        <v>0</v>
      </c>
      <c r="CU176">
        <f t="shared" si="148"/>
        <v>0</v>
      </c>
      <c r="CV176">
        <f t="shared" si="149"/>
        <v>0</v>
      </c>
      <c r="CW176">
        <f t="shared" si="150"/>
        <v>0</v>
      </c>
      <c r="CX176">
        <f t="shared" si="151"/>
        <v>0</v>
      </c>
      <c r="CY176">
        <f t="shared" si="152"/>
        <v>0</v>
      </c>
      <c r="CZ176">
        <f t="shared" si="153"/>
        <v>0</v>
      </c>
      <c r="DC176" t="s">
        <v>3</v>
      </c>
      <c r="DD176" t="s">
        <v>3</v>
      </c>
      <c r="DE176" t="s">
        <v>3</v>
      </c>
      <c r="DF176" t="s">
        <v>3</v>
      </c>
      <c r="DG176" t="s">
        <v>3</v>
      </c>
      <c r="DH176" t="s">
        <v>3</v>
      </c>
      <c r="DI176" t="s">
        <v>3</v>
      </c>
      <c r="DJ176" t="s">
        <v>3</v>
      </c>
      <c r="DK176" t="s">
        <v>3</v>
      </c>
      <c r="DL176" t="s">
        <v>3</v>
      </c>
      <c r="DM176" t="s">
        <v>3</v>
      </c>
      <c r="DN176">
        <v>0</v>
      </c>
      <c r="DO176">
        <v>0</v>
      </c>
      <c r="DP176">
        <v>1</v>
      </c>
      <c r="DQ176">
        <v>1</v>
      </c>
      <c r="DU176">
        <v>1010</v>
      </c>
      <c r="DV176" t="s">
        <v>62</v>
      </c>
      <c r="DW176" t="s">
        <v>62</v>
      </c>
      <c r="DX176">
        <v>1</v>
      </c>
      <c r="DZ176" t="s">
        <v>3</v>
      </c>
      <c r="EA176" t="s">
        <v>3</v>
      </c>
      <c r="EB176" t="s">
        <v>3</v>
      </c>
      <c r="EC176" t="s">
        <v>3</v>
      </c>
      <c r="EE176">
        <v>140625274</v>
      </c>
      <c r="EF176">
        <v>8</v>
      </c>
      <c r="EG176" t="s">
        <v>55</v>
      </c>
      <c r="EH176">
        <v>0</v>
      </c>
      <c r="EI176" t="s">
        <v>3</v>
      </c>
      <c r="EJ176">
        <v>1</v>
      </c>
      <c r="EK176">
        <v>1100</v>
      </c>
      <c r="EL176" t="s">
        <v>56</v>
      </c>
      <c r="EM176" t="s">
        <v>57</v>
      </c>
      <c r="EO176" t="s">
        <v>3</v>
      </c>
      <c r="EQ176">
        <v>0</v>
      </c>
      <c r="ER176">
        <v>0.51</v>
      </c>
      <c r="ES176">
        <v>0.51</v>
      </c>
      <c r="ET176">
        <v>0</v>
      </c>
      <c r="EU176">
        <v>0</v>
      </c>
      <c r="EV176">
        <v>0</v>
      </c>
      <c r="EW176">
        <v>0</v>
      </c>
      <c r="EX176">
        <v>0</v>
      </c>
      <c r="EY176">
        <v>0</v>
      </c>
      <c r="EZ176">
        <v>5</v>
      </c>
      <c r="FC176">
        <v>1</v>
      </c>
      <c r="FD176">
        <v>18</v>
      </c>
      <c r="FF176">
        <v>4.8</v>
      </c>
      <c r="FQ176">
        <v>0</v>
      </c>
      <c r="FR176">
        <f t="shared" si="154"/>
        <v>0</v>
      </c>
      <c r="FS176">
        <v>0</v>
      </c>
      <c r="FX176">
        <v>0</v>
      </c>
      <c r="FY176">
        <v>0</v>
      </c>
      <c r="GA176" t="s">
        <v>63</v>
      </c>
      <c r="GD176">
        <v>1</v>
      </c>
      <c r="GF176">
        <v>-1778612597</v>
      </c>
      <c r="GG176">
        <v>2</v>
      </c>
      <c r="GH176">
        <v>3</v>
      </c>
      <c r="GI176">
        <v>4</v>
      </c>
      <c r="GJ176">
        <v>0</v>
      </c>
      <c r="GK176">
        <v>0</v>
      </c>
      <c r="GL176">
        <f t="shared" si="155"/>
        <v>0</v>
      </c>
      <c r="GM176">
        <f t="shared" si="156"/>
        <v>20685.189999999999</v>
      </c>
      <c r="GN176">
        <f t="shared" si="157"/>
        <v>20685.189999999999</v>
      </c>
      <c r="GO176">
        <f t="shared" si="158"/>
        <v>0</v>
      </c>
      <c r="GP176">
        <f t="shared" si="159"/>
        <v>0</v>
      </c>
      <c r="GR176">
        <v>1</v>
      </c>
      <c r="GS176">
        <v>1</v>
      </c>
      <c r="GT176">
        <v>0</v>
      </c>
      <c r="GU176" t="s">
        <v>3</v>
      </c>
      <c r="GV176">
        <f t="shared" si="160"/>
        <v>0</v>
      </c>
      <c r="GW176">
        <v>1</v>
      </c>
      <c r="GX176">
        <f t="shared" si="161"/>
        <v>0</v>
      </c>
      <c r="HA176">
        <v>0</v>
      </c>
      <c r="HB176">
        <v>0</v>
      </c>
      <c r="HC176">
        <f t="shared" si="162"/>
        <v>0</v>
      </c>
      <c r="HE176" t="s">
        <v>64</v>
      </c>
      <c r="HF176" t="s">
        <v>34</v>
      </c>
      <c r="HM176" t="s">
        <v>3</v>
      </c>
      <c r="HN176" t="s">
        <v>3</v>
      </c>
      <c r="HO176" t="s">
        <v>3</v>
      </c>
      <c r="HP176" t="s">
        <v>3</v>
      </c>
      <c r="HQ176" t="s">
        <v>3</v>
      </c>
      <c r="IK176">
        <v>0</v>
      </c>
    </row>
    <row r="177" spans="1:245" x14ac:dyDescent="0.2">
      <c r="A177">
        <v>17</v>
      </c>
      <c r="B177">
        <v>1</v>
      </c>
      <c r="C177">
        <f>ROW(SmtRes!A195)</f>
        <v>195</v>
      </c>
      <c r="D177">
        <f>ROW(EtalonRes!A214)</f>
        <v>214</v>
      </c>
      <c r="E177" t="s">
        <v>284</v>
      </c>
      <c r="F177" t="s">
        <v>65</v>
      </c>
      <c r="G177" t="s">
        <v>66</v>
      </c>
      <c r="H177" t="s">
        <v>19</v>
      </c>
      <c r="I177">
        <f>ROUND(38*0.2/100,9)</f>
        <v>7.5999999999999998E-2</v>
      </c>
      <c r="J177">
        <v>0</v>
      </c>
      <c r="K177">
        <f>ROUND(38*0.2/100,9)</f>
        <v>7.5999999999999998E-2</v>
      </c>
      <c r="O177">
        <f t="shared" si="129"/>
        <v>7490.29</v>
      </c>
      <c r="P177">
        <f t="shared" si="130"/>
        <v>4150.0200000000004</v>
      </c>
      <c r="Q177">
        <f t="shared" si="131"/>
        <v>27.88</v>
      </c>
      <c r="R177">
        <f t="shared" si="132"/>
        <v>15.25</v>
      </c>
      <c r="S177">
        <f t="shared" si="133"/>
        <v>3312.39</v>
      </c>
      <c r="T177">
        <f t="shared" si="134"/>
        <v>0</v>
      </c>
      <c r="U177">
        <f t="shared" si="135"/>
        <v>8.4952799999999993</v>
      </c>
      <c r="V177">
        <f t="shared" si="136"/>
        <v>2.5650000000000003E-2</v>
      </c>
      <c r="W177">
        <f t="shared" si="137"/>
        <v>0</v>
      </c>
      <c r="X177">
        <f t="shared" si="138"/>
        <v>3627.13</v>
      </c>
      <c r="Y177">
        <f t="shared" si="139"/>
        <v>1612.24</v>
      </c>
      <c r="AA177">
        <v>145071932</v>
      </c>
      <c r="AB177">
        <f t="shared" si="140"/>
        <v>7497.02</v>
      </c>
      <c r="AC177">
        <f t="shared" si="141"/>
        <v>6516.18</v>
      </c>
      <c r="AD177">
        <f>ROUND(((((ET177*1.25))-((EU177*1.25)))+AE177),2)</f>
        <v>27.35</v>
      </c>
      <c r="AE177">
        <f>ROUND(((EU177*1.25)),2)</f>
        <v>4.3899999999999997</v>
      </c>
      <c r="AF177">
        <f>ROUND(((EV177*1.15)),2)</f>
        <v>953.49</v>
      </c>
      <c r="AG177">
        <f t="shared" si="142"/>
        <v>0</v>
      </c>
      <c r="AH177">
        <f>((EW177*1.15))</f>
        <v>111.78</v>
      </c>
      <c r="AI177">
        <f>((EX177*1.25))</f>
        <v>0.33750000000000002</v>
      </c>
      <c r="AJ177">
        <f t="shared" si="143"/>
        <v>0</v>
      </c>
      <c r="AK177">
        <v>7367.18</v>
      </c>
      <c r="AL177">
        <v>6516.18</v>
      </c>
      <c r="AM177">
        <v>21.88</v>
      </c>
      <c r="AN177">
        <v>3.51</v>
      </c>
      <c r="AO177">
        <v>829.12</v>
      </c>
      <c r="AP177">
        <v>0</v>
      </c>
      <c r="AQ177">
        <v>97.2</v>
      </c>
      <c r="AR177">
        <v>0.27</v>
      </c>
      <c r="AS177">
        <v>0</v>
      </c>
      <c r="AT177">
        <v>109</v>
      </c>
      <c r="AU177">
        <v>48.45</v>
      </c>
      <c r="AV177">
        <v>1</v>
      </c>
      <c r="AW177">
        <v>1</v>
      </c>
      <c r="AZ177">
        <v>1</v>
      </c>
      <c r="BA177">
        <v>45.71</v>
      </c>
      <c r="BB177">
        <v>13.41</v>
      </c>
      <c r="BC177">
        <v>8.3800000000000008</v>
      </c>
      <c r="BD177" t="s">
        <v>3</v>
      </c>
      <c r="BE177" t="s">
        <v>3</v>
      </c>
      <c r="BF177" t="s">
        <v>3</v>
      </c>
      <c r="BG177" t="s">
        <v>3</v>
      </c>
      <c r="BH177">
        <v>0</v>
      </c>
      <c r="BI177">
        <v>1</v>
      </c>
      <c r="BJ177" t="s">
        <v>67</v>
      </c>
      <c r="BM177">
        <v>12001</v>
      </c>
      <c r="BN177">
        <v>0</v>
      </c>
      <c r="BO177" t="s">
        <v>3</v>
      </c>
      <c r="BP177">
        <v>0</v>
      </c>
      <c r="BQ177">
        <v>2</v>
      </c>
      <c r="BR177">
        <v>0</v>
      </c>
      <c r="BS177">
        <v>45.71</v>
      </c>
      <c r="BT177">
        <v>1</v>
      </c>
      <c r="BU177">
        <v>1</v>
      </c>
      <c r="BV177">
        <v>1</v>
      </c>
      <c r="BW177">
        <v>1</v>
      </c>
      <c r="BX177">
        <v>1</v>
      </c>
      <c r="BY177" t="s">
        <v>3</v>
      </c>
      <c r="BZ177">
        <v>109</v>
      </c>
      <c r="CA177">
        <v>57</v>
      </c>
      <c r="CB177" t="s">
        <v>3</v>
      </c>
      <c r="CE177">
        <v>0</v>
      </c>
      <c r="CF177">
        <v>0</v>
      </c>
      <c r="CG177">
        <v>0</v>
      </c>
      <c r="CM177">
        <v>0</v>
      </c>
      <c r="CN177" t="s">
        <v>236</v>
      </c>
      <c r="CO177">
        <v>0</v>
      </c>
      <c r="CP177">
        <f t="shared" si="144"/>
        <v>7490.2900000000009</v>
      </c>
      <c r="CQ177">
        <f t="shared" si="145"/>
        <v>54605.588400000008</v>
      </c>
      <c r="CR177">
        <f>((((ET177*1.25))*BB177-((EU177*1.25))*BS177)+AE177*BS177)</f>
        <v>366.87777499999999</v>
      </c>
      <c r="CS177">
        <f t="shared" si="146"/>
        <v>200.6669</v>
      </c>
      <c r="CT177">
        <f t="shared" si="147"/>
        <v>43584.027900000001</v>
      </c>
      <c r="CU177">
        <f t="shared" si="148"/>
        <v>0</v>
      </c>
      <c r="CV177">
        <f t="shared" si="149"/>
        <v>111.78</v>
      </c>
      <c r="CW177">
        <f t="shared" si="150"/>
        <v>0.33750000000000002</v>
      </c>
      <c r="CX177">
        <f t="shared" si="151"/>
        <v>0</v>
      </c>
      <c r="CY177">
        <f t="shared" si="152"/>
        <v>3627.1276000000003</v>
      </c>
      <c r="CZ177">
        <f t="shared" si="153"/>
        <v>1612.2415799999999</v>
      </c>
      <c r="DC177" t="s">
        <v>3</v>
      </c>
      <c r="DD177" t="s">
        <v>3</v>
      </c>
      <c r="DE177" t="s">
        <v>38</v>
      </c>
      <c r="DF177" t="s">
        <v>38</v>
      </c>
      <c r="DG177" t="s">
        <v>237</v>
      </c>
      <c r="DH177" t="s">
        <v>3</v>
      </c>
      <c r="DI177" t="s">
        <v>237</v>
      </c>
      <c r="DJ177" t="s">
        <v>38</v>
      </c>
      <c r="DK177" t="s">
        <v>3</v>
      </c>
      <c r="DL177" t="s">
        <v>3</v>
      </c>
      <c r="DM177" t="s">
        <v>40</v>
      </c>
      <c r="DN177">
        <v>0</v>
      </c>
      <c r="DO177">
        <v>0</v>
      </c>
      <c r="DP177">
        <v>1</v>
      </c>
      <c r="DQ177">
        <v>1</v>
      </c>
      <c r="DU177">
        <v>1005</v>
      </c>
      <c r="DV177" t="s">
        <v>19</v>
      </c>
      <c r="DW177" t="s">
        <v>19</v>
      </c>
      <c r="DX177">
        <v>100</v>
      </c>
      <c r="DZ177" t="s">
        <v>3</v>
      </c>
      <c r="EA177" t="s">
        <v>3</v>
      </c>
      <c r="EB177" t="s">
        <v>3</v>
      </c>
      <c r="EC177" t="s">
        <v>3</v>
      </c>
      <c r="EE177">
        <v>140625032</v>
      </c>
      <c r="EF177">
        <v>2</v>
      </c>
      <c r="EG177" t="s">
        <v>23</v>
      </c>
      <c r="EH177">
        <v>12</v>
      </c>
      <c r="EI177" t="s">
        <v>68</v>
      </c>
      <c r="EJ177">
        <v>1</v>
      </c>
      <c r="EK177">
        <v>12001</v>
      </c>
      <c r="EL177" t="s">
        <v>68</v>
      </c>
      <c r="EM177" t="s">
        <v>69</v>
      </c>
      <c r="EO177" t="s">
        <v>238</v>
      </c>
      <c r="EQ177">
        <v>0</v>
      </c>
      <c r="ER177">
        <v>7367.18</v>
      </c>
      <c r="ES177">
        <v>6516.18</v>
      </c>
      <c r="ET177">
        <v>21.88</v>
      </c>
      <c r="EU177">
        <v>3.51</v>
      </c>
      <c r="EV177">
        <v>829.12</v>
      </c>
      <c r="EW177">
        <v>97.2</v>
      </c>
      <c r="EX177">
        <v>0.27</v>
      </c>
      <c r="EY177">
        <v>0</v>
      </c>
      <c r="FQ177">
        <v>0</v>
      </c>
      <c r="FR177">
        <f t="shared" si="154"/>
        <v>0</v>
      </c>
      <c r="FS177">
        <v>0</v>
      </c>
      <c r="FX177">
        <v>109</v>
      </c>
      <c r="FY177">
        <v>48.45</v>
      </c>
      <c r="GA177" t="s">
        <v>3</v>
      </c>
      <c r="GD177">
        <v>1</v>
      </c>
      <c r="GF177">
        <v>2021312472</v>
      </c>
      <c r="GG177">
        <v>2</v>
      </c>
      <c r="GH177">
        <v>1</v>
      </c>
      <c r="GI177">
        <v>4</v>
      </c>
      <c r="GJ177">
        <v>0</v>
      </c>
      <c r="GK177">
        <v>0</v>
      </c>
      <c r="GL177">
        <f t="shared" si="155"/>
        <v>0</v>
      </c>
      <c r="GM177">
        <f t="shared" si="156"/>
        <v>12729.66</v>
      </c>
      <c r="GN177">
        <f t="shared" si="157"/>
        <v>12729.66</v>
      </c>
      <c r="GO177">
        <f t="shared" si="158"/>
        <v>0</v>
      </c>
      <c r="GP177">
        <f t="shared" si="159"/>
        <v>0</v>
      </c>
      <c r="GR177">
        <v>0</v>
      </c>
      <c r="GS177">
        <v>3</v>
      </c>
      <c r="GT177">
        <v>0</v>
      </c>
      <c r="GU177" t="s">
        <v>3</v>
      </c>
      <c r="GV177">
        <f t="shared" si="160"/>
        <v>0</v>
      </c>
      <c r="GW177">
        <v>1</v>
      </c>
      <c r="GX177">
        <f t="shared" si="161"/>
        <v>0</v>
      </c>
      <c r="HA177">
        <v>0</v>
      </c>
      <c r="HB177">
        <v>0</v>
      </c>
      <c r="HC177">
        <f t="shared" si="162"/>
        <v>0</v>
      </c>
      <c r="HE177" t="s">
        <v>3</v>
      </c>
      <c r="HF177" t="s">
        <v>3</v>
      </c>
      <c r="HM177" t="s">
        <v>3</v>
      </c>
      <c r="HN177" t="s">
        <v>70</v>
      </c>
      <c r="HO177" t="s">
        <v>71</v>
      </c>
      <c r="HP177" t="s">
        <v>68</v>
      </c>
      <c r="HQ177" t="s">
        <v>68</v>
      </c>
      <c r="IK177">
        <v>0</v>
      </c>
    </row>
    <row r="178" spans="1:245" x14ac:dyDescent="0.2">
      <c r="A178">
        <v>17</v>
      </c>
      <c r="B178">
        <v>1</v>
      </c>
      <c r="E178" t="s">
        <v>285</v>
      </c>
      <c r="F178" t="s">
        <v>60</v>
      </c>
      <c r="G178" t="s">
        <v>73</v>
      </c>
      <c r="H178" t="s">
        <v>74</v>
      </c>
      <c r="I178">
        <v>38</v>
      </c>
      <c r="J178">
        <v>0</v>
      </c>
      <c r="K178">
        <v>38</v>
      </c>
      <c r="O178">
        <f t="shared" si="129"/>
        <v>5900.69</v>
      </c>
      <c r="P178">
        <f t="shared" si="130"/>
        <v>5900.69</v>
      </c>
      <c r="Q178">
        <f t="shared" si="131"/>
        <v>0</v>
      </c>
      <c r="R178">
        <f t="shared" si="132"/>
        <v>0</v>
      </c>
      <c r="S178">
        <f t="shared" si="133"/>
        <v>0</v>
      </c>
      <c r="T178">
        <f t="shared" si="134"/>
        <v>0</v>
      </c>
      <c r="U178">
        <f t="shared" si="135"/>
        <v>0</v>
      </c>
      <c r="V178">
        <f t="shared" si="136"/>
        <v>0</v>
      </c>
      <c r="W178">
        <f t="shared" si="137"/>
        <v>0</v>
      </c>
      <c r="X178">
        <f t="shared" si="138"/>
        <v>0</v>
      </c>
      <c r="Y178">
        <f t="shared" si="139"/>
        <v>0</v>
      </c>
      <c r="AA178">
        <v>145071932</v>
      </c>
      <c r="AB178">
        <f t="shared" si="140"/>
        <v>18.53</v>
      </c>
      <c r="AC178">
        <f t="shared" si="141"/>
        <v>18.53</v>
      </c>
      <c r="AD178">
        <f>ROUND((((ET178)-(EU178))+AE178),2)</f>
        <v>0</v>
      </c>
      <c r="AE178">
        <f>ROUND((EU178),2)</f>
        <v>0</v>
      </c>
      <c r="AF178">
        <f>ROUND((EV178),2)</f>
        <v>0</v>
      </c>
      <c r="AG178">
        <f t="shared" si="142"/>
        <v>0</v>
      </c>
      <c r="AH178">
        <f>(EW178)</f>
        <v>0</v>
      </c>
      <c r="AI178">
        <f>(EX178)</f>
        <v>0</v>
      </c>
      <c r="AJ178">
        <f t="shared" si="143"/>
        <v>0</v>
      </c>
      <c r="AK178">
        <v>18.53</v>
      </c>
      <c r="AL178">
        <v>18.53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1</v>
      </c>
      <c r="AW178">
        <v>1</v>
      </c>
      <c r="AZ178">
        <v>1</v>
      </c>
      <c r="BA178">
        <v>1</v>
      </c>
      <c r="BB178">
        <v>1</v>
      </c>
      <c r="BC178">
        <v>8.3800000000000008</v>
      </c>
      <c r="BD178" t="s">
        <v>3</v>
      </c>
      <c r="BE178" t="s">
        <v>3</v>
      </c>
      <c r="BF178" t="s">
        <v>3</v>
      </c>
      <c r="BG178" t="s">
        <v>3</v>
      </c>
      <c r="BH178">
        <v>3</v>
      </c>
      <c r="BI178">
        <v>1</v>
      </c>
      <c r="BJ178" t="s">
        <v>3</v>
      </c>
      <c r="BM178">
        <v>1100</v>
      </c>
      <c r="BN178">
        <v>0</v>
      </c>
      <c r="BO178" t="s">
        <v>3</v>
      </c>
      <c r="BP178">
        <v>0</v>
      </c>
      <c r="BQ178">
        <v>8</v>
      </c>
      <c r="BR178">
        <v>0</v>
      </c>
      <c r="BS178">
        <v>1</v>
      </c>
      <c r="BT178">
        <v>1</v>
      </c>
      <c r="BU178">
        <v>1</v>
      </c>
      <c r="BV178">
        <v>1</v>
      </c>
      <c r="BW178">
        <v>1</v>
      </c>
      <c r="BX178">
        <v>1</v>
      </c>
      <c r="BY178" t="s">
        <v>3</v>
      </c>
      <c r="BZ178">
        <v>0</v>
      </c>
      <c r="CA178">
        <v>0</v>
      </c>
      <c r="CB178" t="s">
        <v>3</v>
      </c>
      <c r="CE178">
        <v>0</v>
      </c>
      <c r="CF178">
        <v>0</v>
      </c>
      <c r="CG178">
        <v>0</v>
      </c>
      <c r="CM178">
        <v>0</v>
      </c>
      <c r="CN178" t="s">
        <v>3</v>
      </c>
      <c r="CO178">
        <v>0</v>
      </c>
      <c r="CP178">
        <f t="shared" si="144"/>
        <v>5900.69</v>
      </c>
      <c r="CQ178">
        <f t="shared" si="145"/>
        <v>155.28140000000002</v>
      </c>
      <c r="CR178">
        <f>(((ET178)*BB178-(EU178)*BS178)+AE178*BS178)</f>
        <v>0</v>
      </c>
      <c r="CS178">
        <f t="shared" si="146"/>
        <v>0</v>
      </c>
      <c r="CT178">
        <f t="shared" si="147"/>
        <v>0</v>
      </c>
      <c r="CU178">
        <f t="shared" si="148"/>
        <v>0</v>
      </c>
      <c r="CV178">
        <f t="shared" si="149"/>
        <v>0</v>
      </c>
      <c r="CW178">
        <f t="shared" si="150"/>
        <v>0</v>
      </c>
      <c r="CX178">
        <f t="shared" si="151"/>
        <v>0</v>
      </c>
      <c r="CY178">
        <f t="shared" si="152"/>
        <v>0</v>
      </c>
      <c r="CZ178">
        <f t="shared" si="153"/>
        <v>0</v>
      </c>
      <c r="DC178" t="s">
        <v>3</v>
      </c>
      <c r="DD178" t="s">
        <v>3</v>
      </c>
      <c r="DE178" t="s">
        <v>3</v>
      </c>
      <c r="DF178" t="s">
        <v>3</v>
      </c>
      <c r="DG178" t="s">
        <v>3</v>
      </c>
      <c r="DH178" t="s">
        <v>3</v>
      </c>
      <c r="DI178" t="s">
        <v>3</v>
      </c>
      <c r="DJ178" t="s">
        <v>3</v>
      </c>
      <c r="DK178" t="s">
        <v>3</v>
      </c>
      <c r="DL178" t="s">
        <v>3</v>
      </c>
      <c r="DM178" t="s">
        <v>3</v>
      </c>
      <c r="DN178">
        <v>0</v>
      </c>
      <c r="DO178">
        <v>0</v>
      </c>
      <c r="DP178">
        <v>1</v>
      </c>
      <c r="DQ178">
        <v>1</v>
      </c>
      <c r="DU178">
        <v>1003</v>
      </c>
      <c r="DV178" t="s">
        <v>74</v>
      </c>
      <c r="DW178" t="s">
        <v>74</v>
      </c>
      <c r="DX178">
        <v>1</v>
      </c>
      <c r="DZ178" t="s">
        <v>3</v>
      </c>
      <c r="EA178" t="s">
        <v>3</v>
      </c>
      <c r="EB178" t="s">
        <v>3</v>
      </c>
      <c r="EC178" t="s">
        <v>3</v>
      </c>
      <c r="EE178">
        <v>140625274</v>
      </c>
      <c r="EF178">
        <v>8</v>
      </c>
      <c r="EG178" t="s">
        <v>55</v>
      </c>
      <c r="EH178">
        <v>0</v>
      </c>
      <c r="EI178" t="s">
        <v>3</v>
      </c>
      <c r="EJ178">
        <v>1</v>
      </c>
      <c r="EK178">
        <v>1100</v>
      </c>
      <c r="EL178" t="s">
        <v>56</v>
      </c>
      <c r="EM178" t="s">
        <v>57</v>
      </c>
      <c r="EO178" t="s">
        <v>3</v>
      </c>
      <c r="EQ178">
        <v>0</v>
      </c>
      <c r="ER178">
        <v>18.690000000000001</v>
      </c>
      <c r="ES178">
        <v>18.53</v>
      </c>
      <c r="ET178">
        <v>0</v>
      </c>
      <c r="EU178">
        <v>0</v>
      </c>
      <c r="EV178">
        <v>0</v>
      </c>
      <c r="EW178">
        <v>0</v>
      </c>
      <c r="EX178">
        <v>0</v>
      </c>
      <c r="EY178">
        <v>0</v>
      </c>
      <c r="EZ178">
        <v>5</v>
      </c>
      <c r="FC178">
        <v>1</v>
      </c>
      <c r="FD178">
        <v>18</v>
      </c>
      <c r="FF178">
        <v>174</v>
      </c>
      <c r="FQ178">
        <v>0</v>
      </c>
      <c r="FR178">
        <f t="shared" si="154"/>
        <v>0</v>
      </c>
      <c r="FS178">
        <v>0</v>
      </c>
      <c r="FX178">
        <v>0</v>
      </c>
      <c r="FY178">
        <v>0</v>
      </c>
      <c r="GA178" t="s">
        <v>75</v>
      </c>
      <c r="GD178">
        <v>1</v>
      </c>
      <c r="GF178">
        <v>-1930490974</v>
      </c>
      <c r="GG178">
        <v>2</v>
      </c>
      <c r="GH178">
        <v>3</v>
      </c>
      <c r="GI178">
        <v>4</v>
      </c>
      <c r="GJ178">
        <v>0</v>
      </c>
      <c r="GK178">
        <v>0</v>
      </c>
      <c r="GL178">
        <f t="shared" si="155"/>
        <v>0</v>
      </c>
      <c r="GM178">
        <f t="shared" si="156"/>
        <v>5900.69</v>
      </c>
      <c r="GN178">
        <f t="shared" si="157"/>
        <v>5900.69</v>
      </c>
      <c r="GO178">
        <f t="shared" si="158"/>
        <v>0</v>
      </c>
      <c r="GP178">
        <f t="shared" si="159"/>
        <v>0</v>
      </c>
      <c r="GR178">
        <v>1</v>
      </c>
      <c r="GS178">
        <v>1</v>
      </c>
      <c r="GT178">
        <v>0</v>
      </c>
      <c r="GU178" t="s">
        <v>3</v>
      </c>
      <c r="GV178">
        <f t="shared" si="160"/>
        <v>0</v>
      </c>
      <c r="GW178">
        <v>1</v>
      </c>
      <c r="GX178">
        <f t="shared" si="161"/>
        <v>0</v>
      </c>
      <c r="HA178">
        <v>0</v>
      </c>
      <c r="HB178">
        <v>0</v>
      </c>
      <c r="HC178">
        <f t="shared" si="162"/>
        <v>0</v>
      </c>
      <c r="HE178" t="s">
        <v>64</v>
      </c>
      <c r="HF178" t="s">
        <v>34</v>
      </c>
      <c r="HM178" t="s">
        <v>3</v>
      </c>
      <c r="HN178" t="s">
        <v>3</v>
      </c>
      <c r="HO178" t="s">
        <v>3</v>
      </c>
      <c r="HP178" t="s">
        <v>3</v>
      </c>
      <c r="HQ178" t="s">
        <v>3</v>
      </c>
      <c r="IK178">
        <v>0</v>
      </c>
    </row>
    <row r="179" spans="1:245" x14ac:dyDescent="0.2">
      <c r="A179">
        <v>17</v>
      </c>
      <c r="B179">
        <v>1</v>
      </c>
      <c r="C179">
        <f>ROW(SmtRes!A203)</f>
        <v>203</v>
      </c>
      <c r="D179">
        <f>ROW(EtalonRes!A222)</f>
        <v>222</v>
      </c>
      <c r="E179" t="s">
        <v>286</v>
      </c>
      <c r="F179" t="s">
        <v>77</v>
      </c>
      <c r="G179" t="s">
        <v>78</v>
      </c>
      <c r="H179" t="s">
        <v>79</v>
      </c>
      <c r="I179">
        <f>ROUND(38/100,9)</f>
        <v>0.38</v>
      </c>
      <c r="J179">
        <v>0</v>
      </c>
      <c r="K179">
        <f>ROUND(38/100,9)</f>
        <v>0.38</v>
      </c>
      <c r="O179">
        <f t="shared" si="129"/>
        <v>21079.03</v>
      </c>
      <c r="P179">
        <f t="shared" si="130"/>
        <v>16207.42</v>
      </c>
      <c r="Q179">
        <f t="shared" si="131"/>
        <v>134.87</v>
      </c>
      <c r="R179">
        <f t="shared" si="132"/>
        <v>69.650000000000006</v>
      </c>
      <c r="S179">
        <f t="shared" si="133"/>
        <v>4736.74</v>
      </c>
      <c r="T179">
        <f t="shared" si="134"/>
        <v>0</v>
      </c>
      <c r="U179">
        <f t="shared" si="135"/>
        <v>12.1486</v>
      </c>
      <c r="V179">
        <f t="shared" si="136"/>
        <v>0.11874999999999999</v>
      </c>
      <c r="W179">
        <f t="shared" si="137"/>
        <v>0</v>
      </c>
      <c r="X179">
        <f t="shared" si="138"/>
        <v>5238.97</v>
      </c>
      <c r="Y179">
        <f t="shared" si="139"/>
        <v>2328.6999999999998</v>
      </c>
      <c r="AA179">
        <v>145071932</v>
      </c>
      <c r="AB179">
        <f t="shared" si="140"/>
        <v>5388.8</v>
      </c>
      <c r="AC179">
        <f t="shared" si="141"/>
        <v>5089.63</v>
      </c>
      <c r="AD179">
        <f>ROUND(((((ET179*1.25))-((EU179*1.25)))+AE179),2)</f>
        <v>26.47</v>
      </c>
      <c r="AE179">
        <f>ROUND(((EU179*1.25)),2)</f>
        <v>4.01</v>
      </c>
      <c r="AF179">
        <f>ROUND(((EV179*1.15)),2)</f>
        <v>272.7</v>
      </c>
      <c r="AG179">
        <f t="shared" si="142"/>
        <v>0</v>
      </c>
      <c r="AH179">
        <f>((EW179*1.15))</f>
        <v>31.97</v>
      </c>
      <c r="AI179">
        <f>((EX179*1.25))</f>
        <v>0.3125</v>
      </c>
      <c r="AJ179">
        <f t="shared" si="143"/>
        <v>0</v>
      </c>
      <c r="AK179">
        <v>5347.94</v>
      </c>
      <c r="AL179">
        <v>5089.63</v>
      </c>
      <c r="AM179">
        <v>21.18</v>
      </c>
      <c r="AN179">
        <v>3.21</v>
      </c>
      <c r="AO179">
        <v>237.13</v>
      </c>
      <c r="AP179">
        <v>0</v>
      </c>
      <c r="AQ179">
        <v>27.8</v>
      </c>
      <c r="AR179">
        <v>0.25</v>
      </c>
      <c r="AS179">
        <v>0</v>
      </c>
      <c r="AT179">
        <v>109</v>
      </c>
      <c r="AU179">
        <v>48.45</v>
      </c>
      <c r="AV179">
        <v>1</v>
      </c>
      <c r="AW179">
        <v>1</v>
      </c>
      <c r="AZ179">
        <v>1</v>
      </c>
      <c r="BA179">
        <v>45.71</v>
      </c>
      <c r="BB179">
        <v>13.41</v>
      </c>
      <c r="BC179">
        <v>8.3800000000000008</v>
      </c>
      <c r="BD179" t="s">
        <v>3</v>
      </c>
      <c r="BE179" t="s">
        <v>3</v>
      </c>
      <c r="BF179" t="s">
        <v>3</v>
      </c>
      <c r="BG179" t="s">
        <v>3</v>
      </c>
      <c r="BH179">
        <v>0</v>
      </c>
      <c r="BI179">
        <v>1</v>
      </c>
      <c r="BJ179" t="s">
        <v>80</v>
      </c>
      <c r="BM179">
        <v>12001</v>
      </c>
      <c r="BN179">
        <v>0</v>
      </c>
      <c r="BO179" t="s">
        <v>3</v>
      </c>
      <c r="BP179">
        <v>0</v>
      </c>
      <c r="BQ179">
        <v>2</v>
      </c>
      <c r="BR179">
        <v>0</v>
      </c>
      <c r="BS179">
        <v>45.71</v>
      </c>
      <c r="BT179">
        <v>1</v>
      </c>
      <c r="BU179">
        <v>1</v>
      </c>
      <c r="BV179">
        <v>1</v>
      </c>
      <c r="BW179">
        <v>1</v>
      </c>
      <c r="BX179">
        <v>1</v>
      </c>
      <c r="BY179" t="s">
        <v>3</v>
      </c>
      <c r="BZ179">
        <v>109</v>
      </c>
      <c r="CA179">
        <v>57</v>
      </c>
      <c r="CB179" t="s">
        <v>3</v>
      </c>
      <c r="CE179">
        <v>0</v>
      </c>
      <c r="CF179">
        <v>0</v>
      </c>
      <c r="CG179">
        <v>0</v>
      </c>
      <c r="CM179">
        <v>0</v>
      </c>
      <c r="CN179" t="s">
        <v>236</v>
      </c>
      <c r="CO179">
        <v>0</v>
      </c>
      <c r="CP179">
        <f t="shared" si="144"/>
        <v>21079.03</v>
      </c>
      <c r="CQ179">
        <f t="shared" si="145"/>
        <v>42651.099400000006</v>
      </c>
      <c r="CR179">
        <f>((((ET179*1.25))*BB179-((EU179*1.25))*BS179)+AE179*BS179)</f>
        <v>354.91547500000001</v>
      </c>
      <c r="CS179">
        <f t="shared" si="146"/>
        <v>183.2971</v>
      </c>
      <c r="CT179">
        <f t="shared" si="147"/>
        <v>12465.117</v>
      </c>
      <c r="CU179">
        <f t="shared" si="148"/>
        <v>0</v>
      </c>
      <c r="CV179">
        <f t="shared" si="149"/>
        <v>31.97</v>
      </c>
      <c r="CW179">
        <f t="shared" si="150"/>
        <v>0.3125</v>
      </c>
      <c r="CX179">
        <f t="shared" si="151"/>
        <v>0</v>
      </c>
      <c r="CY179">
        <f t="shared" si="152"/>
        <v>5238.9650999999994</v>
      </c>
      <c r="CZ179">
        <f t="shared" si="153"/>
        <v>2328.6959550000001</v>
      </c>
      <c r="DC179" t="s">
        <v>3</v>
      </c>
      <c r="DD179" t="s">
        <v>3</v>
      </c>
      <c r="DE179" t="s">
        <v>38</v>
      </c>
      <c r="DF179" t="s">
        <v>38</v>
      </c>
      <c r="DG179" t="s">
        <v>237</v>
      </c>
      <c r="DH179" t="s">
        <v>3</v>
      </c>
      <c r="DI179" t="s">
        <v>237</v>
      </c>
      <c r="DJ179" t="s">
        <v>38</v>
      </c>
      <c r="DK179" t="s">
        <v>3</v>
      </c>
      <c r="DL179" t="s">
        <v>3</v>
      </c>
      <c r="DM179" t="s">
        <v>40</v>
      </c>
      <c r="DN179">
        <v>0</v>
      </c>
      <c r="DO179">
        <v>0</v>
      </c>
      <c r="DP179">
        <v>1</v>
      </c>
      <c r="DQ179">
        <v>1</v>
      </c>
      <c r="DU179">
        <v>1003</v>
      </c>
      <c r="DV179" t="s">
        <v>79</v>
      </c>
      <c r="DW179" t="s">
        <v>79</v>
      </c>
      <c r="DX179">
        <v>100</v>
      </c>
      <c r="DZ179" t="s">
        <v>3</v>
      </c>
      <c r="EA179" t="s">
        <v>3</v>
      </c>
      <c r="EB179" t="s">
        <v>3</v>
      </c>
      <c r="EC179" t="s">
        <v>3</v>
      </c>
      <c r="EE179">
        <v>140625032</v>
      </c>
      <c r="EF179">
        <v>2</v>
      </c>
      <c r="EG179" t="s">
        <v>23</v>
      </c>
      <c r="EH179">
        <v>12</v>
      </c>
      <c r="EI179" t="s">
        <v>68</v>
      </c>
      <c r="EJ179">
        <v>1</v>
      </c>
      <c r="EK179">
        <v>12001</v>
      </c>
      <c r="EL179" t="s">
        <v>68</v>
      </c>
      <c r="EM179" t="s">
        <v>69</v>
      </c>
      <c r="EO179" t="s">
        <v>238</v>
      </c>
      <c r="EQ179">
        <v>0</v>
      </c>
      <c r="ER179">
        <v>5347.94</v>
      </c>
      <c r="ES179">
        <v>5089.63</v>
      </c>
      <c r="ET179">
        <v>21.18</v>
      </c>
      <c r="EU179">
        <v>3.21</v>
      </c>
      <c r="EV179">
        <v>237.13</v>
      </c>
      <c r="EW179">
        <v>27.8</v>
      </c>
      <c r="EX179">
        <v>0.25</v>
      </c>
      <c r="EY179">
        <v>0</v>
      </c>
      <c r="FQ179">
        <v>0</v>
      </c>
      <c r="FR179">
        <f t="shared" si="154"/>
        <v>0</v>
      </c>
      <c r="FS179">
        <v>0</v>
      </c>
      <c r="FX179">
        <v>109</v>
      </c>
      <c r="FY179">
        <v>48.45</v>
      </c>
      <c r="GA179" t="s">
        <v>3</v>
      </c>
      <c r="GD179">
        <v>1</v>
      </c>
      <c r="GF179">
        <v>-1062366555</v>
      </c>
      <c r="GG179">
        <v>2</v>
      </c>
      <c r="GH179">
        <v>1</v>
      </c>
      <c r="GI179">
        <v>4</v>
      </c>
      <c r="GJ179">
        <v>0</v>
      </c>
      <c r="GK179">
        <v>0</v>
      </c>
      <c r="GL179">
        <f t="shared" si="155"/>
        <v>0</v>
      </c>
      <c r="GM179">
        <f t="shared" si="156"/>
        <v>28646.7</v>
      </c>
      <c r="GN179">
        <f t="shared" si="157"/>
        <v>28646.7</v>
      </c>
      <c r="GO179">
        <f t="shared" si="158"/>
        <v>0</v>
      </c>
      <c r="GP179">
        <f t="shared" si="159"/>
        <v>0</v>
      </c>
      <c r="GR179">
        <v>0</v>
      </c>
      <c r="GS179">
        <v>3</v>
      </c>
      <c r="GT179">
        <v>0</v>
      </c>
      <c r="GU179" t="s">
        <v>3</v>
      </c>
      <c r="GV179">
        <f t="shared" si="160"/>
        <v>0</v>
      </c>
      <c r="GW179">
        <v>1</v>
      </c>
      <c r="GX179">
        <f t="shared" si="161"/>
        <v>0</v>
      </c>
      <c r="HA179">
        <v>0</v>
      </c>
      <c r="HB179">
        <v>0</v>
      </c>
      <c r="HC179">
        <f t="shared" si="162"/>
        <v>0</v>
      </c>
      <c r="HE179" t="s">
        <v>3</v>
      </c>
      <c r="HF179" t="s">
        <v>3</v>
      </c>
      <c r="HM179" t="s">
        <v>3</v>
      </c>
      <c r="HN179" t="s">
        <v>70</v>
      </c>
      <c r="HO179" t="s">
        <v>71</v>
      </c>
      <c r="HP179" t="s">
        <v>68</v>
      </c>
      <c r="HQ179" t="s">
        <v>68</v>
      </c>
      <c r="IK179">
        <v>0</v>
      </c>
    </row>
    <row r="180" spans="1:245" x14ac:dyDescent="0.2">
      <c r="A180">
        <v>18</v>
      </c>
      <c r="B180">
        <v>1</v>
      </c>
      <c r="C180">
        <v>203</v>
      </c>
      <c r="E180" t="s">
        <v>287</v>
      </c>
      <c r="F180" t="s">
        <v>82</v>
      </c>
      <c r="G180" t="s">
        <v>83</v>
      </c>
      <c r="H180" t="s">
        <v>33</v>
      </c>
      <c r="I180">
        <f>I179*J180</f>
        <v>-0.12540000000000001</v>
      </c>
      <c r="J180">
        <v>-0.33</v>
      </c>
      <c r="K180">
        <v>-0.33</v>
      </c>
      <c r="O180">
        <f t="shared" si="129"/>
        <v>-11769.54</v>
      </c>
      <c r="P180">
        <f t="shared" si="130"/>
        <v>-11769.54</v>
      </c>
      <c r="Q180">
        <f t="shared" si="131"/>
        <v>0</v>
      </c>
      <c r="R180">
        <f t="shared" si="132"/>
        <v>0</v>
      </c>
      <c r="S180">
        <f t="shared" si="133"/>
        <v>0</v>
      </c>
      <c r="T180">
        <f t="shared" si="134"/>
        <v>0</v>
      </c>
      <c r="U180">
        <f t="shared" si="135"/>
        <v>0</v>
      </c>
      <c r="V180">
        <f t="shared" si="136"/>
        <v>0</v>
      </c>
      <c r="W180">
        <f t="shared" si="137"/>
        <v>0</v>
      </c>
      <c r="X180">
        <f t="shared" si="138"/>
        <v>0</v>
      </c>
      <c r="Y180">
        <f t="shared" si="139"/>
        <v>0</v>
      </c>
      <c r="AA180">
        <v>145071932</v>
      </c>
      <c r="AB180">
        <f t="shared" si="140"/>
        <v>11200</v>
      </c>
      <c r="AC180">
        <f t="shared" si="141"/>
        <v>11200</v>
      </c>
      <c r="AD180">
        <f>ROUND((((ET180)-(EU180))+AE180),2)</f>
        <v>0</v>
      </c>
      <c r="AE180">
        <f t="shared" ref="AE180:AF183" si="165">ROUND((EU180),2)</f>
        <v>0</v>
      </c>
      <c r="AF180">
        <f t="shared" si="165"/>
        <v>0</v>
      </c>
      <c r="AG180">
        <f t="shared" si="142"/>
        <v>0</v>
      </c>
      <c r="AH180">
        <f t="shared" ref="AH180:AI183" si="166">(EW180)</f>
        <v>0</v>
      </c>
      <c r="AI180">
        <f t="shared" si="166"/>
        <v>0</v>
      </c>
      <c r="AJ180">
        <f t="shared" si="143"/>
        <v>0</v>
      </c>
      <c r="AK180">
        <v>11200</v>
      </c>
      <c r="AL180">
        <v>11200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109</v>
      </c>
      <c r="AU180">
        <v>57</v>
      </c>
      <c r="AV180">
        <v>1</v>
      </c>
      <c r="AW180">
        <v>1</v>
      </c>
      <c r="AZ180">
        <v>1</v>
      </c>
      <c r="BA180">
        <v>1</v>
      </c>
      <c r="BB180">
        <v>1</v>
      </c>
      <c r="BC180">
        <v>8.3800000000000008</v>
      </c>
      <c r="BD180" t="s">
        <v>3</v>
      </c>
      <c r="BE180" t="s">
        <v>3</v>
      </c>
      <c r="BF180" t="s">
        <v>3</v>
      </c>
      <c r="BG180" t="s">
        <v>3</v>
      </c>
      <c r="BH180">
        <v>3</v>
      </c>
      <c r="BI180">
        <v>1</v>
      </c>
      <c r="BJ180" t="s">
        <v>84</v>
      </c>
      <c r="BM180">
        <v>12001</v>
      </c>
      <c r="BN180">
        <v>0</v>
      </c>
      <c r="BO180" t="s">
        <v>3</v>
      </c>
      <c r="BP180">
        <v>0</v>
      </c>
      <c r="BQ180">
        <v>2</v>
      </c>
      <c r="BR180">
        <v>1</v>
      </c>
      <c r="BS180">
        <v>1</v>
      </c>
      <c r="BT180">
        <v>1</v>
      </c>
      <c r="BU180">
        <v>1</v>
      </c>
      <c r="BV180">
        <v>1</v>
      </c>
      <c r="BW180">
        <v>1</v>
      </c>
      <c r="BX180">
        <v>1</v>
      </c>
      <c r="BY180" t="s">
        <v>3</v>
      </c>
      <c r="BZ180">
        <v>109</v>
      </c>
      <c r="CA180">
        <v>57</v>
      </c>
      <c r="CB180" t="s">
        <v>3</v>
      </c>
      <c r="CE180">
        <v>0</v>
      </c>
      <c r="CF180">
        <v>0</v>
      </c>
      <c r="CG180">
        <v>0</v>
      </c>
      <c r="CM180">
        <v>0</v>
      </c>
      <c r="CN180" t="s">
        <v>3</v>
      </c>
      <c r="CO180">
        <v>0</v>
      </c>
      <c r="CP180">
        <f t="shared" si="144"/>
        <v>-11769.54</v>
      </c>
      <c r="CQ180">
        <f t="shared" si="145"/>
        <v>93856.000000000015</v>
      </c>
      <c r="CR180">
        <f>(((ET180)*BB180-(EU180)*BS180)+AE180*BS180)</f>
        <v>0</v>
      </c>
      <c r="CS180">
        <f t="shared" si="146"/>
        <v>0</v>
      </c>
      <c r="CT180">
        <f t="shared" si="147"/>
        <v>0</v>
      </c>
      <c r="CU180">
        <f t="shared" si="148"/>
        <v>0</v>
      </c>
      <c r="CV180">
        <f t="shared" si="149"/>
        <v>0</v>
      </c>
      <c r="CW180">
        <f t="shared" si="150"/>
        <v>0</v>
      </c>
      <c r="CX180">
        <f t="shared" si="151"/>
        <v>0</v>
      </c>
      <c r="CY180">
        <f t="shared" si="152"/>
        <v>0</v>
      </c>
      <c r="CZ180">
        <f t="shared" si="153"/>
        <v>0</v>
      </c>
      <c r="DC180" t="s">
        <v>3</v>
      </c>
      <c r="DD180" t="s">
        <v>3</v>
      </c>
      <c r="DE180" t="s">
        <v>3</v>
      </c>
      <c r="DF180" t="s">
        <v>3</v>
      </c>
      <c r="DG180" t="s">
        <v>3</v>
      </c>
      <c r="DH180" t="s">
        <v>3</v>
      </c>
      <c r="DI180" t="s">
        <v>3</v>
      </c>
      <c r="DJ180" t="s">
        <v>3</v>
      </c>
      <c r="DK180" t="s">
        <v>3</v>
      </c>
      <c r="DL180" t="s">
        <v>3</v>
      </c>
      <c r="DM180" t="s">
        <v>3</v>
      </c>
      <c r="DN180">
        <v>0</v>
      </c>
      <c r="DO180">
        <v>0</v>
      </c>
      <c r="DP180">
        <v>1</v>
      </c>
      <c r="DQ180">
        <v>1</v>
      </c>
      <c r="DU180">
        <v>1009</v>
      </c>
      <c r="DV180" t="s">
        <v>33</v>
      </c>
      <c r="DW180" t="s">
        <v>33</v>
      </c>
      <c r="DX180">
        <v>1000</v>
      </c>
      <c r="DZ180" t="s">
        <v>3</v>
      </c>
      <c r="EA180" t="s">
        <v>3</v>
      </c>
      <c r="EB180" t="s">
        <v>3</v>
      </c>
      <c r="EC180" t="s">
        <v>3</v>
      </c>
      <c r="EE180">
        <v>140625032</v>
      </c>
      <c r="EF180">
        <v>2</v>
      </c>
      <c r="EG180" t="s">
        <v>23</v>
      </c>
      <c r="EH180">
        <v>12</v>
      </c>
      <c r="EI180" t="s">
        <v>68</v>
      </c>
      <c r="EJ180">
        <v>1</v>
      </c>
      <c r="EK180">
        <v>12001</v>
      </c>
      <c r="EL180" t="s">
        <v>68</v>
      </c>
      <c r="EM180" t="s">
        <v>69</v>
      </c>
      <c r="EO180" t="s">
        <v>3</v>
      </c>
      <c r="EQ180">
        <v>32768</v>
      </c>
      <c r="ER180">
        <v>11200</v>
      </c>
      <c r="ES180">
        <v>11200</v>
      </c>
      <c r="ET180">
        <v>0</v>
      </c>
      <c r="EU180">
        <v>0</v>
      </c>
      <c r="EV180">
        <v>0</v>
      </c>
      <c r="EW180">
        <v>0</v>
      </c>
      <c r="EX180">
        <v>0</v>
      </c>
      <c r="FQ180">
        <v>0</v>
      </c>
      <c r="FR180">
        <f t="shared" si="154"/>
        <v>0</v>
      </c>
      <c r="FS180">
        <v>0</v>
      </c>
      <c r="FX180">
        <v>109</v>
      </c>
      <c r="FY180">
        <v>57</v>
      </c>
      <c r="GA180" t="s">
        <v>3</v>
      </c>
      <c r="GD180">
        <v>1</v>
      </c>
      <c r="GF180">
        <v>-509681559</v>
      </c>
      <c r="GG180">
        <v>2</v>
      </c>
      <c r="GH180">
        <v>1</v>
      </c>
      <c r="GI180">
        <v>4</v>
      </c>
      <c r="GJ180">
        <v>0</v>
      </c>
      <c r="GK180">
        <v>0</v>
      </c>
      <c r="GL180">
        <f t="shared" si="155"/>
        <v>0</v>
      </c>
      <c r="GM180">
        <f t="shared" si="156"/>
        <v>-11769.54</v>
      </c>
      <c r="GN180">
        <f t="shared" si="157"/>
        <v>-11769.54</v>
      </c>
      <c r="GO180">
        <f t="shared" si="158"/>
        <v>0</v>
      </c>
      <c r="GP180">
        <f t="shared" si="159"/>
        <v>0</v>
      </c>
      <c r="GR180">
        <v>0</v>
      </c>
      <c r="GS180">
        <v>3</v>
      </c>
      <c r="GT180">
        <v>0</v>
      </c>
      <c r="GU180" t="s">
        <v>3</v>
      </c>
      <c r="GV180">
        <f t="shared" si="160"/>
        <v>0</v>
      </c>
      <c r="GW180">
        <v>1</v>
      </c>
      <c r="GX180">
        <f t="shared" si="161"/>
        <v>0</v>
      </c>
      <c r="HA180">
        <v>0</v>
      </c>
      <c r="HB180">
        <v>0</v>
      </c>
      <c r="HC180">
        <f t="shared" si="162"/>
        <v>0</v>
      </c>
      <c r="HE180" t="s">
        <v>3</v>
      </c>
      <c r="HF180" t="s">
        <v>3</v>
      </c>
      <c r="HM180" t="s">
        <v>3</v>
      </c>
      <c r="HN180" t="s">
        <v>70</v>
      </c>
      <c r="HO180" t="s">
        <v>71</v>
      </c>
      <c r="HP180" t="s">
        <v>68</v>
      </c>
      <c r="HQ180" t="s">
        <v>68</v>
      </c>
      <c r="IK180">
        <v>0</v>
      </c>
    </row>
    <row r="181" spans="1:245" x14ac:dyDescent="0.2">
      <c r="A181">
        <v>17</v>
      </c>
      <c r="B181">
        <v>1</v>
      </c>
      <c r="E181" t="s">
        <v>288</v>
      </c>
      <c r="F181" t="s">
        <v>60</v>
      </c>
      <c r="G181" t="s">
        <v>83</v>
      </c>
      <c r="H181" t="s">
        <v>33</v>
      </c>
      <c r="I181">
        <f>ROUND(I36*0.33,9)</f>
        <v>0.1221</v>
      </c>
      <c r="J181">
        <v>0</v>
      </c>
      <c r="K181">
        <f>ROUND(I36*0.33,9)</f>
        <v>0.1221</v>
      </c>
      <c r="O181">
        <f t="shared" si="129"/>
        <v>12658.32</v>
      </c>
      <c r="P181">
        <f t="shared" si="130"/>
        <v>12658.32</v>
      </c>
      <c r="Q181">
        <f t="shared" si="131"/>
        <v>0</v>
      </c>
      <c r="R181">
        <f t="shared" si="132"/>
        <v>0</v>
      </c>
      <c r="S181">
        <f t="shared" si="133"/>
        <v>0</v>
      </c>
      <c r="T181">
        <f t="shared" si="134"/>
        <v>0</v>
      </c>
      <c r="U181">
        <f t="shared" si="135"/>
        <v>0</v>
      </c>
      <c r="V181">
        <f t="shared" si="136"/>
        <v>0</v>
      </c>
      <c r="W181">
        <f t="shared" si="137"/>
        <v>0</v>
      </c>
      <c r="X181">
        <f t="shared" si="138"/>
        <v>0</v>
      </c>
      <c r="Y181">
        <f t="shared" si="139"/>
        <v>0</v>
      </c>
      <c r="AA181">
        <v>145071932</v>
      </c>
      <c r="AB181">
        <f t="shared" si="140"/>
        <v>12371.33</v>
      </c>
      <c r="AC181">
        <f t="shared" si="141"/>
        <v>12371.33</v>
      </c>
      <c r="AD181">
        <f>ROUND((((ET181)-(EU181))+AE181),2)</f>
        <v>0</v>
      </c>
      <c r="AE181">
        <f t="shared" si="165"/>
        <v>0</v>
      </c>
      <c r="AF181">
        <f t="shared" si="165"/>
        <v>0</v>
      </c>
      <c r="AG181">
        <f t="shared" si="142"/>
        <v>0</v>
      </c>
      <c r="AH181">
        <f t="shared" si="166"/>
        <v>0</v>
      </c>
      <c r="AI181">
        <f t="shared" si="166"/>
        <v>0</v>
      </c>
      <c r="AJ181">
        <f t="shared" si="143"/>
        <v>0</v>
      </c>
      <c r="AK181">
        <v>12371.33</v>
      </c>
      <c r="AL181">
        <v>12371.33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1</v>
      </c>
      <c r="AW181">
        <v>1</v>
      </c>
      <c r="AZ181">
        <v>1</v>
      </c>
      <c r="BA181">
        <v>1</v>
      </c>
      <c r="BB181">
        <v>1</v>
      </c>
      <c r="BC181">
        <v>8.3800000000000008</v>
      </c>
      <c r="BD181" t="s">
        <v>3</v>
      </c>
      <c r="BE181" t="s">
        <v>3</v>
      </c>
      <c r="BF181" t="s">
        <v>3</v>
      </c>
      <c r="BG181" t="s">
        <v>3</v>
      </c>
      <c r="BH181">
        <v>3</v>
      </c>
      <c r="BI181">
        <v>1</v>
      </c>
      <c r="BJ181" t="s">
        <v>3</v>
      </c>
      <c r="BM181">
        <v>1100</v>
      </c>
      <c r="BN181">
        <v>0</v>
      </c>
      <c r="BO181" t="s">
        <v>3</v>
      </c>
      <c r="BP181">
        <v>0</v>
      </c>
      <c r="BQ181">
        <v>8</v>
      </c>
      <c r="BR181">
        <v>0</v>
      </c>
      <c r="BS181">
        <v>1</v>
      </c>
      <c r="BT181">
        <v>1</v>
      </c>
      <c r="BU181">
        <v>1</v>
      </c>
      <c r="BV181">
        <v>1</v>
      </c>
      <c r="BW181">
        <v>1</v>
      </c>
      <c r="BX181">
        <v>1</v>
      </c>
      <c r="BY181" t="s">
        <v>3</v>
      </c>
      <c r="BZ181">
        <v>0</v>
      </c>
      <c r="CA181">
        <v>0</v>
      </c>
      <c r="CB181" t="s">
        <v>3</v>
      </c>
      <c r="CE181">
        <v>0</v>
      </c>
      <c r="CF181">
        <v>0</v>
      </c>
      <c r="CG181">
        <v>0</v>
      </c>
      <c r="CM181">
        <v>0</v>
      </c>
      <c r="CN181" t="s">
        <v>3</v>
      </c>
      <c r="CO181">
        <v>0</v>
      </c>
      <c r="CP181">
        <f t="shared" si="144"/>
        <v>12658.32</v>
      </c>
      <c r="CQ181">
        <f t="shared" si="145"/>
        <v>103671.74540000001</v>
      </c>
      <c r="CR181">
        <f>(((ET181)*BB181-(EU181)*BS181)+AE181*BS181)</f>
        <v>0</v>
      </c>
      <c r="CS181">
        <f t="shared" si="146"/>
        <v>0</v>
      </c>
      <c r="CT181">
        <f t="shared" si="147"/>
        <v>0</v>
      </c>
      <c r="CU181">
        <f t="shared" si="148"/>
        <v>0</v>
      </c>
      <c r="CV181">
        <f t="shared" si="149"/>
        <v>0</v>
      </c>
      <c r="CW181">
        <f t="shared" si="150"/>
        <v>0</v>
      </c>
      <c r="CX181">
        <f t="shared" si="151"/>
        <v>0</v>
      </c>
      <c r="CY181">
        <f t="shared" si="152"/>
        <v>0</v>
      </c>
      <c r="CZ181">
        <f t="shared" si="153"/>
        <v>0</v>
      </c>
      <c r="DC181" t="s">
        <v>3</v>
      </c>
      <c r="DD181" t="s">
        <v>3</v>
      </c>
      <c r="DE181" t="s">
        <v>3</v>
      </c>
      <c r="DF181" t="s">
        <v>3</v>
      </c>
      <c r="DG181" t="s">
        <v>3</v>
      </c>
      <c r="DH181" t="s">
        <v>3</v>
      </c>
      <c r="DI181" t="s">
        <v>3</v>
      </c>
      <c r="DJ181" t="s">
        <v>3</v>
      </c>
      <c r="DK181" t="s">
        <v>3</v>
      </c>
      <c r="DL181" t="s">
        <v>3</v>
      </c>
      <c r="DM181" t="s">
        <v>3</v>
      </c>
      <c r="DN181">
        <v>0</v>
      </c>
      <c r="DO181">
        <v>0</v>
      </c>
      <c r="DP181">
        <v>1</v>
      </c>
      <c r="DQ181">
        <v>1</v>
      </c>
      <c r="DU181">
        <v>1009</v>
      </c>
      <c r="DV181" t="s">
        <v>33</v>
      </c>
      <c r="DW181" t="s">
        <v>33</v>
      </c>
      <c r="DX181">
        <v>1000</v>
      </c>
      <c r="DZ181" t="s">
        <v>3</v>
      </c>
      <c r="EA181" t="s">
        <v>3</v>
      </c>
      <c r="EB181" t="s">
        <v>3</v>
      </c>
      <c r="EC181" t="s">
        <v>3</v>
      </c>
      <c r="EE181">
        <v>140625274</v>
      </c>
      <c r="EF181">
        <v>8</v>
      </c>
      <c r="EG181" t="s">
        <v>55</v>
      </c>
      <c r="EH181">
        <v>0</v>
      </c>
      <c r="EI181" t="s">
        <v>3</v>
      </c>
      <c r="EJ181">
        <v>1</v>
      </c>
      <c r="EK181">
        <v>1100</v>
      </c>
      <c r="EL181" t="s">
        <v>56</v>
      </c>
      <c r="EM181" t="s">
        <v>57</v>
      </c>
      <c r="EO181" t="s">
        <v>3</v>
      </c>
      <c r="EQ181">
        <v>0</v>
      </c>
      <c r="ER181">
        <v>12475.54</v>
      </c>
      <c r="ES181">
        <v>12371.33</v>
      </c>
      <c r="ET181">
        <v>0</v>
      </c>
      <c r="EU181">
        <v>0</v>
      </c>
      <c r="EV181">
        <v>0</v>
      </c>
      <c r="EW181">
        <v>0</v>
      </c>
      <c r="EX181">
        <v>0</v>
      </c>
      <c r="EY181">
        <v>0</v>
      </c>
      <c r="EZ181">
        <v>5</v>
      </c>
      <c r="FC181">
        <v>1</v>
      </c>
      <c r="FD181">
        <v>18</v>
      </c>
      <c r="FF181">
        <v>117600</v>
      </c>
      <c r="FQ181">
        <v>0</v>
      </c>
      <c r="FR181">
        <f t="shared" si="154"/>
        <v>0</v>
      </c>
      <c r="FS181">
        <v>0</v>
      </c>
      <c r="FX181">
        <v>0</v>
      </c>
      <c r="FY181">
        <v>0</v>
      </c>
      <c r="GA181" t="s">
        <v>86</v>
      </c>
      <c r="GD181">
        <v>1</v>
      </c>
      <c r="GF181">
        <v>165500537</v>
      </c>
      <c r="GG181">
        <v>2</v>
      </c>
      <c r="GH181">
        <v>3</v>
      </c>
      <c r="GI181">
        <v>4</v>
      </c>
      <c r="GJ181">
        <v>0</v>
      </c>
      <c r="GK181">
        <v>0</v>
      </c>
      <c r="GL181">
        <f t="shared" si="155"/>
        <v>0</v>
      </c>
      <c r="GM181">
        <f t="shared" si="156"/>
        <v>12658.32</v>
      </c>
      <c r="GN181">
        <f t="shared" si="157"/>
        <v>12658.32</v>
      </c>
      <c r="GO181">
        <f t="shared" si="158"/>
        <v>0</v>
      </c>
      <c r="GP181">
        <f t="shared" si="159"/>
        <v>0</v>
      </c>
      <c r="GR181">
        <v>1</v>
      </c>
      <c r="GS181">
        <v>1</v>
      </c>
      <c r="GT181">
        <v>0</v>
      </c>
      <c r="GU181" t="s">
        <v>3</v>
      </c>
      <c r="GV181">
        <f t="shared" si="160"/>
        <v>0</v>
      </c>
      <c r="GW181">
        <v>1</v>
      </c>
      <c r="GX181">
        <f t="shared" si="161"/>
        <v>0</v>
      </c>
      <c r="HA181">
        <v>0</v>
      </c>
      <c r="HB181">
        <v>0</v>
      </c>
      <c r="HC181">
        <f t="shared" si="162"/>
        <v>0</v>
      </c>
      <c r="HE181" t="s">
        <v>64</v>
      </c>
      <c r="HF181" t="s">
        <v>87</v>
      </c>
      <c r="HM181" t="s">
        <v>3</v>
      </c>
      <c r="HN181" t="s">
        <v>3</v>
      </c>
      <c r="HO181" t="s">
        <v>3</v>
      </c>
      <c r="HP181" t="s">
        <v>3</v>
      </c>
      <c r="HQ181" t="s">
        <v>3</v>
      </c>
      <c r="IK181">
        <v>0</v>
      </c>
    </row>
    <row r="182" spans="1:245" x14ac:dyDescent="0.2">
      <c r="A182">
        <v>17</v>
      </c>
      <c r="B182">
        <v>1</v>
      </c>
      <c r="E182" t="s">
        <v>289</v>
      </c>
      <c r="F182" t="s">
        <v>60</v>
      </c>
      <c r="G182" t="s">
        <v>89</v>
      </c>
      <c r="H182" t="s">
        <v>62</v>
      </c>
      <c r="I182">
        <v>2</v>
      </c>
      <c r="J182">
        <v>0</v>
      </c>
      <c r="K182">
        <v>2</v>
      </c>
      <c r="O182">
        <f t="shared" si="129"/>
        <v>310.56</v>
      </c>
      <c r="P182">
        <f t="shared" si="130"/>
        <v>310.56</v>
      </c>
      <c r="Q182">
        <f t="shared" si="131"/>
        <v>0</v>
      </c>
      <c r="R182">
        <f t="shared" si="132"/>
        <v>0</v>
      </c>
      <c r="S182">
        <f t="shared" si="133"/>
        <v>0</v>
      </c>
      <c r="T182">
        <f t="shared" si="134"/>
        <v>0</v>
      </c>
      <c r="U182">
        <f t="shared" si="135"/>
        <v>0</v>
      </c>
      <c r="V182">
        <f t="shared" si="136"/>
        <v>0</v>
      </c>
      <c r="W182">
        <f t="shared" si="137"/>
        <v>0</v>
      </c>
      <c r="X182">
        <f t="shared" si="138"/>
        <v>0</v>
      </c>
      <c r="Y182">
        <f t="shared" si="139"/>
        <v>0</v>
      </c>
      <c r="AA182">
        <v>145071932</v>
      </c>
      <c r="AB182">
        <f t="shared" si="140"/>
        <v>18.53</v>
      </c>
      <c r="AC182">
        <f t="shared" si="141"/>
        <v>18.53</v>
      </c>
      <c r="AD182">
        <f>ROUND((((ET182)-(EU182))+AE182),2)</f>
        <v>0</v>
      </c>
      <c r="AE182">
        <f t="shared" si="165"/>
        <v>0</v>
      </c>
      <c r="AF182">
        <f t="shared" si="165"/>
        <v>0</v>
      </c>
      <c r="AG182">
        <f t="shared" si="142"/>
        <v>0</v>
      </c>
      <c r="AH182">
        <f t="shared" si="166"/>
        <v>0</v>
      </c>
      <c r="AI182">
        <f t="shared" si="166"/>
        <v>0</v>
      </c>
      <c r="AJ182">
        <f t="shared" si="143"/>
        <v>0</v>
      </c>
      <c r="AK182">
        <v>18.53</v>
      </c>
      <c r="AL182">
        <v>18.53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1</v>
      </c>
      <c r="AW182">
        <v>1</v>
      </c>
      <c r="AZ182">
        <v>1</v>
      </c>
      <c r="BA182">
        <v>1</v>
      </c>
      <c r="BB182">
        <v>1</v>
      </c>
      <c r="BC182">
        <v>8.3800000000000008</v>
      </c>
      <c r="BD182" t="s">
        <v>3</v>
      </c>
      <c r="BE182" t="s">
        <v>3</v>
      </c>
      <c r="BF182" t="s">
        <v>3</v>
      </c>
      <c r="BG182" t="s">
        <v>3</v>
      </c>
      <c r="BH182">
        <v>3</v>
      </c>
      <c r="BI182">
        <v>1</v>
      </c>
      <c r="BJ182" t="s">
        <v>3</v>
      </c>
      <c r="BM182">
        <v>1100</v>
      </c>
      <c r="BN182">
        <v>0</v>
      </c>
      <c r="BO182" t="s">
        <v>3</v>
      </c>
      <c r="BP182">
        <v>0</v>
      </c>
      <c r="BQ182">
        <v>8</v>
      </c>
      <c r="BR182">
        <v>0</v>
      </c>
      <c r="BS182">
        <v>1</v>
      </c>
      <c r="BT182">
        <v>1</v>
      </c>
      <c r="BU182">
        <v>1</v>
      </c>
      <c r="BV182">
        <v>1</v>
      </c>
      <c r="BW182">
        <v>1</v>
      </c>
      <c r="BX182">
        <v>1</v>
      </c>
      <c r="BY182" t="s">
        <v>3</v>
      </c>
      <c r="BZ182">
        <v>0</v>
      </c>
      <c r="CA182">
        <v>0</v>
      </c>
      <c r="CB182" t="s">
        <v>3</v>
      </c>
      <c r="CE182">
        <v>0</v>
      </c>
      <c r="CF182">
        <v>0</v>
      </c>
      <c r="CG182">
        <v>0</v>
      </c>
      <c r="CM182">
        <v>0</v>
      </c>
      <c r="CN182" t="s">
        <v>3</v>
      </c>
      <c r="CO182">
        <v>0</v>
      </c>
      <c r="CP182">
        <f t="shared" si="144"/>
        <v>310.56</v>
      </c>
      <c r="CQ182">
        <f t="shared" si="145"/>
        <v>155.28140000000002</v>
      </c>
      <c r="CR182">
        <f>(((ET182)*BB182-(EU182)*BS182)+AE182*BS182)</f>
        <v>0</v>
      </c>
      <c r="CS182">
        <f t="shared" si="146"/>
        <v>0</v>
      </c>
      <c r="CT182">
        <f t="shared" si="147"/>
        <v>0</v>
      </c>
      <c r="CU182">
        <f t="shared" si="148"/>
        <v>0</v>
      </c>
      <c r="CV182">
        <f t="shared" si="149"/>
        <v>0</v>
      </c>
      <c r="CW182">
        <f t="shared" si="150"/>
        <v>0</v>
      </c>
      <c r="CX182">
        <f t="shared" si="151"/>
        <v>0</v>
      </c>
      <c r="CY182">
        <f t="shared" si="152"/>
        <v>0</v>
      </c>
      <c r="CZ182">
        <f t="shared" si="153"/>
        <v>0</v>
      </c>
      <c r="DC182" t="s">
        <v>3</v>
      </c>
      <c r="DD182" t="s">
        <v>3</v>
      </c>
      <c r="DE182" t="s">
        <v>3</v>
      </c>
      <c r="DF182" t="s">
        <v>3</v>
      </c>
      <c r="DG182" t="s">
        <v>3</v>
      </c>
      <c r="DH182" t="s">
        <v>3</v>
      </c>
      <c r="DI182" t="s">
        <v>3</v>
      </c>
      <c r="DJ182" t="s">
        <v>3</v>
      </c>
      <c r="DK182" t="s">
        <v>3</v>
      </c>
      <c r="DL182" t="s">
        <v>3</v>
      </c>
      <c r="DM182" t="s">
        <v>3</v>
      </c>
      <c r="DN182">
        <v>0</v>
      </c>
      <c r="DO182">
        <v>0</v>
      </c>
      <c r="DP182">
        <v>1</v>
      </c>
      <c r="DQ182">
        <v>1</v>
      </c>
      <c r="DU182">
        <v>1010</v>
      </c>
      <c r="DV182" t="s">
        <v>62</v>
      </c>
      <c r="DW182" t="s">
        <v>62</v>
      </c>
      <c r="DX182">
        <v>1</v>
      </c>
      <c r="DZ182" t="s">
        <v>3</v>
      </c>
      <c r="EA182" t="s">
        <v>3</v>
      </c>
      <c r="EB182" t="s">
        <v>3</v>
      </c>
      <c r="EC182" t="s">
        <v>3</v>
      </c>
      <c r="EE182">
        <v>140625274</v>
      </c>
      <c r="EF182">
        <v>8</v>
      </c>
      <c r="EG182" t="s">
        <v>55</v>
      </c>
      <c r="EH182">
        <v>0</v>
      </c>
      <c r="EI182" t="s">
        <v>3</v>
      </c>
      <c r="EJ182">
        <v>1</v>
      </c>
      <c r="EK182">
        <v>1100</v>
      </c>
      <c r="EL182" t="s">
        <v>56</v>
      </c>
      <c r="EM182" t="s">
        <v>57</v>
      </c>
      <c r="EO182" t="s">
        <v>3</v>
      </c>
      <c r="EQ182">
        <v>0</v>
      </c>
      <c r="ER182">
        <v>18.690000000000001</v>
      </c>
      <c r="ES182">
        <v>18.53</v>
      </c>
      <c r="ET182">
        <v>0</v>
      </c>
      <c r="EU182">
        <v>0</v>
      </c>
      <c r="EV182">
        <v>0</v>
      </c>
      <c r="EW182">
        <v>0</v>
      </c>
      <c r="EX182">
        <v>0</v>
      </c>
      <c r="EY182">
        <v>0</v>
      </c>
      <c r="EZ182">
        <v>5</v>
      </c>
      <c r="FC182">
        <v>1</v>
      </c>
      <c r="FD182">
        <v>18</v>
      </c>
      <c r="FF182">
        <v>174</v>
      </c>
      <c r="FQ182">
        <v>0</v>
      </c>
      <c r="FR182">
        <f t="shared" si="154"/>
        <v>0</v>
      </c>
      <c r="FS182">
        <v>0</v>
      </c>
      <c r="FX182">
        <v>0</v>
      </c>
      <c r="FY182">
        <v>0</v>
      </c>
      <c r="GA182" t="s">
        <v>75</v>
      </c>
      <c r="GD182">
        <v>1</v>
      </c>
      <c r="GF182">
        <v>-1872019135</v>
      </c>
      <c r="GG182">
        <v>2</v>
      </c>
      <c r="GH182">
        <v>3</v>
      </c>
      <c r="GI182">
        <v>4</v>
      </c>
      <c r="GJ182">
        <v>0</v>
      </c>
      <c r="GK182">
        <v>0</v>
      </c>
      <c r="GL182">
        <f t="shared" si="155"/>
        <v>0</v>
      </c>
      <c r="GM182">
        <f t="shared" si="156"/>
        <v>310.56</v>
      </c>
      <c r="GN182">
        <f t="shared" si="157"/>
        <v>310.56</v>
      </c>
      <c r="GO182">
        <f t="shared" si="158"/>
        <v>0</v>
      </c>
      <c r="GP182">
        <f t="shared" si="159"/>
        <v>0</v>
      </c>
      <c r="GR182">
        <v>1</v>
      </c>
      <c r="GS182">
        <v>1</v>
      </c>
      <c r="GT182">
        <v>0</v>
      </c>
      <c r="GU182" t="s">
        <v>3</v>
      </c>
      <c r="GV182">
        <f t="shared" si="160"/>
        <v>0</v>
      </c>
      <c r="GW182">
        <v>1</v>
      </c>
      <c r="GX182">
        <f t="shared" si="161"/>
        <v>0</v>
      </c>
      <c r="HA182">
        <v>0</v>
      </c>
      <c r="HB182">
        <v>0</v>
      </c>
      <c r="HC182">
        <f t="shared" si="162"/>
        <v>0</v>
      </c>
      <c r="HE182" t="s">
        <v>64</v>
      </c>
      <c r="HF182" t="s">
        <v>34</v>
      </c>
      <c r="HM182" t="s">
        <v>3</v>
      </c>
      <c r="HN182" t="s">
        <v>3</v>
      </c>
      <c r="HO182" t="s">
        <v>3</v>
      </c>
      <c r="HP182" t="s">
        <v>3</v>
      </c>
      <c r="HQ182" t="s">
        <v>3</v>
      </c>
      <c r="IK182">
        <v>0</v>
      </c>
    </row>
    <row r="183" spans="1:245" x14ac:dyDescent="0.2">
      <c r="A183">
        <v>17</v>
      </c>
      <c r="B183">
        <v>1</v>
      </c>
      <c r="E183" t="s">
        <v>290</v>
      </c>
      <c r="F183" t="s">
        <v>60</v>
      </c>
      <c r="G183" t="s">
        <v>91</v>
      </c>
      <c r="H183" t="s">
        <v>62</v>
      </c>
      <c r="I183">
        <v>62</v>
      </c>
      <c r="J183">
        <v>0</v>
      </c>
      <c r="K183">
        <v>62</v>
      </c>
      <c r="O183">
        <f t="shared" si="129"/>
        <v>17815.71</v>
      </c>
      <c r="P183">
        <f t="shared" si="130"/>
        <v>17815.71</v>
      </c>
      <c r="Q183">
        <f t="shared" si="131"/>
        <v>0</v>
      </c>
      <c r="R183">
        <f t="shared" si="132"/>
        <v>0</v>
      </c>
      <c r="S183">
        <f t="shared" si="133"/>
        <v>0</v>
      </c>
      <c r="T183">
        <f t="shared" si="134"/>
        <v>0</v>
      </c>
      <c r="U183">
        <f t="shared" si="135"/>
        <v>0</v>
      </c>
      <c r="V183">
        <f t="shared" si="136"/>
        <v>0</v>
      </c>
      <c r="W183">
        <f t="shared" si="137"/>
        <v>0</v>
      </c>
      <c r="X183">
        <f t="shared" si="138"/>
        <v>0</v>
      </c>
      <c r="Y183">
        <f t="shared" si="139"/>
        <v>0</v>
      </c>
      <c r="AA183">
        <v>145071932</v>
      </c>
      <c r="AB183">
        <f t="shared" si="140"/>
        <v>34.29</v>
      </c>
      <c r="AC183">
        <f t="shared" si="141"/>
        <v>34.29</v>
      </c>
      <c r="AD183">
        <f>ROUND((((ET183)-(EU183))+AE183),2)</f>
        <v>0</v>
      </c>
      <c r="AE183">
        <f t="shared" si="165"/>
        <v>0</v>
      </c>
      <c r="AF183">
        <f t="shared" si="165"/>
        <v>0</v>
      </c>
      <c r="AG183">
        <f t="shared" si="142"/>
        <v>0</v>
      </c>
      <c r="AH183">
        <f t="shared" si="166"/>
        <v>0</v>
      </c>
      <c r="AI183">
        <f t="shared" si="166"/>
        <v>0</v>
      </c>
      <c r="AJ183">
        <f t="shared" si="143"/>
        <v>0</v>
      </c>
      <c r="AK183">
        <v>34.290000000000006</v>
      </c>
      <c r="AL183">
        <v>34.290000000000006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1</v>
      </c>
      <c r="AW183">
        <v>1</v>
      </c>
      <c r="AZ183">
        <v>1</v>
      </c>
      <c r="BA183">
        <v>1</v>
      </c>
      <c r="BB183">
        <v>1</v>
      </c>
      <c r="BC183">
        <v>8.3800000000000008</v>
      </c>
      <c r="BD183" t="s">
        <v>3</v>
      </c>
      <c r="BE183" t="s">
        <v>3</v>
      </c>
      <c r="BF183" t="s">
        <v>3</v>
      </c>
      <c r="BG183" t="s">
        <v>3</v>
      </c>
      <c r="BH183">
        <v>3</v>
      </c>
      <c r="BI183">
        <v>1</v>
      </c>
      <c r="BJ183" t="s">
        <v>3</v>
      </c>
      <c r="BM183">
        <v>1100</v>
      </c>
      <c r="BN183">
        <v>0</v>
      </c>
      <c r="BO183" t="s">
        <v>3</v>
      </c>
      <c r="BP183">
        <v>0</v>
      </c>
      <c r="BQ183">
        <v>8</v>
      </c>
      <c r="BR183">
        <v>0</v>
      </c>
      <c r="BS183">
        <v>1</v>
      </c>
      <c r="BT183">
        <v>1</v>
      </c>
      <c r="BU183">
        <v>1</v>
      </c>
      <c r="BV183">
        <v>1</v>
      </c>
      <c r="BW183">
        <v>1</v>
      </c>
      <c r="BX183">
        <v>1</v>
      </c>
      <c r="BY183" t="s">
        <v>3</v>
      </c>
      <c r="BZ183">
        <v>0</v>
      </c>
      <c r="CA183">
        <v>0</v>
      </c>
      <c r="CB183" t="s">
        <v>3</v>
      </c>
      <c r="CE183">
        <v>0</v>
      </c>
      <c r="CF183">
        <v>0</v>
      </c>
      <c r="CG183">
        <v>0</v>
      </c>
      <c r="CM183">
        <v>0</v>
      </c>
      <c r="CN183" t="s">
        <v>3</v>
      </c>
      <c r="CO183">
        <v>0</v>
      </c>
      <c r="CP183">
        <f t="shared" si="144"/>
        <v>17815.71</v>
      </c>
      <c r="CQ183">
        <f t="shared" si="145"/>
        <v>287.35020000000003</v>
      </c>
      <c r="CR183">
        <f>(((ET183)*BB183-(EU183)*BS183)+AE183*BS183)</f>
        <v>0</v>
      </c>
      <c r="CS183">
        <f t="shared" si="146"/>
        <v>0</v>
      </c>
      <c r="CT183">
        <f t="shared" si="147"/>
        <v>0</v>
      </c>
      <c r="CU183">
        <f t="shared" si="148"/>
        <v>0</v>
      </c>
      <c r="CV183">
        <f t="shared" si="149"/>
        <v>0</v>
      </c>
      <c r="CW183">
        <f t="shared" si="150"/>
        <v>0</v>
      </c>
      <c r="CX183">
        <f t="shared" si="151"/>
        <v>0</v>
      </c>
      <c r="CY183">
        <f t="shared" si="152"/>
        <v>0</v>
      </c>
      <c r="CZ183">
        <f t="shared" si="153"/>
        <v>0</v>
      </c>
      <c r="DC183" t="s">
        <v>3</v>
      </c>
      <c r="DD183" t="s">
        <v>3</v>
      </c>
      <c r="DE183" t="s">
        <v>3</v>
      </c>
      <c r="DF183" t="s">
        <v>3</v>
      </c>
      <c r="DG183" t="s">
        <v>3</v>
      </c>
      <c r="DH183" t="s">
        <v>3</v>
      </c>
      <c r="DI183" t="s">
        <v>3</v>
      </c>
      <c r="DJ183" t="s">
        <v>3</v>
      </c>
      <c r="DK183" t="s">
        <v>3</v>
      </c>
      <c r="DL183" t="s">
        <v>3</v>
      </c>
      <c r="DM183" t="s">
        <v>3</v>
      </c>
      <c r="DN183">
        <v>0</v>
      </c>
      <c r="DO183">
        <v>0</v>
      </c>
      <c r="DP183">
        <v>1</v>
      </c>
      <c r="DQ183">
        <v>1</v>
      </c>
      <c r="DU183">
        <v>1010</v>
      </c>
      <c r="DV183" t="s">
        <v>62</v>
      </c>
      <c r="DW183" t="s">
        <v>62</v>
      </c>
      <c r="DX183">
        <v>1</v>
      </c>
      <c r="DZ183" t="s">
        <v>3</v>
      </c>
      <c r="EA183" t="s">
        <v>3</v>
      </c>
      <c r="EB183" t="s">
        <v>3</v>
      </c>
      <c r="EC183" t="s">
        <v>3</v>
      </c>
      <c r="EE183">
        <v>140625274</v>
      </c>
      <c r="EF183">
        <v>8</v>
      </c>
      <c r="EG183" t="s">
        <v>55</v>
      </c>
      <c r="EH183">
        <v>0</v>
      </c>
      <c r="EI183" t="s">
        <v>3</v>
      </c>
      <c r="EJ183">
        <v>1</v>
      </c>
      <c r="EK183">
        <v>1100</v>
      </c>
      <c r="EL183" t="s">
        <v>56</v>
      </c>
      <c r="EM183" t="s">
        <v>57</v>
      </c>
      <c r="EO183" t="s">
        <v>3</v>
      </c>
      <c r="EQ183">
        <v>0</v>
      </c>
      <c r="ER183">
        <v>34.58</v>
      </c>
      <c r="ES183">
        <v>34.290000000000006</v>
      </c>
      <c r="ET183">
        <v>0</v>
      </c>
      <c r="EU183">
        <v>0</v>
      </c>
      <c r="EV183">
        <v>0</v>
      </c>
      <c r="EW183">
        <v>0</v>
      </c>
      <c r="EX183">
        <v>0</v>
      </c>
      <c r="EY183">
        <v>0</v>
      </c>
      <c r="EZ183">
        <v>5</v>
      </c>
      <c r="FC183">
        <v>1</v>
      </c>
      <c r="FD183">
        <v>18</v>
      </c>
      <c r="FF183">
        <v>322</v>
      </c>
      <c r="FQ183">
        <v>0</v>
      </c>
      <c r="FR183">
        <f t="shared" si="154"/>
        <v>0</v>
      </c>
      <c r="FS183">
        <v>0</v>
      </c>
      <c r="FX183">
        <v>0</v>
      </c>
      <c r="FY183">
        <v>0</v>
      </c>
      <c r="GA183" t="s">
        <v>92</v>
      </c>
      <c r="GD183">
        <v>1</v>
      </c>
      <c r="GF183">
        <v>-1890217126</v>
      </c>
      <c r="GG183">
        <v>2</v>
      </c>
      <c r="GH183">
        <v>3</v>
      </c>
      <c r="GI183">
        <v>4</v>
      </c>
      <c r="GJ183">
        <v>0</v>
      </c>
      <c r="GK183">
        <v>0</v>
      </c>
      <c r="GL183">
        <f t="shared" si="155"/>
        <v>0</v>
      </c>
      <c r="GM183">
        <f t="shared" si="156"/>
        <v>17815.71</v>
      </c>
      <c r="GN183">
        <f t="shared" si="157"/>
        <v>17815.71</v>
      </c>
      <c r="GO183">
        <f t="shared" si="158"/>
        <v>0</v>
      </c>
      <c r="GP183">
        <f t="shared" si="159"/>
        <v>0</v>
      </c>
      <c r="GR183">
        <v>1</v>
      </c>
      <c r="GS183">
        <v>1</v>
      </c>
      <c r="GT183">
        <v>0</v>
      </c>
      <c r="GU183" t="s">
        <v>3</v>
      </c>
      <c r="GV183">
        <f t="shared" si="160"/>
        <v>0</v>
      </c>
      <c r="GW183">
        <v>1</v>
      </c>
      <c r="GX183">
        <f t="shared" si="161"/>
        <v>0</v>
      </c>
      <c r="HA183">
        <v>0</v>
      </c>
      <c r="HB183">
        <v>0</v>
      </c>
      <c r="HC183">
        <f t="shared" si="162"/>
        <v>0</v>
      </c>
      <c r="HE183" t="s">
        <v>64</v>
      </c>
      <c r="HF183" t="s">
        <v>34</v>
      </c>
      <c r="HM183" t="s">
        <v>3</v>
      </c>
      <c r="HN183" t="s">
        <v>3</v>
      </c>
      <c r="HO183" t="s">
        <v>3</v>
      </c>
      <c r="HP183" t="s">
        <v>3</v>
      </c>
      <c r="HQ183" t="s">
        <v>3</v>
      </c>
      <c r="IK183">
        <v>0</v>
      </c>
    </row>
    <row r="184" spans="1:245" x14ac:dyDescent="0.2">
      <c r="A184">
        <v>17</v>
      </c>
      <c r="B184">
        <v>1</v>
      </c>
      <c r="C184">
        <f>ROW(SmtRes!A204)</f>
        <v>204</v>
      </c>
      <c r="D184">
        <f>ROW(EtalonRes!A224)</f>
        <v>224</v>
      </c>
      <c r="E184" t="s">
        <v>291</v>
      </c>
      <c r="F184" t="s">
        <v>94</v>
      </c>
      <c r="G184" t="s">
        <v>95</v>
      </c>
      <c r="H184" t="s">
        <v>96</v>
      </c>
      <c r="I184">
        <v>4</v>
      </c>
      <c r="J184">
        <v>0</v>
      </c>
      <c r="K184">
        <v>4</v>
      </c>
      <c r="O184">
        <f t="shared" si="129"/>
        <v>363.85</v>
      </c>
      <c r="P184">
        <f t="shared" si="130"/>
        <v>0</v>
      </c>
      <c r="Q184">
        <f t="shared" si="131"/>
        <v>0</v>
      </c>
      <c r="R184">
        <f t="shared" si="132"/>
        <v>0</v>
      </c>
      <c r="S184">
        <f t="shared" si="133"/>
        <v>363.85</v>
      </c>
      <c r="T184">
        <f t="shared" si="134"/>
        <v>0</v>
      </c>
      <c r="U184">
        <f t="shared" si="135"/>
        <v>0.82799999999999996</v>
      </c>
      <c r="V184">
        <f t="shared" si="136"/>
        <v>0</v>
      </c>
      <c r="W184">
        <f t="shared" si="137"/>
        <v>0</v>
      </c>
      <c r="X184">
        <f t="shared" si="138"/>
        <v>396.6</v>
      </c>
      <c r="Y184">
        <f t="shared" si="139"/>
        <v>176.29</v>
      </c>
      <c r="AA184">
        <v>145071932</v>
      </c>
      <c r="AB184">
        <f t="shared" si="140"/>
        <v>1.99</v>
      </c>
      <c r="AC184">
        <f t="shared" si="141"/>
        <v>0</v>
      </c>
      <c r="AD184">
        <f>ROUND(((((ET184*1.25))-((EU184*1.25)))+AE184),2)</f>
        <v>0</v>
      </c>
      <c r="AE184">
        <f>ROUND(((EU184*1.25)),2)</f>
        <v>0</v>
      </c>
      <c r="AF184">
        <f>ROUND(((EV184*1.15)),2)</f>
        <v>1.99</v>
      </c>
      <c r="AG184">
        <f t="shared" si="142"/>
        <v>0</v>
      </c>
      <c r="AH184">
        <f>((EW184*1.15))</f>
        <v>0.20699999999999999</v>
      </c>
      <c r="AI184">
        <f>((EX184*1.25))</f>
        <v>0</v>
      </c>
      <c r="AJ184">
        <f t="shared" si="143"/>
        <v>0</v>
      </c>
      <c r="AK184">
        <v>1.73</v>
      </c>
      <c r="AL184">
        <v>0</v>
      </c>
      <c r="AM184">
        <v>0</v>
      </c>
      <c r="AN184">
        <v>0</v>
      </c>
      <c r="AO184">
        <v>1.73</v>
      </c>
      <c r="AP184">
        <v>0</v>
      </c>
      <c r="AQ184">
        <v>0.18</v>
      </c>
      <c r="AR184">
        <v>0</v>
      </c>
      <c r="AS184">
        <v>0</v>
      </c>
      <c r="AT184">
        <v>109</v>
      </c>
      <c r="AU184">
        <v>48.45</v>
      </c>
      <c r="AV184">
        <v>1</v>
      </c>
      <c r="AW184">
        <v>1</v>
      </c>
      <c r="AZ184">
        <v>1</v>
      </c>
      <c r="BA184">
        <v>45.71</v>
      </c>
      <c r="BB184">
        <v>13.41</v>
      </c>
      <c r="BC184">
        <v>8.3800000000000008</v>
      </c>
      <c r="BD184" t="s">
        <v>3</v>
      </c>
      <c r="BE184" t="s">
        <v>3</v>
      </c>
      <c r="BF184" t="s">
        <v>3</v>
      </c>
      <c r="BG184" t="s">
        <v>3</v>
      </c>
      <c r="BH184">
        <v>0</v>
      </c>
      <c r="BI184">
        <v>1</v>
      </c>
      <c r="BJ184" t="s">
        <v>97</v>
      </c>
      <c r="BM184">
        <v>12001</v>
      </c>
      <c r="BN184">
        <v>0</v>
      </c>
      <c r="BO184" t="s">
        <v>3</v>
      </c>
      <c r="BP184">
        <v>0</v>
      </c>
      <c r="BQ184">
        <v>2</v>
      </c>
      <c r="BR184">
        <v>0</v>
      </c>
      <c r="BS184">
        <v>45.71</v>
      </c>
      <c r="BT184">
        <v>1</v>
      </c>
      <c r="BU184">
        <v>1</v>
      </c>
      <c r="BV184">
        <v>1</v>
      </c>
      <c r="BW184">
        <v>1</v>
      </c>
      <c r="BX184">
        <v>1</v>
      </c>
      <c r="BY184" t="s">
        <v>3</v>
      </c>
      <c r="BZ184">
        <v>109</v>
      </c>
      <c r="CA184">
        <v>57</v>
      </c>
      <c r="CB184" t="s">
        <v>3</v>
      </c>
      <c r="CE184">
        <v>0</v>
      </c>
      <c r="CF184">
        <v>0</v>
      </c>
      <c r="CG184">
        <v>0</v>
      </c>
      <c r="CM184">
        <v>0</v>
      </c>
      <c r="CN184" t="s">
        <v>236</v>
      </c>
      <c r="CO184">
        <v>0</v>
      </c>
      <c r="CP184">
        <f t="shared" si="144"/>
        <v>363.85</v>
      </c>
      <c r="CQ184">
        <f t="shared" si="145"/>
        <v>0</v>
      </c>
      <c r="CR184">
        <f>((((ET184*1.25))*BB184-((EU184*1.25))*BS184)+AE184*BS184)</f>
        <v>0</v>
      </c>
      <c r="CS184">
        <f t="shared" si="146"/>
        <v>0</v>
      </c>
      <c r="CT184">
        <f t="shared" si="147"/>
        <v>90.962900000000005</v>
      </c>
      <c r="CU184">
        <f t="shared" si="148"/>
        <v>0</v>
      </c>
      <c r="CV184">
        <f t="shared" si="149"/>
        <v>0.20699999999999999</v>
      </c>
      <c r="CW184">
        <f t="shared" si="150"/>
        <v>0</v>
      </c>
      <c r="CX184">
        <f t="shared" si="151"/>
        <v>0</v>
      </c>
      <c r="CY184">
        <f t="shared" si="152"/>
        <v>396.59649999999999</v>
      </c>
      <c r="CZ184">
        <f t="shared" si="153"/>
        <v>176.285325</v>
      </c>
      <c r="DC184" t="s">
        <v>3</v>
      </c>
      <c r="DD184" t="s">
        <v>3</v>
      </c>
      <c r="DE184" t="s">
        <v>38</v>
      </c>
      <c r="DF184" t="s">
        <v>38</v>
      </c>
      <c r="DG184" t="s">
        <v>237</v>
      </c>
      <c r="DH184" t="s">
        <v>3</v>
      </c>
      <c r="DI184" t="s">
        <v>237</v>
      </c>
      <c r="DJ184" t="s">
        <v>38</v>
      </c>
      <c r="DK184" t="s">
        <v>3</v>
      </c>
      <c r="DL184" t="s">
        <v>3</v>
      </c>
      <c r="DM184" t="s">
        <v>40</v>
      </c>
      <c r="DN184">
        <v>0</v>
      </c>
      <c r="DO184">
        <v>0</v>
      </c>
      <c r="DP184">
        <v>1</v>
      </c>
      <c r="DQ184">
        <v>1</v>
      </c>
      <c r="DU184">
        <v>1013</v>
      </c>
      <c r="DV184" t="s">
        <v>96</v>
      </c>
      <c r="DW184" t="s">
        <v>96</v>
      </c>
      <c r="DX184">
        <v>1</v>
      </c>
      <c r="DZ184" t="s">
        <v>3</v>
      </c>
      <c r="EA184" t="s">
        <v>3</v>
      </c>
      <c r="EB184" t="s">
        <v>3</v>
      </c>
      <c r="EC184" t="s">
        <v>3</v>
      </c>
      <c r="EE184">
        <v>140625032</v>
      </c>
      <c r="EF184">
        <v>2</v>
      </c>
      <c r="EG184" t="s">
        <v>23</v>
      </c>
      <c r="EH184">
        <v>12</v>
      </c>
      <c r="EI184" t="s">
        <v>68</v>
      </c>
      <c r="EJ184">
        <v>1</v>
      </c>
      <c r="EK184">
        <v>12001</v>
      </c>
      <c r="EL184" t="s">
        <v>68</v>
      </c>
      <c r="EM184" t="s">
        <v>69</v>
      </c>
      <c r="EO184" t="s">
        <v>238</v>
      </c>
      <c r="EQ184">
        <v>0</v>
      </c>
      <c r="ER184">
        <v>1.73</v>
      </c>
      <c r="ES184">
        <v>0</v>
      </c>
      <c r="ET184">
        <v>0</v>
      </c>
      <c r="EU184">
        <v>0</v>
      </c>
      <c r="EV184">
        <v>1.73</v>
      </c>
      <c r="EW184">
        <v>0.18</v>
      </c>
      <c r="EX184">
        <v>0</v>
      </c>
      <c r="EY184">
        <v>0</v>
      </c>
      <c r="FQ184">
        <v>0</v>
      </c>
      <c r="FR184">
        <f t="shared" si="154"/>
        <v>0</v>
      </c>
      <c r="FS184">
        <v>0</v>
      </c>
      <c r="FX184">
        <v>109</v>
      </c>
      <c r="FY184">
        <v>48.45</v>
      </c>
      <c r="GA184" t="s">
        <v>3</v>
      </c>
      <c r="GD184">
        <v>1</v>
      </c>
      <c r="GF184">
        <v>334947353</v>
      </c>
      <c r="GG184">
        <v>2</v>
      </c>
      <c r="GH184">
        <v>1</v>
      </c>
      <c r="GI184">
        <v>4</v>
      </c>
      <c r="GJ184">
        <v>0</v>
      </c>
      <c r="GK184">
        <v>0</v>
      </c>
      <c r="GL184">
        <f t="shared" si="155"/>
        <v>0</v>
      </c>
      <c r="GM184">
        <f t="shared" si="156"/>
        <v>936.74</v>
      </c>
      <c r="GN184">
        <f t="shared" si="157"/>
        <v>936.74</v>
      </c>
      <c r="GO184">
        <f t="shared" si="158"/>
        <v>0</v>
      </c>
      <c r="GP184">
        <f t="shared" si="159"/>
        <v>0</v>
      </c>
      <c r="GR184">
        <v>0</v>
      </c>
      <c r="GS184">
        <v>3</v>
      </c>
      <c r="GT184">
        <v>0</v>
      </c>
      <c r="GU184" t="s">
        <v>3</v>
      </c>
      <c r="GV184">
        <f t="shared" si="160"/>
        <v>0</v>
      </c>
      <c r="GW184">
        <v>1</v>
      </c>
      <c r="GX184">
        <f t="shared" si="161"/>
        <v>0</v>
      </c>
      <c r="HA184">
        <v>0</v>
      </c>
      <c r="HB184">
        <v>0</v>
      </c>
      <c r="HC184">
        <f t="shared" si="162"/>
        <v>0</v>
      </c>
      <c r="HE184" t="s">
        <v>3</v>
      </c>
      <c r="HF184" t="s">
        <v>3</v>
      </c>
      <c r="HM184" t="s">
        <v>3</v>
      </c>
      <c r="HN184" t="s">
        <v>70</v>
      </c>
      <c r="HO184" t="s">
        <v>71</v>
      </c>
      <c r="HP184" t="s">
        <v>68</v>
      </c>
      <c r="HQ184" t="s">
        <v>68</v>
      </c>
      <c r="IK184">
        <v>0</v>
      </c>
    </row>
    <row r="185" spans="1:245" x14ac:dyDescent="0.2">
      <c r="A185">
        <v>17</v>
      </c>
      <c r="B185">
        <v>1</v>
      </c>
      <c r="E185" t="s">
        <v>292</v>
      </c>
      <c r="F185" t="s">
        <v>60</v>
      </c>
      <c r="G185" t="s">
        <v>99</v>
      </c>
      <c r="H185" t="s">
        <v>62</v>
      </c>
      <c r="I185">
        <v>4</v>
      </c>
      <c r="J185">
        <v>0</v>
      </c>
      <c r="K185">
        <v>4</v>
      </c>
      <c r="O185">
        <f t="shared" si="129"/>
        <v>5144.6499999999996</v>
      </c>
      <c r="P185">
        <f t="shared" si="130"/>
        <v>5144.6499999999996</v>
      </c>
      <c r="Q185">
        <f t="shared" si="131"/>
        <v>0</v>
      </c>
      <c r="R185">
        <f t="shared" si="132"/>
        <v>0</v>
      </c>
      <c r="S185">
        <f t="shared" si="133"/>
        <v>0</v>
      </c>
      <c r="T185">
        <f t="shared" si="134"/>
        <v>0</v>
      </c>
      <c r="U185">
        <f t="shared" si="135"/>
        <v>0</v>
      </c>
      <c r="V185">
        <f t="shared" si="136"/>
        <v>0</v>
      </c>
      <c r="W185">
        <f t="shared" si="137"/>
        <v>0</v>
      </c>
      <c r="X185">
        <f t="shared" si="138"/>
        <v>0</v>
      </c>
      <c r="Y185">
        <f t="shared" si="139"/>
        <v>0</v>
      </c>
      <c r="AA185">
        <v>145071932</v>
      </c>
      <c r="AB185">
        <f t="shared" si="140"/>
        <v>153.47999999999999</v>
      </c>
      <c r="AC185">
        <f t="shared" si="141"/>
        <v>153.47999999999999</v>
      </c>
      <c r="AD185">
        <f>ROUND((((ET185)-(EU185))+AE185),2)</f>
        <v>0</v>
      </c>
      <c r="AE185">
        <f>ROUND((EU185),2)</f>
        <v>0</v>
      </c>
      <c r="AF185">
        <f>ROUND((EV185),2)</f>
        <v>0</v>
      </c>
      <c r="AG185">
        <f t="shared" si="142"/>
        <v>0</v>
      </c>
      <c r="AH185">
        <f>(EW185)</f>
        <v>0</v>
      </c>
      <c r="AI185">
        <f>(EX185)</f>
        <v>0</v>
      </c>
      <c r="AJ185">
        <f t="shared" si="143"/>
        <v>0</v>
      </c>
      <c r="AK185">
        <v>153.47999999999999</v>
      </c>
      <c r="AL185">
        <v>153.47999999999999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1</v>
      </c>
      <c r="AW185">
        <v>1</v>
      </c>
      <c r="AZ185">
        <v>1</v>
      </c>
      <c r="BA185">
        <v>1</v>
      </c>
      <c r="BB185">
        <v>1</v>
      </c>
      <c r="BC185">
        <v>8.3800000000000008</v>
      </c>
      <c r="BD185" t="s">
        <v>3</v>
      </c>
      <c r="BE185" t="s">
        <v>3</v>
      </c>
      <c r="BF185" t="s">
        <v>3</v>
      </c>
      <c r="BG185" t="s">
        <v>3</v>
      </c>
      <c r="BH185">
        <v>3</v>
      </c>
      <c r="BI185">
        <v>1</v>
      </c>
      <c r="BJ185" t="s">
        <v>3</v>
      </c>
      <c r="BM185">
        <v>1100</v>
      </c>
      <c r="BN185">
        <v>0</v>
      </c>
      <c r="BO185" t="s">
        <v>3</v>
      </c>
      <c r="BP185">
        <v>0</v>
      </c>
      <c r="BQ185">
        <v>8</v>
      </c>
      <c r="BR185">
        <v>0</v>
      </c>
      <c r="BS185">
        <v>1</v>
      </c>
      <c r="BT185">
        <v>1</v>
      </c>
      <c r="BU185">
        <v>1</v>
      </c>
      <c r="BV185">
        <v>1</v>
      </c>
      <c r="BW185">
        <v>1</v>
      </c>
      <c r="BX185">
        <v>1</v>
      </c>
      <c r="BY185" t="s">
        <v>3</v>
      </c>
      <c r="BZ185">
        <v>0</v>
      </c>
      <c r="CA185">
        <v>0</v>
      </c>
      <c r="CB185" t="s">
        <v>3</v>
      </c>
      <c r="CE185">
        <v>0</v>
      </c>
      <c r="CF185">
        <v>0</v>
      </c>
      <c r="CG185">
        <v>0</v>
      </c>
      <c r="CM185">
        <v>0</v>
      </c>
      <c r="CN185" t="s">
        <v>3</v>
      </c>
      <c r="CO185">
        <v>0</v>
      </c>
      <c r="CP185">
        <f t="shared" si="144"/>
        <v>5144.6499999999996</v>
      </c>
      <c r="CQ185">
        <f t="shared" si="145"/>
        <v>1286.1623999999999</v>
      </c>
      <c r="CR185">
        <f>(((ET185)*BB185-(EU185)*BS185)+AE185*BS185)</f>
        <v>0</v>
      </c>
      <c r="CS185">
        <f t="shared" si="146"/>
        <v>0</v>
      </c>
      <c r="CT185">
        <f t="shared" si="147"/>
        <v>0</v>
      </c>
      <c r="CU185">
        <f t="shared" si="148"/>
        <v>0</v>
      </c>
      <c r="CV185">
        <f t="shared" si="149"/>
        <v>0</v>
      </c>
      <c r="CW185">
        <f t="shared" si="150"/>
        <v>0</v>
      </c>
      <c r="CX185">
        <f t="shared" si="151"/>
        <v>0</v>
      </c>
      <c r="CY185">
        <f t="shared" si="152"/>
        <v>0</v>
      </c>
      <c r="CZ185">
        <f t="shared" si="153"/>
        <v>0</v>
      </c>
      <c r="DC185" t="s">
        <v>3</v>
      </c>
      <c r="DD185" t="s">
        <v>3</v>
      </c>
      <c r="DE185" t="s">
        <v>3</v>
      </c>
      <c r="DF185" t="s">
        <v>3</v>
      </c>
      <c r="DG185" t="s">
        <v>3</v>
      </c>
      <c r="DH185" t="s">
        <v>3</v>
      </c>
      <c r="DI185" t="s">
        <v>3</v>
      </c>
      <c r="DJ185" t="s">
        <v>3</v>
      </c>
      <c r="DK185" t="s">
        <v>3</v>
      </c>
      <c r="DL185" t="s">
        <v>3</v>
      </c>
      <c r="DM185" t="s">
        <v>3</v>
      </c>
      <c r="DN185">
        <v>0</v>
      </c>
      <c r="DO185">
        <v>0</v>
      </c>
      <c r="DP185">
        <v>1</v>
      </c>
      <c r="DQ185">
        <v>1</v>
      </c>
      <c r="DU185">
        <v>1010</v>
      </c>
      <c r="DV185" t="s">
        <v>62</v>
      </c>
      <c r="DW185" t="s">
        <v>62</v>
      </c>
      <c r="DX185">
        <v>1</v>
      </c>
      <c r="DZ185" t="s">
        <v>3</v>
      </c>
      <c r="EA185" t="s">
        <v>3</v>
      </c>
      <c r="EB185" t="s">
        <v>3</v>
      </c>
      <c r="EC185" t="s">
        <v>3</v>
      </c>
      <c r="EE185">
        <v>140625274</v>
      </c>
      <c r="EF185">
        <v>8</v>
      </c>
      <c r="EG185" t="s">
        <v>55</v>
      </c>
      <c r="EH185">
        <v>0</v>
      </c>
      <c r="EI185" t="s">
        <v>3</v>
      </c>
      <c r="EJ185">
        <v>1</v>
      </c>
      <c r="EK185">
        <v>1100</v>
      </c>
      <c r="EL185" t="s">
        <v>56</v>
      </c>
      <c r="EM185" t="s">
        <v>57</v>
      </c>
      <c r="EO185" t="s">
        <v>3</v>
      </c>
      <c r="EQ185">
        <v>0</v>
      </c>
      <c r="ER185">
        <v>154.76</v>
      </c>
      <c r="ES185">
        <v>153.47999999999999</v>
      </c>
      <c r="ET185">
        <v>0</v>
      </c>
      <c r="EU185">
        <v>0</v>
      </c>
      <c r="EV185">
        <v>0</v>
      </c>
      <c r="EW185">
        <v>0</v>
      </c>
      <c r="EX185">
        <v>0</v>
      </c>
      <c r="EY185">
        <v>0</v>
      </c>
      <c r="EZ185">
        <v>5</v>
      </c>
      <c r="FC185">
        <v>1</v>
      </c>
      <c r="FD185">
        <v>18</v>
      </c>
      <c r="FF185">
        <v>1441</v>
      </c>
      <c r="FQ185">
        <v>0</v>
      </c>
      <c r="FR185">
        <f t="shared" si="154"/>
        <v>0</v>
      </c>
      <c r="FS185">
        <v>0</v>
      </c>
      <c r="FX185">
        <v>0</v>
      </c>
      <c r="FY185">
        <v>0</v>
      </c>
      <c r="GA185" t="s">
        <v>100</v>
      </c>
      <c r="GD185">
        <v>1</v>
      </c>
      <c r="GF185">
        <v>-1024083727</v>
      </c>
      <c r="GG185">
        <v>2</v>
      </c>
      <c r="GH185">
        <v>3</v>
      </c>
      <c r="GI185">
        <v>4</v>
      </c>
      <c r="GJ185">
        <v>0</v>
      </c>
      <c r="GK185">
        <v>0</v>
      </c>
      <c r="GL185">
        <f t="shared" si="155"/>
        <v>0</v>
      </c>
      <c r="GM185">
        <f t="shared" si="156"/>
        <v>5144.6499999999996</v>
      </c>
      <c r="GN185">
        <f t="shared" si="157"/>
        <v>5144.6499999999996</v>
      </c>
      <c r="GO185">
        <f t="shared" si="158"/>
        <v>0</v>
      </c>
      <c r="GP185">
        <f t="shared" si="159"/>
        <v>0</v>
      </c>
      <c r="GR185">
        <v>1</v>
      </c>
      <c r="GS185">
        <v>1</v>
      </c>
      <c r="GT185">
        <v>0</v>
      </c>
      <c r="GU185" t="s">
        <v>3</v>
      </c>
      <c r="GV185">
        <f t="shared" si="160"/>
        <v>0</v>
      </c>
      <c r="GW185">
        <v>1</v>
      </c>
      <c r="GX185">
        <f t="shared" si="161"/>
        <v>0</v>
      </c>
      <c r="HA185">
        <v>0</v>
      </c>
      <c r="HB185">
        <v>0</v>
      </c>
      <c r="HC185">
        <f t="shared" si="162"/>
        <v>0</v>
      </c>
      <c r="HE185" t="s">
        <v>64</v>
      </c>
      <c r="HF185" t="s">
        <v>34</v>
      </c>
      <c r="HM185" t="s">
        <v>3</v>
      </c>
      <c r="HN185" t="s">
        <v>3</v>
      </c>
      <c r="HO185" t="s">
        <v>3</v>
      </c>
      <c r="HP185" t="s">
        <v>3</v>
      </c>
      <c r="HQ185" t="s">
        <v>3</v>
      </c>
      <c r="IK185">
        <v>0</v>
      </c>
    </row>
    <row r="186" spans="1:245" x14ac:dyDescent="0.2">
      <c r="A186">
        <v>17</v>
      </c>
      <c r="B186">
        <v>1</v>
      </c>
      <c r="C186">
        <f>ROW(SmtRes!A206)</f>
        <v>206</v>
      </c>
      <c r="D186">
        <f>ROW(EtalonRes!A228)</f>
        <v>228</v>
      </c>
      <c r="E186" t="s">
        <v>293</v>
      </c>
      <c r="F186" t="s">
        <v>102</v>
      </c>
      <c r="G186" t="s">
        <v>103</v>
      </c>
      <c r="H186" t="s">
        <v>74</v>
      </c>
      <c r="I186">
        <v>40</v>
      </c>
      <c r="J186">
        <v>0</v>
      </c>
      <c r="K186">
        <v>40</v>
      </c>
      <c r="O186">
        <f t="shared" si="129"/>
        <v>5028.05</v>
      </c>
      <c r="P186">
        <f t="shared" si="130"/>
        <v>2614.56</v>
      </c>
      <c r="Q186">
        <f t="shared" si="131"/>
        <v>0</v>
      </c>
      <c r="R186">
        <f t="shared" si="132"/>
        <v>0</v>
      </c>
      <c r="S186">
        <f t="shared" si="133"/>
        <v>2413.4899999999998</v>
      </c>
      <c r="T186">
        <f t="shared" si="134"/>
        <v>0</v>
      </c>
      <c r="U186">
        <f t="shared" si="135"/>
        <v>5.52</v>
      </c>
      <c r="V186">
        <f t="shared" si="136"/>
        <v>0</v>
      </c>
      <c r="W186">
        <f t="shared" si="137"/>
        <v>0</v>
      </c>
      <c r="X186">
        <f t="shared" si="138"/>
        <v>2630.7</v>
      </c>
      <c r="Y186">
        <f t="shared" si="139"/>
        <v>1169.3399999999999</v>
      </c>
      <c r="AA186">
        <v>145071932</v>
      </c>
      <c r="AB186">
        <f t="shared" si="140"/>
        <v>9.1199999999999992</v>
      </c>
      <c r="AC186">
        <f t="shared" si="141"/>
        <v>7.8</v>
      </c>
      <c r="AD186">
        <f>ROUND(((((ET186*1.25))-((EU186*1.25)))+AE186),2)</f>
        <v>0</v>
      </c>
      <c r="AE186">
        <f>ROUND(((EU186*1.25)),2)</f>
        <v>0</v>
      </c>
      <c r="AF186">
        <f>ROUND(((EV186*1.15)),2)</f>
        <v>1.32</v>
      </c>
      <c r="AG186">
        <f t="shared" si="142"/>
        <v>0</v>
      </c>
      <c r="AH186">
        <f>((EW186*1.15))</f>
        <v>0.13799999999999998</v>
      </c>
      <c r="AI186">
        <f>((EX186*1.25))</f>
        <v>0</v>
      </c>
      <c r="AJ186">
        <f t="shared" si="143"/>
        <v>0</v>
      </c>
      <c r="AK186">
        <v>8.9499999999999993</v>
      </c>
      <c r="AL186">
        <v>7.8</v>
      </c>
      <c r="AM186">
        <v>0</v>
      </c>
      <c r="AN186">
        <v>0</v>
      </c>
      <c r="AO186">
        <v>1.1499999999999999</v>
      </c>
      <c r="AP186">
        <v>0</v>
      </c>
      <c r="AQ186">
        <v>0.12</v>
      </c>
      <c r="AR186">
        <v>0</v>
      </c>
      <c r="AS186">
        <v>0</v>
      </c>
      <c r="AT186">
        <v>109</v>
      </c>
      <c r="AU186">
        <v>48.45</v>
      </c>
      <c r="AV186">
        <v>1</v>
      </c>
      <c r="AW186">
        <v>1</v>
      </c>
      <c r="AZ186">
        <v>1</v>
      </c>
      <c r="BA186">
        <v>45.71</v>
      </c>
      <c r="BB186">
        <v>13.41</v>
      </c>
      <c r="BC186">
        <v>8.3800000000000008</v>
      </c>
      <c r="BD186" t="s">
        <v>3</v>
      </c>
      <c r="BE186" t="s">
        <v>3</v>
      </c>
      <c r="BF186" t="s">
        <v>3</v>
      </c>
      <c r="BG186" t="s">
        <v>3</v>
      </c>
      <c r="BH186">
        <v>0</v>
      </c>
      <c r="BI186">
        <v>1</v>
      </c>
      <c r="BJ186" t="s">
        <v>104</v>
      </c>
      <c r="BM186">
        <v>12001</v>
      </c>
      <c r="BN186">
        <v>0</v>
      </c>
      <c r="BO186" t="s">
        <v>3</v>
      </c>
      <c r="BP186">
        <v>0</v>
      </c>
      <c r="BQ186">
        <v>2</v>
      </c>
      <c r="BR186">
        <v>0</v>
      </c>
      <c r="BS186">
        <v>45.71</v>
      </c>
      <c r="BT186">
        <v>1</v>
      </c>
      <c r="BU186">
        <v>1</v>
      </c>
      <c r="BV186">
        <v>1</v>
      </c>
      <c r="BW186">
        <v>1</v>
      </c>
      <c r="BX186">
        <v>1</v>
      </c>
      <c r="BY186" t="s">
        <v>3</v>
      </c>
      <c r="BZ186">
        <v>109</v>
      </c>
      <c r="CA186">
        <v>57</v>
      </c>
      <c r="CB186" t="s">
        <v>3</v>
      </c>
      <c r="CE186">
        <v>0</v>
      </c>
      <c r="CF186">
        <v>0</v>
      </c>
      <c r="CG186">
        <v>0</v>
      </c>
      <c r="CM186">
        <v>0</v>
      </c>
      <c r="CN186" t="s">
        <v>236</v>
      </c>
      <c r="CO186">
        <v>0</v>
      </c>
      <c r="CP186">
        <f t="shared" si="144"/>
        <v>5028.0499999999993</v>
      </c>
      <c r="CQ186">
        <f t="shared" si="145"/>
        <v>65.364000000000004</v>
      </c>
      <c r="CR186">
        <f>((((ET186*1.25))*BB186-((EU186*1.25))*BS186)+AE186*BS186)</f>
        <v>0</v>
      </c>
      <c r="CS186">
        <f t="shared" si="146"/>
        <v>0</v>
      </c>
      <c r="CT186">
        <f t="shared" si="147"/>
        <v>60.337200000000003</v>
      </c>
      <c r="CU186">
        <f t="shared" si="148"/>
        <v>0</v>
      </c>
      <c r="CV186">
        <f t="shared" si="149"/>
        <v>0.13799999999999998</v>
      </c>
      <c r="CW186">
        <f t="shared" si="150"/>
        <v>0</v>
      </c>
      <c r="CX186">
        <f t="shared" si="151"/>
        <v>0</v>
      </c>
      <c r="CY186">
        <f t="shared" si="152"/>
        <v>2630.7040999999999</v>
      </c>
      <c r="CZ186">
        <f t="shared" si="153"/>
        <v>1169.3359049999999</v>
      </c>
      <c r="DC186" t="s">
        <v>3</v>
      </c>
      <c r="DD186" t="s">
        <v>3</v>
      </c>
      <c r="DE186" t="s">
        <v>38</v>
      </c>
      <c r="DF186" t="s">
        <v>38</v>
      </c>
      <c r="DG186" t="s">
        <v>237</v>
      </c>
      <c r="DH186" t="s">
        <v>3</v>
      </c>
      <c r="DI186" t="s">
        <v>237</v>
      </c>
      <c r="DJ186" t="s">
        <v>38</v>
      </c>
      <c r="DK186" t="s">
        <v>3</v>
      </c>
      <c r="DL186" t="s">
        <v>3</v>
      </c>
      <c r="DM186" t="s">
        <v>40</v>
      </c>
      <c r="DN186">
        <v>0</v>
      </c>
      <c r="DO186">
        <v>0</v>
      </c>
      <c r="DP186">
        <v>1</v>
      </c>
      <c r="DQ186">
        <v>1</v>
      </c>
      <c r="DU186">
        <v>1003</v>
      </c>
      <c r="DV186" t="s">
        <v>74</v>
      </c>
      <c r="DW186" t="s">
        <v>74</v>
      </c>
      <c r="DX186">
        <v>1</v>
      </c>
      <c r="DZ186" t="s">
        <v>3</v>
      </c>
      <c r="EA186" t="s">
        <v>3</v>
      </c>
      <c r="EB186" t="s">
        <v>3</v>
      </c>
      <c r="EC186" t="s">
        <v>3</v>
      </c>
      <c r="EE186">
        <v>140625032</v>
      </c>
      <c r="EF186">
        <v>2</v>
      </c>
      <c r="EG186" t="s">
        <v>23</v>
      </c>
      <c r="EH186">
        <v>12</v>
      </c>
      <c r="EI186" t="s">
        <v>68</v>
      </c>
      <c r="EJ186">
        <v>1</v>
      </c>
      <c r="EK186">
        <v>12001</v>
      </c>
      <c r="EL186" t="s">
        <v>68</v>
      </c>
      <c r="EM186" t="s">
        <v>69</v>
      </c>
      <c r="EO186" t="s">
        <v>238</v>
      </c>
      <c r="EQ186">
        <v>0</v>
      </c>
      <c r="ER186">
        <v>8.9499999999999993</v>
      </c>
      <c r="ES186">
        <v>7.8</v>
      </c>
      <c r="ET186">
        <v>0</v>
      </c>
      <c r="EU186">
        <v>0</v>
      </c>
      <c r="EV186">
        <v>1.1499999999999999</v>
      </c>
      <c r="EW186">
        <v>0.12</v>
      </c>
      <c r="EX186">
        <v>0</v>
      </c>
      <c r="EY186">
        <v>0</v>
      </c>
      <c r="FQ186">
        <v>0</v>
      </c>
      <c r="FR186">
        <f t="shared" si="154"/>
        <v>0</v>
      </c>
      <c r="FS186">
        <v>0</v>
      </c>
      <c r="FX186">
        <v>109</v>
      </c>
      <c r="FY186">
        <v>48.45</v>
      </c>
      <c r="GA186" t="s">
        <v>3</v>
      </c>
      <c r="GD186">
        <v>1</v>
      </c>
      <c r="GF186">
        <v>-768605888</v>
      </c>
      <c r="GG186">
        <v>2</v>
      </c>
      <c r="GH186">
        <v>1</v>
      </c>
      <c r="GI186">
        <v>4</v>
      </c>
      <c r="GJ186">
        <v>0</v>
      </c>
      <c r="GK186">
        <v>0</v>
      </c>
      <c r="GL186">
        <f t="shared" si="155"/>
        <v>0</v>
      </c>
      <c r="GM186">
        <f t="shared" si="156"/>
        <v>8828.09</v>
      </c>
      <c r="GN186">
        <f t="shared" si="157"/>
        <v>8828.09</v>
      </c>
      <c r="GO186">
        <f t="shared" si="158"/>
        <v>0</v>
      </c>
      <c r="GP186">
        <f t="shared" si="159"/>
        <v>0</v>
      </c>
      <c r="GR186">
        <v>0</v>
      </c>
      <c r="GS186">
        <v>3</v>
      </c>
      <c r="GT186">
        <v>0</v>
      </c>
      <c r="GU186" t="s">
        <v>3</v>
      </c>
      <c r="GV186">
        <f t="shared" si="160"/>
        <v>0</v>
      </c>
      <c r="GW186">
        <v>1</v>
      </c>
      <c r="GX186">
        <f t="shared" si="161"/>
        <v>0</v>
      </c>
      <c r="HA186">
        <v>0</v>
      </c>
      <c r="HB186">
        <v>0</v>
      </c>
      <c r="HC186">
        <f t="shared" si="162"/>
        <v>0</v>
      </c>
      <c r="HE186" t="s">
        <v>3</v>
      </c>
      <c r="HF186" t="s">
        <v>3</v>
      </c>
      <c r="HM186" t="s">
        <v>3</v>
      </c>
      <c r="HN186" t="s">
        <v>70</v>
      </c>
      <c r="HO186" t="s">
        <v>71</v>
      </c>
      <c r="HP186" t="s">
        <v>68</v>
      </c>
      <c r="HQ186" t="s">
        <v>68</v>
      </c>
      <c r="IK186">
        <v>0</v>
      </c>
    </row>
    <row r="187" spans="1:245" x14ac:dyDescent="0.2">
      <c r="A187">
        <v>17</v>
      </c>
      <c r="B187">
        <v>1</v>
      </c>
      <c r="E187" t="s">
        <v>294</v>
      </c>
      <c r="F187" t="s">
        <v>60</v>
      </c>
      <c r="G187" t="s">
        <v>106</v>
      </c>
      <c r="H187" t="s">
        <v>62</v>
      </c>
      <c r="I187">
        <v>32</v>
      </c>
      <c r="J187">
        <v>0</v>
      </c>
      <c r="K187">
        <v>32</v>
      </c>
      <c r="O187">
        <f t="shared" si="129"/>
        <v>32415.18</v>
      </c>
      <c r="P187">
        <f t="shared" si="130"/>
        <v>32415.18</v>
      </c>
      <c r="Q187">
        <f t="shared" si="131"/>
        <v>0</v>
      </c>
      <c r="R187">
        <f t="shared" si="132"/>
        <v>0</v>
      </c>
      <c r="S187">
        <f t="shared" si="133"/>
        <v>0</v>
      </c>
      <c r="T187">
        <f t="shared" si="134"/>
        <v>0</v>
      </c>
      <c r="U187">
        <f t="shared" si="135"/>
        <v>0</v>
      </c>
      <c r="V187">
        <f t="shared" si="136"/>
        <v>0</v>
      </c>
      <c r="W187">
        <f t="shared" si="137"/>
        <v>0</v>
      </c>
      <c r="X187">
        <f t="shared" si="138"/>
        <v>0</v>
      </c>
      <c r="Y187">
        <f t="shared" si="139"/>
        <v>0</v>
      </c>
      <c r="AA187">
        <v>145071932</v>
      </c>
      <c r="AB187">
        <f t="shared" si="140"/>
        <v>120.88</v>
      </c>
      <c r="AC187">
        <f t="shared" si="141"/>
        <v>120.88</v>
      </c>
      <c r="AD187">
        <f>ROUND((((ET187)-(EU187))+AE187),2)</f>
        <v>0</v>
      </c>
      <c r="AE187">
        <f t="shared" ref="AE187:AF189" si="167">ROUND((EU187),2)</f>
        <v>0</v>
      </c>
      <c r="AF187">
        <f t="shared" si="167"/>
        <v>0</v>
      </c>
      <c r="AG187">
        <f t="shared" si="142"/>
        <v>0</v>
      </c>
      <c r="AH187">
        <f t="shared" ref="AH187:AI189" si="168">(EW187)</f>
        <v>0</v>
      </c>
      <c r="AI187">
        <f t="shared" si="168"/>
        <v>0</v>
      </c>
      <c r="AJ187">
        <f t="shared" si="143"/>
        <v>0</v>
      </c>
      <c r="AK187">
        <v>120.88000000000001</v>
      </c>
      <c r="AL187">
        <v>120.88000000000001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1</v>
      </c>
      <c r="AW187">
        <v>1</v>
      </c>
      <c r="AZ187">
        <v>1</v>
      </c>
      <c r="BA187">
        <v>1</v>
      </c>
      <c r="BB187">
        <v>1</v>
      </c>
      <c r="BC187">
        <v>8.3800000000000008</v>
      </c>
      <c r="BD187" t="s">
        <v>3</v>
      </c>
      <c r="BE187" t="s">
        <v>3</v>
      </c>
      <c r="BF187" t="s">
        <v>3</v>
      </c>
      <c r="BG187" t="s">
        <v>3</v>
      </c>
      <c r="BH187">
        <v>3</v>
      </c>
      <c r="BI187">
        <v>1</v>
      </c>
      <c r="BJ187" t="s">
        <v>3</v>
      </c>
      <c r="BM187">
        <v>1100</v>
      </c>
      <c r="BN187">
        <v>0</v>
      </c>
      <c r="BO187" t="s">
        <v>3</v>
      </c>
      <c r="BP187">
        <v>0</v>
      </c>
      <c r="BQ187">
        <v>8</v>
      </c>
      <c r="BR187">
        <v>0</v>
      </c>
      <c r="BS187">
        <v>1</v>
      </c>
      <c r="BT187">
        <v>1</v>
      </c>
      <c r="BU187">
        <v>1</v>
      </c>
      <c r="BV187">
        <v>1</v>
      </c>
      <c r="BW187">
        <v>1</v>
      </c>
      <c r="BX187">
        <v>1</v>
      </c>
      <c r="BY187" t="s">
        <v>3</v>
      </c>
      <c r="BZ187">
        <v>0</v>
      </c>
      <c r="CA187">
        <v>0</v>
      </c>
      <c r="CB187" t="s">
        <v>3</v>
      </c>
      <c r="CE187">
        <v>0</v>
      </c>
      <c r="CF187">
        <v>0</v>
      </c>
      <c r="CG187">
        <v>0</v>
      </c>
      <c r="CM187">
        <v>0</v>
      </c>
      <c r="CN187" t="s">
        <v>3</v>
      </c>
      <c r="CO187">
        <v>0</v>
      </c>
      <c r="CP187">
        <f t="shared" si="144"/>
        <v>32415.18</v>
      </c>
      <c r="CQ187">
        <f t="shared" si="145"/>
        <v>1012.9744000000001</v>
      </c>
      <c r="CR187">
        <f>(((ET187)*BB187-(EU187)*BS187)+AE187*BS187)</f>
        <v>0</v>
      </c>
      <c r="CS187">
        <f t="shared" si="146"/>
        <v>0</v>
      </c>
      <c r="CT187">
        <f t="shared" si="147"/>
        <v>0</v>
      </c>
      <c r="CU187">
        <f t="shared" si="148"/>
        <v>0</v>
      </c>
      <c r="CV187">
        <f t="shared" si="149"/>
        <v>0</v>
      </c>
      <c r="CW187">
        <f t="shared" si="150"/>
        <v>0</v>
      </c>
      <c r="CX187">
        <f t="shared" si="151"/>
        <v>0</v>
      </c>
      <c r="CY187">
        <f t="shared" si="152"/>
        <v>0</v>
      </c>
      <c r="CZ187">
        <f t="shared" si="153"/>
        <v>0</v>
      </c>
      <c r="DC187" t="s">
        <v>3</v>
      </c>
      <c r="DD187" t="s">
        <v>3</v>
      </c>
      <c r="DE187" t="s">
        <v>3</v>
      </c>
      <c r="DF187" t="s">
        <v>3</v>
      </c>
      <c r="DG187" t="s">
        <v>3</v>
      </c>
      <c r="DH187" t="s">
        <v>3</v>
      </c>
      <c r="DI187" t="s">
        <v>3</v>
      </c>
      <c r="DJ187" t="s">
        <v>3</v>
      </c>
      <c r="DK187" t="s">
        <v>3</v>
      </c>
      <c r="DL187" t="s">
        <v>3</v>
      </c>
      <c r="DM187" t="s">
        <v>3</v>
      </c>
      <c r="DN187">
        <v>0</v>
      </c>
      <c r="DO187">
        <v>0</v>
      </c>
      <c r="DP187">
        <v>1</v>
      </c>
      <c r="DQ187">
        <v>1</v>
      </c>
      <c r="DU187">
        <v>1010</v>
      </c>
      <c r="DV187" t="s">
        <v>62</v>
      </c>
      <c r="DW187" t="s">
        <v>62</v>
      </c>
      <c r="DX187">
        <v>1</v>
      </c>
      <c r="DZ187" t="s">
        <v>3</v>
      </c>
      <c r="EA187" t="s">
        <v>3</v>
      </c>
      <c r="EB187" t="s">
        <v>3</v>
      </c>
      <c r="EC187" t="s">
        <v>3</v>
      </c>
      <c r="EE187">
        <v>140625274</v>
      </c>
      <c r="EF187">
        <v>8</v>
      </c>
      <c r="EG187" t="s">
        <v>55</v>
      </c>
      <c r="EH187">
        <v>0</v>
      </c>
      <c r="EI187" t="s">
        <v>3</v>
      </c>
      <c r="EJ187">
        <v>1</v>
      </c>
      <c r="EK187">
        <v>1100</v>
      </c>
      <c r="EL187" t="s">
        <v>56</v>
      </c>
      <c r="EM187" t="s">
        <v>57</v>
      </c>
      <c r="EO187" t="s">
        <v>3</v>
      </c>
      <c r="EQ187">
        <v>0</v>
      </c>
      <c r="ER187">
        <v>121.89999999999999</v>
      </c>
      <c r="ES187">
        <v>120.88000000000001</v>
      </c>
      <c r="ET187">
        <v>0</v>
      </c>
      <c r="EU187">
        <v>0</v>
      </c>
      <c r="EV187">
        <v>0</v>
      </c>
      <c r="EW187">
        <v>0</v>
      </c>
      <c r="EX187">
        <v>0</v>
      </c>
      <c r="EY187">
        <v>0</v>
      </c>
      <c r="EZ187">
        <v>5</v>
      </c>
      <c r="FC187">
        <v>1</v>
      </c>
      <c r="FD187">
        <v>18</v>
      </c>
      <c r="FF187">
        <v>1135</v>
      </c>
      <c r="FQ187">
        <v>0</v>
      </c>
      <c r="FR187">
        <f t="shared" si="154"/>
        <v>0</v>
      </c>
      <c r="FS187">
        <v>0</v>
      </c>
      <c r="FX187">
        <v>0</v>
      </c>
      <c r="FY187">
        <v>0</v>
      </c>
      <c r="GA187" t="s">
        <v>107</v>
      </c>
      <c r="GD187">
        <v>1</v>
      </c>
      <c r="GF187">
        <v>-97933584</v>
      </c>
      <c r="GG187">
        <v>2</v>
      </c>
      <c r="GH187">
        <v>3</v>
      </c>
      <c r="GI187">
        <v>4</v>
      </c>
      <c r="GJ187">
        <v>0</v>
      </c>
      <c r="GK187">
        <v>0</v>
      </c>
      <c r="GL187">
        <f t="shared" si="155"/>
        <v>0</v>
      </c>
      <c r="GM187">
        <f t="shared" si="156"/>
        <v>32415.18</v>
      </c>
      <c r="GN187">
        <f t="shared" si="157"/>
        <v>32415.18</v>
      </c>
      <c r="GO187">
        <f t="shared" si="158"/>
        <v>0</v>
      </c>
      <c r="GP187">
        <f t="shared" si="159"/>
        <v>0</v>
      </c>
      <c r="GR187">
        <v>1</v>
      </c>
      <c r="GS187">
        <v>1</v>
      </c>
      <c r="GT187">
        <v>0</v>
      </c>
      <c r="GU187" t="s">
        <v>3</v>
      </c>
      <c r="GV187">
        <f t="shared" si="160"/>
        <v>0</v>
      </c>
      <c r="GW187">
        <v>1</v>
      </c>
      <c r="GX187">
        <f t="shared" si="161"/>
        <v>0</v>
      </c>
      <c r="HA187">
        <v>0</v>
      </c>
      <c r="HB187">
        <v>0</v>
      </c>
      <c r="HC187">
        <f t="shared" si="162"/>
        <v>0</v>
      </c>
      <c r="HE187" t="s">
        <v>64</v>
      </c>
      <c r="HF187" t="s">
        <v>34</v>
      </c>
      <c r="HM187" t="s">
        <v>3</v>
      </c>
      <c r="HN187" t="s">
        <v>3</v>
      </c>
      <c r="HO187" t="s">
        <v>3</v>
      </c>
      <c r="HP187" t="s">
        <v>3</v>
      </c>
      <c r="HQ187" t="s">
        <v>3</v>
      </c>
      <c r="IK187">
        <v>0</v>
      </c>
    </row>
    <row r="188" spans="1:245" x14ac:dyDescent="0.2">
      <c r="A188">
        <v>17</v>
      </c>
      <c r="B188">
        <v>1</v>
      </c>
      <c r="E188" t="s">
        <v>295</v>
      </c>
      <c r="F188" t="s">
        <v>60</v>
      </c>
      <c r="G188" t="s">
        <v>109</v>
      </c>
      <c r="H188" t="s">
        <v>62</v>
      </c>
      <c r="I188">
        <v>4</v>
      </c>
      <c r="J188">
        <v>0</v>
      </c>
      <c r="K188">
        <v>4</v>
      </c>
      <c r="O188">
        <f t="shared" si="129"/>
        <v>2763.39</v>
      </c>
      <c r="P188">
        <f t="shared" si="130"/>
        <v>2763.39</v>
      </c>
      <c r="Q188">
        <f t="shared" si="131"/>
        <v>0</v>
      </c>
      <c r="R188">
        <f t="shared" si="132"/>
        <v>0</v>
      </c>
      <c r="S188">
        <f t="shared" si="133"/>
        <v>0</v>
      </c>
      <c r="T188">
        <f t="shared" si="134"/>
        <v>0</v>
      </c>
      <c r="U188">
        <f t="shared" si="135"/>
        <v>0</v>
      </c>
      <c r="V188">
        <f t="shared" si="136"/>
        <v>0</v>
      </c>
      <c r="W188">
        <f t="shared" si="137"/>
        <v>0</v>
      </c>
      <c r="X188">
        <f t="shared" si="138"/>
        <v>0</v>
      </c>
      <c r="Y188">
        <f t="shared" si="139"/>
        <v>0</v>
      </c>
      <c r="AA188">
        <v>145071932</v>
      </c>
      <c r="AB188">
        <f t="shared" si="140"/>
        <v>82.44</v>
      </c>
      <c r="AC188">
        <f t="shared" si="141"/>
        <v>82.44</v>
      </c>
      <c r="AD188">
        <f>ROUND((((ET188)-(EU188))+AE188),2)</f>
        <v>0</v>
      </c>
      <c r="AE188">
        <f t="shared" si="167"/>
        <v>0</v>
      </c>
      <c r="AF188">
        <f t="shared" si="167"/>
        <v>0</v>
      </c>
      <c r="AG188">
        <f t="shared" si="142"/>
        <v>0</v>
      </c>
      <c r="AH188">
        <f t="shared" si="168"/>
        <v>0</v>
      </c>
      <c r="AI188">
        <f t="shared" si="168"/>
        <v>0</v>
      </c>
      <c r="AJ188">
        <f t="shared" si="143"/>
        <v>0</v>
      </c>
      <c r="AK188">
        <v>82.44</v>
      </c>
      <c r="AL188">
        <v>82.44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1</v>
      </c>
      <c r="AW188">
        <v>1</v>
      </c>
      <c r="AZ188">
        <v>1</v>
      </c>
      <c r="BA188">
        <v>1</v>
      </c>
      <c r="BB188">
        <v>1</v>
      </c>
      <c r="BC188">
        <v>8.3800000000000008</v>
      </c>
      <c r="BD188" t="s">
        <v>3</v>
      </c>
      <c r="BE188" t="s">
        <v>3</v>
      </c>
      <c r="BF188" t="s">
        <v>3</v>
      </c>
      <c r="BG188" t="s">
        <v>3</v>
      </c>
      <c r="BH188">
        <v>3</v>
      </c>
      <c r="BI188">
        <v>1</v>
      </c>
      <c r="BJ188" t="s">
        <v>3</v>
      </c>
      <c r="BM188">
        <v>1100</v>
      </c>
      <c r="BN188">
        <v>0</v>
      </c>
      <c r="BO188" t="s">
        <v>3</v>
      </c>
      <c r="BP188">
        <v>0</v>
      </c>
      <c r="BQ188">
        <v>8</v>
      </c>
      <c r="BR188">
        <v>0</v>
      </c>
      <c r="BS188">
        <v>1</v>
      </c>
      <c r="BT188">
        <v>1</v>
      </c>
      <c r="BU188">
        <v>1</v>
      </c>
      <c r="BV188">
        <v>1</v>
      </c>
      <c r="BW188">
        <v>1</v>
      </c>
      <c r="BX188">
        <v>1</v>
      </c>
      <c r="BY188" t="s">
        <v>3</v>
      </c>
      <c r="BZ188">
        <v>0</v>
      </c>
      <c r="CA188">
        <v>0</v>
      </c>
      <c r="CB188" t="s">
        <v>3</v>
      </c>
      <c r="CE188">
        <v>0</v>
      </c>
      <c r="CF188">
        <v>0</v>
      </c>
      <c r="CG188">
        <v>0</v>
      </c>
      <c r="CM188">
        <v>0</v>
      </c>
      <c r="CN188" t="s">
        <v>3</v>
      </c>
      <c r="CO188">
        <v>0</v>
      </c>
      <c r="CP188">
        <f t="shared" si="144"/>
        <v>2763.39</v>
      </c>
      <c r="CQ188">
        <f t="shared" si="145"/>
        <v>690.84720000000004</v>
      </c>
      <c r="CR188">
        <f>(((ET188)*BB188-(EU188)*BS188)+AE188*BS188)</f>
        <v>0</v>
      </c>
      <c r="CS188">
        <f t="shared" si="146"/>
        <v>0</v>
      </c>
      <c r="CT188">
        <f t="shared" si="147"/>
        <v>0</v>
      </c>
      <c r="CU188">
        <f t="shared" si="148"/>
        <v>0</v>
      </c>
      <c r="CV188">
        <f t="shared" si="149"/>
        <v>0</v>
      </c>
      <c r="CW188">
        <f t="shared" si="150"/>
        <v>0</v>
      </c>
      <c r="CX188">
        <f t="shared" si="151"/>
        <v>0</v>
      </c>
      <c r="CY188">
        <f t="shared" si="152"/>
        <v>0</v>
      </c>
      <c r="CZ188">
        <f t="shared" si="153"/>
        <v>0</v>
      </c>
      <c r="DC188" t="s">
        <v>3</v>
      </c>
      <c r="DD188" t="s">
        <v>3</v>
      </c>
      <c r="DE188" t="s">
        <v>3</v>
      </c>
      <c r="DF188" t="s">
        <v>3</v>
      </c>
      <c r="DG188" t="s">
        <v>3</v>
      </c>
      <c r="DH188" t="s">
        <v>3</v>
      </c>
      <c r="DI188" t="s">
        <v>3</v>
      </c>
      <c r="DJ188" t="s">
        <v>3</v>
      </c>
      <c r="DK188" t="s">
        <v>3</v>
      </c>
      <c r="DL188" t="s">
        <v>3</v>
      </c>
      <c r="DM188" t="s">
        <v>3</v>
      </c>
      <c r="DN188">
        <v>0</v>
      </c>
      <c r="DO188">
        <v>0</v>
      </c>
      <c r="DP188">
        <v>1</v>
      </c>
      <c r="DQ188">
        <v>1</v>
      </c>
      <c r="DU188">
        <v>1010</v>
      </c>
      <c r="DV188" t="s">
        <v>62</v>
      </c>
      <c r="DW188" t="s">
        <v>62</v>
      </c>
      <c r="DX188">
        <v>1</v>
      </c>
      <c r="DZ188" t="s">
        <v>3</v>
      </c>
      <c r="EA188" t="s">
        <v>3</v>
      </c>
      <c r="EB188" t="s">
        <v>3</v>
      </c>
      <c r="EC188" t="s">
        <v>3</v>
      </c>
      <c r="EE188">
        <v>140625274</v>
      </c>
      <c r="EF188">
        <v>8</v>
      </c>
      <c r="EG188" t="s">
        <v>55</v>
      </c>
      <c r="EH188">
        <v>0</v>
      </c>
      <c r="EI188" t="s">
        <v>3</v>
      </c>
      <c r="EJ188">
        <v>1</v>
      </c>
      <c r="EK188">
        <v>1100</v>
      </c>
      <c r="EL188" t="s">
        <v>56</v>
      </c>
      <c r="EM188" t="s">
        <v>57</v>
      </c>
      <c r="EO188" t="s">
        <v>3</v>
      </c>
      <c r="EQ188">
        <v>0</v>
      </c>
      <c r="ER188">
        <v>83.13</v>
      </c>
      <c r="ES188">
        <v>82.44</v>
      </c>
      <c r="ET188">
        <v>0</v>
      </c>
      <c r="EU188">
        <v>0</v>
      </c>
      <c r="EV188">
        <v>0</v>
      </c>
      <c r="EW188">
        <v>0</v>
      </c>
      <c r="EX188">
        <v>0</v>
      </c>
      <c r="EY188">
        <v>0</v>
      </c>
      <c r="EZ188">
        <v>5</v>
      </c>
      <c r="FC188">
        <v>1</v>
      </c>
      <c r="FD188">
        <v>18</v>
      </c>
      <c r="FF188">
        <v>774</v>
      </c>
      <c r="FQ188">
        <v>0</v>
      </c>
      <c r="FR188">
        <f t="shared" si="154"/>
        <v>0</v>
      </c>
      <c r="FS188">
        <v>0</v>
      </c>
      <c r="FX188">
        <v>0</v>
      </c>
      <c r="FY188">
        <v>0</v>
      </c>
      <c r="GA188" t="s">
        <v>110</v>
      </c>
      <c r="GD188">
        <v>1</v>
      </c>
      <c r="GF188">
        <v>479115415</v>
      </c>
      <c r="GG188">
        <v>2</v>
      </c>
      <c r="GH188">
        <v>3</v>
      </c>
      <c r="GI188">
        <v>4</v>
      </c>
      <c r="GJ188">
        <v>0</v>
      </c>
      <c r="GK188">
        <v>0</v>
      </c>
      <c r="GL188">
        <f t="shared" si="155"/>
        <v>0</v>
      </c>
      <c r="GM188">
        <f t="shared" si="156"/>
        <v>2763.39</v>
      </c>
      <c r="GN188">
        <f t="shared" si="157"/>
        <v>2763.39</v>
      </c>
      <c r="GO188">
        <f t="shared" si="158"/>
        <v>0</v>
      </c>
      <c r="GP188">
        <f t="shared" si="159"/>
        <v>0</v>
      </c>
      <c r="GR188">
        <v>1</v>
      </c>
      <c r="GS188">
        <v>1</v>
      </c>
      <c r="GT188">
        <v>0</v>
      </c>
      <c r="GU188" t="s">
        <v>3</v>
      </c>
      <c r="GV188">
        <f t="shared" si="160"/>
        <v>0</v>
      </c>
      <c r="GW188">
        <v>1</v>
      </c>
      <c r="GX188">
        <f t="shared" si="161"/>
        <v>0</v>
      </c>
      <c r="HA188">
        <v>0</v>
      </c>
      <c r="HB188">
        <v>0</v>
      </c>
      <c r="HC188">
        <f t="shared" si="162"/>
        <v>0</v>
      </c>
      <c r="HE188" t="s">
        <v>64</v>
      </c>
      <c r="HF188" t="s">
        <v>34</v>
      </c>
      <c r="HM188" t="s">
        <v>3</v>
      </c>
      <c r="HN188" t="s">
        <v>3</v>
      </c>
      <c r="HO188" t="s">
        <v>3</v>
      </c>
      <c r="HP188" t="s">
        <v>3</v>
      </c>
      <c r="HQ188" t="s">
        <v>3</v>
      </c>
      <c r="IK188">
        <v>0</v>
      </c>
    </row>
    <row r="189" spans="1:245" x14ac:dyDescent="0.2">
      <c r="A189">
        <v>17</v>
      </c>
      <c r="B189">
        <v>1</v>
      </c>
      <c r="E189" t="s">
        <v>296</v>
      </c>
      <c r="F189" t="s">
        <v>60</v>
      </c>
      <c r="G189" t="s">
        <v>112</v>
      </c>
      <c r="H189" t="s">
        <v>62</v>
      </c>
      <c r="I189">
        <v>32</v>
      </c>
      <c r="J189">
        <v>0</v>
      </c>
      <c r="K189">
        <v>32</v>
      </c>
      <c r="O189">
        <f t="shared" si="129"/>
        <v>7741.78</v>
      </c>
      <c r="P189">
        <f t="shared" si="130"/>
        <v>7741.78</v>
      </c>
      <c r="Q189">
        <f t="shared" si="131"/>
        <v>0</v>
      </c>
      <c r="R189">
        <f t="shared" si="132"/>
        <v>0</v>
      </c>
      <c r="S189">
        <f t="shared" si="133"/>
        <v>0</v>
      </c>
      <c r="T189">
        <f t="shared" si="134"/>
        <v>0</v>
      </c>
      <c r="U189">
        <f t="shared" si="135"/>
        <v>0</v>
      </c>
      <c r="V189">
        <f t="shared" si="136"/>
        <v>0</v>
      </c>
      <c r="W189">
        <f t="shared" si="137"/>
        <v>0</v>
      </c>
      <c r="X189">
        <f t="shared" si="138"/>
        <v>0</v>
      </c>
      <c r="Y189">
        <f t="shared" si="139"/>
        <v>0</v>
      </c>
      <c r="AA189">
        <v>145071932</v>
      </c>
      <c r="AB189">
        <f t="shared" si="140"/>
        <v>28.87</v>
      </c>
      <c r="AC189">
        <f t="shared" si="141"/>
        <v>28.87</v>
      </c>
      <c r="AD189">
        <f>ROUND((((ET189)-(EU189))+AE189),2)</f>
        <v>0</v>
      </c>
      <c r="AE189">
        <f t="shared" si="167"/>
        <v>0</v>
      </c>
      <c r="AF189">
        <f t="shared" si="167"/>
        <v>0</v>
      </c>
      <c r="AG189">
        <f t="shared" si="142"/>
        <v>0</v>
      </c>
      <c r="AH189">
        <f t="shared" si="168"/>
        <v>0</v>
      </c>
      <c r="AI189">
        <f t="shared" si="168"/>
        <v>0</v>
      </c>
      <c r="AJ189">
        <f t="shared" si="143"/>
        <v>0</v>
      </c>
      <c r="AK189">
        <v>28.87</v>
      </c>
      <c r="AL189">
        <v>28.87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1</v>
      </c>
      <c r="AW189">
        <v>1</v>
      </c>
      <c r="AZ189">
        <v>1</v>
      </c>
      <c r="BA189">
        <v>1</v>
      </c>
      <c r="BB189">
        <v>1</v>
      </c>
      <c r="BC189">
        <v>8.3800000000000008</v>
      </c>
      <c r="BD189" t="s">
        <v>3</v>
      </c>
      <c r="BE189" t="s">
        <v>3</v>
      </c>
      <c r="BF189" t="s">
        <v>3</v>
      </c>
      <c r="BG189" t="s">
        <v>3</v>
      </c>
      <c r="BH189">
        <v>3</v>
      </c>
      <c r="BI189">
        <v>1</v>
      </c>
      <c r="BJ189" t="s">
        <v>3</v>
      </c>
      <c r="BM189">
        <v>1100</v>
      </c>
      <c r="BN189">
        <v>0</v>
      </c>
      <c r="BO189" t="s">
        <v>3</v>
      </c>
      <c r="BP189">
        <v>0</v>
      </c>
      <c r="BQ189">
        <v>8</v>
      </c>
      <c r="BR189">
        <v>0</v>
      </c>
      <c r="BS189">
        <v>1</v>
      </c>
      <c r="BT189">
        <v>1</v>
      </c>
      <c r="BU189">
        <v>1</v>
      </c>
      <c r="BV189">
        <v>1</v>
      </c>
      <c r="BW189">
        <v>1</v>
      </c>
      <c r="BX189">
        <v>1</v>
      </c>
      <c r="BY189" t="s">
        <v>3</v>
      </c>
      <c r="BZ189">
        <v>0</v>
      </c>
      <c r="CA189">
        <v>0</v>
      </c>
      <c r="CB189" t="s">
        <v>3</v>
      </c>
      <c r="CE189">
        <v>0</v>
      </c>
      <c r="CF189">
        <v>0</v>
      </c>
      <c r="CG189">
        <v>0</v>
      </c>
      <c r="CM189">
        <v>0</v>
      </c>
      <c r="CN189" t="s">
        <v>3</v>
      </c>
      <c r="CO189">
        <v>0</v>
      </c>
      <c r="CP189">
        <f t="shared" si="144"/>
        <v>7741.78</v>
      </c>
      <c r="CQ189">
        <f t="shared" si="145"/>
        <v>241.93060000000003</v>
      </c>
      <c r="CR189">
        <f>(((ET189)*BB189-(EU189)*BS189)+AE189*BS189)</f>
        <v>0</v>
      </c>
      <c r="CS189">
        <f t="shared" si="146"/>
        <v>0</v>
      </c>
      <c r="CT189">
        <f t="shared" si="147"/>
        <v>0</v>
      </c>
      <c r="CU189">
        <f t="shared" si="148"/>
        <v>0</v>
      </c>
      <c r="CV189">
        <f t="shared" si="149"/>
        <v>0</v>
      </c>
      <c r="CW189">
        <f t="shared" si="150"/>
        <v>0</v>
      </c>
      <c r="CX189">
        <f t="shared" si="151"/>
        <v>0</v>
      </c>
      <c r="CY189">
        <f t="shared" si="152"/>
        <v>0</v>
      </c>
      <c r="CZ189">
        <f t="shared" si="153"/>
        <v>0</v>
      </c>
      <c r="DC189" t="s">
        <v>3</v>
      </c>
      <c r="DD189" t="s">
        <v>3</v>
      </c>
      <c r="DE189" t="s">
        <v>3</v>
      </c>
      <c r="DF189" t="s">
        <v>3</v>
      </c>
      <c r="DG189" t="s">
        <v>3</v>
      </c>
      <c r="DH189" t="s">
        <v>3</v>
      </c>
      <c r="DI189" t="s">
        <v>3</v>
      </c>
      <c r="DJ189" t="s">
        <v>3</v>
      </c>
      <c r="DK189" t="s">
        <v>3</v>
      </c>
      <c r="DL189" t="s">
        <v>3</v>
      </c>
      <c r="DM189" t="s">
        <v>3</v>
      </c>
      <c r="DN189">
        <v>0</v>
      </c>
      <c r="DO189">
        <v>0</v>
      </c>
      <c r="DP189">
        <v>1</v>
      </c>
      <c r="DQ189">
        <v>1</v>
      </c>
      <c r="DU189">
        <v>1010</v>
      </c>
      <c r="DV189" t="s">
        <v>62</v>
      </c>
      <c r="DW189" t="s">
        <v>62</v>
      </c>
      <c r="DX189">
        <v>1</v>
      </c>
      <c r="DZ189" t="s">
        <v>3</v>
      </c>
      <c r="EA189" t="s">
        <v>3</v>
      </c>
      <c r="EB189" t="s">
        <v>3</v>
      </c>
      <c r="EC189" t="s">
        <v>3</v>
      </c>
      <c r="EE189">
        <v>140625274</v>
      </c>
      <c r="EF189">
        <v>8</v>
      </c>
      <c r="EG189" t="s">
        <v>55</v>
      </c>
      <c r="EH189">
        <v>0</v>
      </c>
      <c r="EI189" t="s">
        <v>3</v>
      </c>
      <c r="EJ189">
        <v>1</v>
      </c>
      <c r="EK189">
        <v>1100</v>
      </c>
      <c r="EL189" t="s">
        <v>56</v>
      </c>
      <c r="EM189" t="s">
        <v>57</v>
      </c>
      <c r="EO189" t="s">
        <v>3</v>
      </c>
      <c r="EQ189">
        <v>0</v>
      </c>
      <c r="ER189">
        <v>29.11</v>
      </c>
      <c r="ES189">
        <v>28.87</v>
      </c>
      <c r="ET189">
        <v>0</v>
      </c>
      <c r="EU189">
        <v>0</v>
      </c>
      <c r="EV189">
        <v>0</v>
      </c>
      <c r="EW189">
        <v>0</v>
      </c>
      <c r="EX189">
        <v>0</v>
      </c>
      <c r="EY189">
        <v>0</v>
      </c>
      <c r="EZ189">
        <v>5</v>
      </c>
      <c r="FC189">
        <v>1</v>
      </c>
      <c r="FD189">
        <v>18</v>
      </c>
      <c r="FF189">
        <v>271</v>
      </c>
      <c r="FQ189">
        <v>0</v>
      </c>
      <c r="FR189">
        <f t="shared" si="154"/>
        <v>0</v>
      </c>
      <c r="FS189">
        <v>0</v>
      </c>
      <c r="FX189">
        <v>0</v>
      </c>
      <c r="FY189">
        <v>0</v>
      </c>
      <c r="GA189" t="s">
        <v>113</v>
      </c>
      <c r="GD189">
        <v>1</v>
      </c>
      <c r="GF189">
        <v>-46133690</v>
      </c>
      <c r="GG189">
        <v>2</v>
      </c>
      <c r="GH189">
        <v>3</v>
      </c>
      <c r="GI189">
        <v>4</v>
      </c>
      <c r="GJ189">
        <v>0</v>
      </c>
      <c r="GK189">
        <v>0</v>
      </c>
      <c r="GL189">
        <f t="shared" si="155"/>
        <v>0</v>
      </c>
      <c r="GM189">
        <f t="shared" si="156"/>
        <v>7741.78</v>
      </c>
      <c r="GN189">
        <f t="shared" si="157"/>
        <v>7741.78</v>
      </c>
      <c r="GO189">
        <f t="shared" si="158"/>
        <v>0</v>
      </c>
      <c r="GP189">
        <f t="shared" si="159"/>
        <v>0</v>
      </c>
      <c r="GR189">
        <v>1</v>
      </c>
      <c r="GS189">
        <v>1</v>
      </c>
      <c r="GT189">
        <v>0</v>
      </c>
      <c r="GU189" t="s">
        <v>3</v>
      </c>
      <c r="GV189">
        <f t="shared" si="160"/>
        <v>0</v>
      </c>
      <c r="GW189">
        <v>1</v>
      </c>
      <c r="GX189">
        <f t="shared" si="161"/>
        <v>0</v>
      </c>
      <c r="HA189">
        <v>0</v>
      </c>
      <c r="HB189">
        <v>0</v>
      </c>
      <c r="HC189">
        <f t="shared" si="162"/>
        <v>0</v>
      </c>
      <c r="HE189" t="s">
        <v>64</v>
      </c>
      <c r="HF189" t="s">
        <v>34</v>
      </c>
      <c r="HM189" t="s">
        <v>3</v>
      </c>
      <c r="HN189" t="s">
        <v>3</v>
      </c>
      <c r="HO189" t="s">
        <v>3</v>
      </c>
      <c r="HP189" t="s">
        <v>3</v>
      </c>
      <c r="HQ189" t="s">
        <v>3</v>
      </c>
      <c r="IK189">
        <v>0</v>
      </c>
    </row>
    <row r="190" spans="1:245" x14ac:dyDescent="0.2">
      <c r="A190">
        <v>17</v>
      </c>
      <c r="B190">
        <v>1</v>
      </c>
      <c r="C190">
        <f>ROW(SmtRes!A207)</f>
        <v>207</v>
      </c>
      <c r="D190">
        <f>ROW(EtalonRes!A230)</f>
        <v>230</v>
      </c>
      <c r="E190" t="s">
        <v>297</v>
      </c>
      <c r="F190" t="s">
        <v>115</v>
      </c>
      <c r="G190" t="s">
        <v>116</v>
      </c>
      <c r="H190" t="s">
        <v>96</v>
      </c>
      <c r="I190">
        <v>8</v>
      </c>
      <c r="J190">
        <v>0</v>
      </c>
      <c r="K190">
        <v>8</v>
      </c>
      <c r="O190">
        <f t="shared" si="129"/>
        <v>482.7</v>
      </c>
      <c r="P190">
        <f t="shared" si="130"/>
        <v>0</v>
      </c>
      <c r="Q190">
        <f t="shared" si="131"/>
        <v>0</v>
      </c>
      <c r="R190">
        <f t="shared" si="132"/>
        <v>0</v>
      </c>
      <c r="S190">
        <f t="shared" si="133"/>
        <v>482.7</v>
      </c>
      <c r="T190">
        <f t="shared" si="134"/>
        <v>0</v>
      </c>
      <c r="U190">
        <f t="shared" si="135"/>
        <v>1.1039999999999999</v>
      </c>
      <c r="V190">
        <f t="shared" si="136"/>
        <v>0</v>
      </c>
      <c r="W190">
        <f t="shared" si="137"/>
        <v>0</v>
      </c>
      <c r="X190">
        <f t="shared" si="138"/>
        <v>526.14</v>
      </c>
      <c r="Y190">
        <f t="shared" si="139"/>
        <v>233.87</v>
      </c>
      <c r="AA190">
        <v>145071932</v>
      </c>
      <c r="AB190">
        <f t="shared" si="140"/>
        <v>1.32</v>
      </c>
      <c r="AC190">
        <f t="shared" si="141"/>
        <v>0</v>
      </c>
      <c r="AD190">
        <f>ROUND(((((ET190*1.25))-((EU190*1.25)))+AE190),2)</f>
        <v>0</v>
      </c>
      <c r="AE190">
        <f>ROUND(((EU190*1.25)),2)</f>
        <v>0</v>
      </c>
      <c r="AF190">
        <f>ROUND(((EV190*1.15)),2)</f>
        <v>1.32</v>
      </c>
      <c r="AG190">
        <f t="shared" si="142"/>
        <v>0</v>
      </c>
      <c r="AH190">
        <f>((EW190*1.15))</f>
        <v>0.13799999999999998</v>
      </c>
      <c r="AI190">
        <f>((EX190*1.25))</f>
        <v>0</v>
      </c>
      <c r="AJ190">
        <f t="shared" si="143"/>
        <v>0</v>
      </c>
      <c r="AK190">
        <v>1.1499999999999999</v>
      </c>
      <c r="AL190">
        <v>0</v>
      </c>
      <c r="AM190">
        <v>0</v>
      </c>
      <c r="AN190">
        <v>0</v>
      </c>
      <c r="AO190">
        <v>1.1499999999999999</v>
      </c>
      <c r="AP190">
        <v>0</v>
      </c>
      <c r="AQ190">
        <v>0.12</v>
      </c>
      <c r="AR190">
        <v>0</v>
      </c>
      <c r="AS190">
        <v>0</v>
      </c>
      <c r="AT190">
        <v>109</v>
      </c>
      <c r="AU190">
        <v>48.45</v>
      </c>
      <c r="AV190">
        <v>1</v>
      </c>
      <c r="AW190">
        <v>1</v>
      </c>
      <c r="AZ190">
        <v>1</v>
      </c>
      <c r="BA190">
        <v>45.71</v>
      </c>
      <c r="BB190">
        <v>13.41</v>
      </c>
      <c r="BC190">
        <v>8.3800000000000008</v>
      </c>
      <c r="BD190" t="s">
        <v>3</v>
      </c>
      <c r="BE190" t="s">
        <v>3</v>
      </c>
      <c r="BF190" t="s">
        <v>3</v>
      </c>
      <c r="BG190" t="s">
        <v>3</v>
      </c>
      <c r="BH190">
        <v>0</v>
      </c>
      <c r="BI190">
        <v>1</v>
      </c>
      <c r="BJ190" t="s">
        <v>117</v>
      </c>
      <c r="BM190">
        <v>12001</v>
      </c>
      <c r="BN190">
        <v>0</v>
      </c>
      <c r="BO190" t="s">
        <v>3</v>
      </c>
      <c r="BP190">
        <v>0</v>
      </c>
      <c r="BQ190">
        <v>2</v>
      </c>
      <c r="BR190">
        <v>0</v>
      </c>
      <c r="BS190">
        <v>45.71</v>
      </c>
      <c r="BT190">
        <v>1</v>
      </c>
      <c r="BU190">
        <v>1</v>
      </c>
      <c r="BV190">
        <v>1</v>
      </c>
      <c r="BW190">
        <v>1</v>
      </c>
      <c r="BX190">
        <v>1</v>
      </c>
      <c r="BY190" t="s">
        <v>3</v>
      </c>
      <c r="BZ190">
        <v>109</v>
      </c>
      <c r="CA190">
        <v>57</v>
      </c>
      <c r="CB190" t="s">
        <v>3</v>
      </c>
      <c r="CE190">
        <v>0</v>
      </c>
      <c r="CF190">
        <v>0</v>
      </c>
      <c r="CG190">
        <v>0</v>
      </c>
      <c r="CM190">
        <v>0</v>
      </c>
      <c r="CN190" t="s">
        <v>236</v>
      </c>
      <c r="CO190">
        <v>0</v>
      </c>
      <c r="CP190">
        <f t="shared" si="144"/>
        <v>482.7</v>
      </c>
      <c r="CQ190">
        <f t="shared" si="145"/>
        <v>0</v>
      </c>
      <c r="CR190">
        <f>((((ET190*1.25))*BB190-((EU190*1.25))*BS190)+AE190*BS190)</f>
        <v>0</v>
      </c>
      <c r="CS190">
        <f t="shared" si="146"/>
        <v>0</v>
      </c>
      <c r="CT190">
        <f t="shared" si="147"/>
        <v>60.337200000000003</v>
      </c>
      <c r="CU190">
        <f t="shared" si="148"/>
        <v>0</v>
      </c>
      <c r="CV190">
        <f t="shared" si="149"/>
        <v>0.13799999999999998</v>
      </c>
      <c r="CW190">
        <f t="shared" si="150"/>
        <v>0</v>
      </c>
      <c r="CX190">
        <f t="shared" si="151"/>
        <v>0</v>
      </c>
      <c r="CY190">
        <f t="shared" si="152"/>
        <v>526.14299999999992</v>
      </c>
      <c r="CZ190">
        <f t="shared" si="153"/>
        <v>233.86815000000001</v>
      </c>
      <c r="DC190" t="s">
        <v>3</v>
      </c>
      <c r="DD190" t="s">
        <v>3</v>
      </c>
      <c r="DE190" t="s">
        <v>38</v>
      </c>
      <c r="DF190" t="s">
        <v>38</v>
      </c>
      <c r="DG190" t="s">
        <v>237</v>
      </c>
      <c r="DH190" t="s">
        <v>3</v>
      </c>
      <c r="DI190" t="s">
        <v>237</v>
      </c>
      <c r="DJ190" t="s">
        <v>38</v>
      </c>
      <c r="DK190" t="s">
        <v>3</v>
      </c>
      <c r="DL190" t="s">
        <v>3</v>
      </c>
      <c r="DM190" t="s">
        <v>40</v>
      </c>
      <c r="DN190">
        <v>0</v>
      </c>
      <c r="DO190">
        <v>0</v>
      </c>
      <c r="DP190">
        <v>1</v>
      </c>
      <c r="DQ190">
        <v>1</v>
      </c>
      <c r="DU190">
        <v>1013</v>
      </c>
      <c r="DV190" t="s">
        <v>96</v>
      </c>
      <c r="DW190" t="s">
        <v>96</v>
      </c>
      <c r="DX190">
        <v>1</v>
      </c>
      <c r="DZ190" t="s">
        <v>3</v>
      </c>
      <c r="EA190" t="s">
        <v>3</v>
      </c>
      <c r="EB190" t="s">
        <v>3</v>
      </c>
      <c r="EC190" t="s">
        <v>3</v>
      </c>
      <c r="EE190">
        <v>140625032</v>
      </c>
      <c r="EF190">
        <v>2</v>
      </c>
      <c r="EG190" t="s">
        <v>23</v>
      </c>
      <c r="EH190">
        <v>12</v>
      </c>
      <c r="EI190" t="s">
        <v>68</v>
      </c>
      <c r="EJ190">
        <v>1</v>
      </c>
      <c r="EK190">
        <v>12001</v>
      </c>
      <c r="EL190" t="s">
        <v>68</v>
      </c>
      <c r="EM190" t="s">
        <v>69</v>
      </c>
      <c r="EO190" t="s">
        <v>238</v>
      </c>
      <c r="EQ190">
        <v>0</v>
      </c>
      <c r="ER190">
        <v>1.1499999999999999</v>
      </c>
      <c r="ES190">
        <v>0</v>
      </c>
      <c r="ET190">
        <v>0</v>
      </c>
      <c r="EU190">
        <v>0</v>
      </c>
      <c r="EV190">
        <v>1.1499999999999999</v>
      </c>
      <c r="EW190">
        <v>0.12</v>
      </c>
      <c r="EX190">
        <v>0</v>
      </c>
      <c r="EY190">
        <v>0</v>
      </c>
      <c r="FQ190">
        <v>0</v>
      </c>
      <c r="FR190">
        <f t="shared" si="154"/>
        <v>0</v>
      </c>
      <c r="FS190">
        <v>0</v>
      </c>
      <c r="FX190">
        <v>109</v>
      </c>
      <c r="FY190">
        <v>48.45</v>
      </c>
      <c r="GA190" t="s">
        <v>3</v>
      </c>
      <c r="GD190">
        <v>1</v>
      </c>
      <c r="GF190">
        <v>1529107583</v>
      </c>
      <c r="GG190">
        <v>2</v>
      </c>
      <c r="GH190">
        <v>1</v>
      </c>
      <c r="GI190">
        <v>4</v>
      </c>
      <c r="GJ190">
        <v>0</v>
      </c>
      <c r="GK190">
        <v>0</v>
      </c>
      <c r="GL190">
        <f t="shared" si="155"/>
        <v>0</v>
      </c>
      <c r="GM190">
        <f t="shared" si="156"/>
        <v>1242.71</v>
      </c>
      <c r="GN190">
        <f t="shared" si="157"/>
        <v>1242.71</v>
      </c>
      <c r="GO190">
        <f t="shared" si="158"/>
        <v>0</v>
      </c>
      <c r="GP190">
        <f t="shared" si="159"/>
        <v>0</v>
      </c>
      <c r="GR190">
        <v>0</v>
      </c>
      <c r="GS190">
        <v>3</v>
      </c>
      <c r="GT190">
        <v>0</v>
      </c>
      <c r="GU190" t="s">
        <v>3</v>
      </c>
      <c r="GV190">
        <f t="shared" si="160"/>
        <v>0</v>
      </c>
      <c r="GW190">
        <v>1</v>
      </c>
      <c r="GX190">
        <f t="shared" si="161"/>
        <v>0</v>
      </c>
      <c r="HA190">
        <v>0</v>
      </c>
      <c r="HB190">
        <v>0</v>
      </c>
      <c r="HC190">
        <f t="shared" si="162"/>
        <v>0</v>
      </c>
      <c r="HE190" t="s">
        <v>3</v>
      </c>
      <c r="HF190" t="s">
        <v>3</v>
      </c>
      <c r="HM190" t="s">
        <v>3</v>
      </c>
      <c r="HN190" t="s">
        <v>70</v>
      </c>
      <c r="HO190" t="s">
        <v>71</v>
      </c>
      <c r="HP190" t="s">
        <v>68</v>
      </c>
      <c r="HQ190" t="s">
        <v>68</v>
      </c>
      <c r="IK190">
        <v>0</v>
      </c>
    </row>
    <row r="191" spans="1:245" x14ac:dyDescent="0.2">
      <c r="A191">
        <v>17</v>
      </c>
      <c r="B191">
        <v>1</v>
      </c>
      <c r="E191" t="s">
        <v>298</v>
      </c>
      <c r="F191" t="s">
        <v>60</v>
      </c>
      <c r="G191" t="s">
        <v>119</v>
      </c>
      <c r="H191" t="s">
        <v>62</v>
      </c>
      <c r="I191">
        <v>8</v>
      </c>
      <c r="J191">
        <v>0</v>
      </c>
      <c r="K191">
        <v>8</v>
      </c>
      <c r="O191">
        <f t="shared" si="129"/>
        <v>5526.78</v>
      </c>
      <c r="P191">
        <f t="shared" si="130"/>
        <v>5526.78</v>
      </c>
      <c r="Q191">
        <f t="shared" si="131"/>
        <v>0</v>
      </c>
      <c r="R191">
        <f t="shared" si="132"/>
        <v>0</v>
      </c>
      <c r="S191">
        <f t="shared" si="133"/>
        <v>0</v>
      </c>
      <c r="T191">
        <f t="shared" si="134"/>
        <v>0</v>
      </c>
      <c r="U191">
        <f t="shared" si="135"/>
        <v>0</v>
      </c>
      <c r="V191">
        <f t="shared" si="136"/>
        <v>0</v>
      </c>
      <c r="W191">
        <f t="shared" si="137"/>
        <v>0</v>
      </c>
      <c r="X191">
        <f t="shared" si="138"/>
        <v>0</v>
      </c>
      <c r="Y191">
        <f t="shared" si="139"/>
        <v>0</v>
      </c>
      <c r="AA191">
        <v>145071932</v>
      </c>
      <c r="AB191">
        <f t="shared" si="140"/>
        <v>82.44</v>
      </c>
      <c r="AC191">
        <f t="shared" si="141"/>
        <v>82.44</v>
      </c>
      <c r="AD191">
        <f>ROUND((((ET191)-(EU191))+AE191),2)</f>
        <v>0</v>
      </c>
      <c r="AE191">
        <f>ROUND((EU191),2)</f>
        <v>0</v>
      </c>
      <c r="AF191">
        <f>ROUND((EV191),2)</f>
        <v>0</v>
      </c>
      <c r="AG191">
        <f t="shared" si="142"/>
        <v>0</v>
      </c>
      <c r="AH191">
        <f>(EW191)</f>
        <v>0</v>
      </c>
      <c r="AI191">
        <f>(EX191)</f>
        <v>0</v>
      </c>
      <c r="AJ191">
        <f t="shared" si="143"/>
        <v>0</v>
      </c>
      <c r="AK191">
        <v>82.44</v>
      </c>
      <c r="AL191">
        <v>82.44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1</v>
      </c>
      <c r="AW191">
        <v>1</v>
      </c>
      <c r="AZ191">
        <v>1</v>
      </c>
      <c r="BA191">
        <v>1</v>
      </c>
      <c r="BB191">
        <v>1</v>
      </c>
      <c r="BC191">
        <v>8.3800000000000008</v>
      </c>
      <c r="BD191" t="s">
        <v>3</v>
      </c>
      <c r="BE191" t="s">
        <v>3</v>
      </c>
      <c r="BF191" t="s">
        <v>3</v>
      </c>
      <c r="BG191" t="s">
        <v>3</v>
      </c>
      <c r="BH191">
        <v>3</v>
      </c>
      <c r="BI191">
        <v>1</v>
      </c>
      <c r="BJ191" t="s">
        <v>3</v>
      </c>
      <c r="BM191">
        <v>1100</v>
      </c>
      <c r="BN191">
        <v>0</v>
      </c>
      <c r="BO191" t="s">
        <v>3</v>
      </c>
      <c r="BP191">
        <v>0</v>
      </c>
      <c r="BQ191">
        <v>8</v>
      </c>
      <c r="BR191">
        <v>0</v>
      </c>
      <c r="BS191">
        <v>1</v>
      </c>
      <c r="BT191">
        <v>1</v>
      </c>
      <c r="BU191">
        <v>1</v>
      </c>
      <c r="BV191">
        <v>1</v>
      </c>
      <c r="BW191">
        <v>1</v>
      </c>
      <c r="BX191">
        <v>1</v>
      </c>
      <c r="BY191" t="s">
        <v>3</v>
      </c>
      <c r="BZ191">
        <v>0</v>
      </c>
      <c r="CA191">
        <v>0</v>
      </c>
      <c r="CB191" t="s">
        <v>3</v>
      </c>
      <c r="CE191">
        <v>0</v>
      </c>
      <c r="CF191">
        <v>0</v>
      </c>
      <c r="CG191">
        <v>0</v>
      </c>
      <c r="CM191">
        <v>0</v>
      </c>
      <c r="CN191" t="s">
        <v>3</v>
      </c>
      <c r="CO191">
        <v>0</v>
      </c>
      <c r="CP191">
        <f t="shared" si="144"/>
        <v>5526.78</v>
      </c>
      <c r="CQ191">
        <f t="shared" si="145"/>
        <v>690.84720000000004</v>
      </c>
      <c r="CR191">
        <f>(((ET191)*BB191-(EU191)*BS191)+AE191*BS191)</f>
        <v>0</v>
      </c>
      <c r="CS191">
        <f t="shared" si="146"/>
        <v>0</v>
      </c>
      <c r="CT191">
        <f t="shared" si="147"/>
        <v>0</v>
      </c>
      <c r="CU191">
        <f t="shared" si="148"/>
        <v>0</v>
      </c>
      <c r="CV191">
        <f t="shared" si="149"/>
        <v>0</v>
      </c>
      <c r="CW191">
        <f t="shared" si="150"/>
        <v>0</v>
      </c>
      <c r="CX191">
        <f t="shared" si="151"/>
        <v>0</v>
      </c>
      <c r="CY191">
        <f t="shared" si="152"/>
        <v>0</v>
      </c>
      <c r="CZ191">
        <f t="shared" si="153"/>
        <v>0</v>
      </c>
      <c r="DC191" t="s">
        <v>3</v>
      </c>
      <c r="DD191" t="s">
        <v>3</v>
      </c>
      <c r="DE191" t="s">
        <v>3</v>
      </c>
      <c r="DF191" t="s">
        <v>3</v>
      </c>
      <c r="DG191" t="s">
        <v>3</v>
      </c>
      <c r="DH191" t="s">
        <v>3</v>
      </c>
      <c r="DI191" t="s">
        <v>3</v>
      </c>
      <c r="DJ191" t="s">
        <v>3</v>
      </c>
      <c r="DK191" t="s">
        <v>3</v>
      </c>
      <c r="DL191" t="s">
        <v>3</v>
      </c>
      <c r="DM191" t="s">
        <v>3</v>
      </c>
      <c r="DN191">
        <v>0</v>
      </c>
      <c r="DO191">
        <v>0</v>
      </c>
      <c r="DP191">
        <v>1</v>
      </c>
      <c r="DQ191">
        <v>1</v>
      </c>
      <c r="DU191">
        <v>1010</v>
      </c>
      <c r="DV191" t="s">
        <v>62</v>
      </c>
      <c r="DW191" t="s">
        <v>62</v>
      </c>
      <c r="DX191">
        <v>1</v>
      </c>
      <c r="DZ191" t="s">
        <v>3</v>
      </c>
      <c r="EA191" t="s">
        <v>3</v>
      </c>
      <c r="EB191" t="s">
        <v>3</v>
      </c>
      <c r="EC191" t="s">
        <v>3</v>
      </c>
      <c r="EE191">
        <v>140625274</v>
      </c>
      <c r="EF191">
        <v>8</v>
      </c>
      <c r="EG191" t="s">
        <v>55</v>
      </c>
      <c r="EH191">
        <v>0</v>
      </c>
      <c r="EI191" t="s">
        <v>3</v>
      </c>
      <c r="EJ191">
        <v>1</v>
      </c>
      <c r="EK191">
        <v>1100</v>
      </c>
      <c r="EL191" t="s">
        <v>56</v>
      </c>
      <c r="EM191" t="s">
        <v>57</v>
      </c>
      <c r="EO191" t="s">
        <v>3</v>
      </c>
      <c r="EQ191">
        <v>0</v>
      </c>
      <c r="ER191">
        <v>83.13</v>
      </c>
      <c r="ES191">
        <v>82.44</v>
      </c>
      <c r="ET191">
        <v>0</v>
      </c>
      <c r="EU191">
        <v>0</v>
      </c>
      <c r="EV191">
        <v>0</v>
      </c>
      <c r="EW191">
        <v>0</v>
      </c>
      <c r="EX191">
        <v>0</v>
      </c>
      <c r="EY191">
        <v>0</v>
      </c>
      <c r="EZ191">
        <v>5</v>
      </c>
      <c r="FC191">
        <v>1</v>
      </c>
      <c r="FD191">
        <v>18</v>
      </c>
      <c r="FF191">
        <v>774</v>
      </c>
      <c r="FQ191">
        <v>0</v>
      </c>
      <c r="FR191">
        <f t="shared" si="154"/>
        <v>0</v>
      </c>
      <c r="FS191">
        <v>0</v>
      </c>
      <c r="FX191">
        <v>0</v>
      </c>
      <c r="FY191">
        <v>0</v>
      </c>
      <c r="GA191" t="s">
        <v>110</v>
      </c>
      <c r="GD191">
        <v>1</v>
      </c>
      <c r="GF191">
        <v>1479524019</v>
      </c>
      <c r="GG191">
        <v>2</v>
      </c>
      <c r="GH191">
        <v>3</v>
      </c>
      <c r="GI191">
        <v>4</v>
      </c>
      <c r="GJ191">
        <v>0</v>
      </c>
      <c r="GK191">
        <v>0</v>
      </c>
      <c r="GL191">
        <f t="shared" si="155"/>
        <v>0</v>
      </c>
      <c r="GM191">
        <f t="shared" si="156"/>
        <v>5526.78</v>
      </c>
      <c r="GN191">
        <f t="shared" si="157"/>
        <v>5526.78</v>
      </c>
      <c r="GO191">
        <f t="shared" si="158"/>
        <v>0</v>
      </c>
      <c r="GP191">
        <f t="shared" si="159"/>
        <v>0</v>
      </c>
      <c r="GR191">
        <v>1</v>
      </c>
      <c r="GS191">
        <v>1</v>
      </c>
      <c r="GT191">
        <v>0</v>
      </c>
      <c r="GU191" t="s">
        <v>3</v>
      </c>
      <c r="GV191">
        <f t="shared" si="160"/>
        <v>0</v>
      </c>
      <c r="GW191">
        <v>1</v>
      </c>
      <c r="GX191">
        <f t="shared" si="161"/>
        <v>0</v>
      </c>
      <c r="HA191">
        <v>0</v>
      </c>
      <c r="HB191">
        <v>0</v>
      </c>
      <c r="HC191">
        <f t="shared" si="162"/>
        <v>0</v>
      </c>
      <c r="HE191" t="s">
        <v>64</v>
      </c>
      <c r="HF191" t="s">
        <v>34</v>
      </c>
      <c r="HM191" t="s">
        <v>3</v>
      </c>
      <c r="HN191" t="s">
        <v>3</v>
      </c>
      <c r="HO191" t="s">
        <v>3</v>
      </c>
      <c r="HP191" t="s">
        <v>3</v>
      </c>
      <c r="HQ191" t="s">
        <v>3</v>
      </c>
      <c r="IK191">
        <v>0</v>
      </c>
    </row>
    <row r="192" spans="1:245" x14ac:dyDescent="0.2">
      <c r="A192">
        <v>17</v>
      </c>
      <c r="B192">
        <v>1</v>
      </c>
      <c r="C192">
        <f>ROW(SmtRes!A212)</f>
        <v>212</v>
      </c>
      <c r="D192">
        <f>ROW(EtalonRes!A235)</f>
        <v>235</v>
      </c>
      <c r="E192" t="s">
        <v>299</v>
      </c>
      <c r="F192" t="s">
        <v>121</v>
      </c>
      <c r="G192" t="s">
        <v>122</v>
      </c>
      <c r="H192" t="s">
        <v>19</v>
      </c>
      <c r="I192">
        <f>ROUND(29.6/100,9)</f>
        <v>0.29599999999999999</v>
      </c>
      <c r="J192">
        <v>0</v>
      </c>
      <c r="K192">
        <f>ROUND(29.6/100,9)</f>
        <v>0.29599999999999999</v>
      </c>
      <c r="O192">
        <f t="shared" si="129"/>
        <v>1322.07</v>
      </c>
      <c r="P192">
        <f t="shared" si="130"/>
        <v>668.41</v>
      </c>
      <c r="Q192">
        <f t="shared" si="131"/>
        <v>3.27</v>
      </c>
      <c r="R192">
        <f t="shared" si="132"/>
        <v>2.0299999999999998</v>
      </c>
      <c r="S192">
        <f t="shared" si="133"/>
        <v>650.39</v>
      </c>
      <c r="T192">
        <f t="shared" si="134"/>
        <v>0</v>
      </c>
      <c r="U192">
        <f t="shared" si="135"/>
        <v>1.6679599999999999</v>
      </c>
      <c r="V192">
        <f t="shared" si="136"/>
        <v>3.7000000000000002E-3</v>
      </c>
      <c r="W192">
        <f t="shared" si="137"/>
        <v>0</v>
      </c>
      <c r="X192">
        <f t="shared" si="138"/>
        <v>711.14</v>
      </c>
      <c r="Y192">
        <f t="shared" si="139"/>
        <v>316.10000000000002</v>
      </c>
      <c r="AA192">
        <v>145071932</v>
      </c>
      <c r="AB192">
        <f t="shared" si="140"/>
        <v>318.37</v>
      </c>
      <c r="AC192">
        <f t="shared" si="141"/>
        <v>269.47000000000003</v>
      </c>
      <c r="AD192">
        <f>ROUND(((((ET192*1.25))-((EU192*1.25)))+AE192),2)</f>
        <v>0.83</v>
      </c>
      <c r="AE192">
        <f>ROUND(((EU192*1.25)),2)</f>
        <v>0.15</v>
      </c>
      <c r="AF192">
        <f>ROUND(((EV192*1.15)),2)</f>
        <v>48.07</v>
      </c>
      <c r="AG192">
        <f t="shared" si="142"/>
        <v>0</v>
      </c>
      <c r="AH192">
        <f>((EW192*1.15))</f>
        <v>5.6349999999999998</v>
      </c>
      <c r="AI192">
        <f>((EX192*1.25))</f>
        <v>1.2500000000000001E-2</v>
      </c>
      <c r="AJ192">
        <f t="shared" si="143"/>
        <v>0</v>
      </c>
      <c r="AK192">
        <v>311.93</v>
      </c>
      <c r="AL192">
        <v>269.47000000000003</v>
      </c>
      <c r="AM192">
        <v>0.66</v>
      </c>
      <c r="AN192">
        <v>0.12</v>
      </c>
      <c r="AO192">
        <v>41.8</v>
      </c>
      <c r="AP192">
        <v>0</v>
      </c>
      <c r="AQ192">
        <v>4.9000000000000004</v>
      </c>
      <c r="AR192">
        <v>0.01</v>
      </c>
      <c r="AS192">
        <v>0</v>
      </c>
      <c r="AT192">
        <v>109</v>
      </c>
      <c r="AU192">
        <v>48.45</v>
      </c>
      <c r="AV192">
        <v>1</v>
      </c>
      <c r="AW192">
        <v>1</v>
      </c>
      <c r="AZ192">
        <v>1</v>
      </c>
      <c r="BA192">
        <v>45.71</v>
      </c>
      <c r="BB192">
        <v>13.41</v>
      </c>
      <c r="BC192">
        <v>8.3800000000000008</v>
      </c>
      <c r="BD192" t="s">
        <v>3</v>
      </c>
      <c r="BE192" t="s">
        <v>3</v>
      </c>
      <c r="BF192" t="s">
        <v>3</v>
      </c>
      <c r="BG192" t="s">
        <v>3</v>
      </c>
      <c r="BH192">
        <v>0</v>
      </c>
      <c r="BI192">
        <v>1</v>
      </c>
      <c r="BJ192" t="s">
        <v>123</v>
      </c>
      <c r="BM192">
        <v>12001</v>
      </c>
      <c r="BN192">
        <v>0</v>
      </c>
      <c r="BO192" t="s">
        <v>3</v>
      </c>
      <c r="BP192">
        <v>0</v>
      </c>
      <c r="BQ192">
        <v>2</v>
      </c>
      <c r="BR192">
        <v>0</v>
      </c>
      <c r="BS192">
        <v>45.71</v>
      </c>
      <c r="BT192">
        <v>1</v>
      </c>
      <c r="BU192">
        <v>1</v>
      </c>
      <c r="BV192">
        <v>1</v>
      </c>
      <c r="BW192">
        <v>1</v>
      </c>
      <c r="BX192">
        <v>1</v>
      </c>
      <c r="BY192" t="s">
        <v>3</v>
      </c>
      <c r="BZ192">
        <v>109</v>
      </c>
      <c r="CA192">
        <v>57</v>
      </c>
      <c r="CB192" t="s">
        <v>3</v>
      </c>
      <c r="CE192">
        <v>0</v>
      </c>
      <c r="CF192">
        <v>0</v>
      </c>
      <c r="CG192">
        <v>0</v>
      </c>
      <c r="CM192">
        <v>0</v>
      </c>
      <c r="CN192" t="s">
        <v>236</v>
      </c>
      <c r="CO192">
        <v>0</v>
      </c>
      <c r="CP192">
        <f t="shared" si="144"/>
        <v>1322.07</v>
      </c>
      <c r="CQ192">
        <f t="shared" si="145"/>
        <v>2258.1586000000007</v>
      </c>
      <c r="CR192">
        <f>((((ET192*1.25))*BB192-((EU192*1.25))*BS192)+AE192*BS192)</f>
        <v>11.063250000000002</v>
      </c>
      <c r="CS192">
        <f t="shared" si="146"/>
        <v>6.8564999999999996</v>
      </c>
      <c r="CT192">
        <f t="shared" si="147"/>
        <v>2197.2797</v>
      </c>
      <c r="CU192">
        <f t="shared" si="148"/>
        <v>0</v>
      </c>
      <c r="CV192">
        <f t="shared" si="149"/>
        <v>5.6349999999999998</v>
      </c>
      <c r="CW192">
        <f t="shared" si="150"/>
        <v>1.2500000000000001E-2</v>
      </c>
      <c r="CX192">
        <f t="shared" si="151"/>
        <v>0</v>
      </c>
      <c r="CY192">
        <f t="shared" si="152"/>
        <v>711.13779999999997</v>
      </c>
      <c r="CZ192">
        <f t="shared" si="153"/>
        <v>316.09748999999999</v>
      </c>
      <c r="DC192" t="s">
        <v>3</v>
      </c>
      <c r="DD192" t="s">
        <v>3</v>
      </c>
      <c r="DE192" t="s">
        <v>38</v>
      </c>
      <c r="DF192" t="s">
        <v>38</v>
      </c>
      <c r="DG192" t="s">
        <v>237</v>
      </c>
      <c r="DH192" t="s">
        <v>3</v>
      </c>
      <c r="DI192" t="s">
        <v>237</v>
      </c>
      <c r="DJ192" t="s">
        <v>38</v>
      </c>
      <c r="DK192" t="s">
        <v>3</v>
      </c>
      <c r="DL192" t="s">
        <v>3</v>
      </c>
      <c r="DM192" t="s">
        <v>40</v>
      </c>
      <c r="DN192">
        <v>0</v>
      </c>
      <c r="DO192">
        <v>0</v>
      </c>
      <c r="DP192">
        <v>1</v>
      </c>
      <c r="DQ192">
        <v>1</v>
      </c>
      <c r="DU192">
        <v>1005</v>
      </c>
      <c r="DV192" t="s">
        <v>19</v>
      </c>
      <c r="DW192" t="s">
        <v>19</v>
      </c>
      <c r="DX192">
        <v>100</v>
      </c>
      <c r="DZ192" t="s">
        <v>3</v>
      </c>
      <c r="EA192" t="s">
        <v>3</v>
      </c>
      <c r="EB192" t="s">
        <v>3</v>
      </c>
      <c r="EC192" t="s">
        <v>3</v>
      </c>
      <c r="EE192">
        <v>140625032</v>
      </c>
      <c r="EF192">
        <v>2</v>
      </c>
      <c r="EG192" t="s">
        <v>23</v>
      </c>
      <c r="EH192">
        <v>12</v>
      </c>
      <c r="EI192" t="s">
        <v>68</v>
      </c>
      <c r="EJ192">
        <v>1</v>
      </c>
      <c r="EK192">
        <v>12001</v>
      </c>
      <c r="EL192" t="s">
        <v>68</v>
      </c>
      <c r="EM192" t="s">
        <v>69</v>
      </c>
      <c r="EO192" t="s">
        <v>238</v>
      </c>
      <c r="EQ192">
        <v>0</v>
      </c>
      <c r="ER192">
        <v>311.93</v>
      </c>
      <c r="ES192">
        <v>269.47000000000003</v>
      </c>
      <c r="ET192">
        <v>0.66</v>
      </c>
      <c r="EU192">
        <v>0.12</v>
      </c>
      <c r="EV192">
        <v>41.8</v>
      </c>
      <c r="EW192">
        <v>4.9000000000000004</v>
      </c>
      <c r="EX192">
        <v>0.01</v>
      </c>
      <c r="EY192">
        <v>0</v>
      </c>
      <c r="FQ192">
        <v>0</v>
      </c>
      <c r="FR192">
        <f t="shared" si="154"/>
        <v>0</v>
      </c>
      <c r="FS192">
        <v>0</v>
      </c>
      <c r="FX192">
        <v>109</v>
      </c>
      <c r="FY192">
        <v>48.45</v>
      </c>
      <c r="GA192" t="s">
        <v>3</v>
      </c>
      <c r="GD192">
        <v>1</v>
      </c>
      <c r="GF192">
        <v>1466299426</v>
      </c>
      <c r="GG192">
        <v>2</v>
      </c>
      <c r="GH192">
        <v>1</v>
      </c>
      <c r="GI192">
        <v>4</v>
      </c>
      <c r="GJ192">
        <v>0</v>
      </c>
      <c r="GK192">
        <v>0</v>
      </c>
      <c r="GL192">
        <f t="shared" si="155"/>
        <v>0</v>
      </c>
      <c r="GM192">
        <f t="shared" si="156"/>
        <v>2349.31</v>
      </c>
      <c r="GN192">
        <f t="shared" si="157"/>
        <v>2349.31</v>
      </c>
      <c r="GO192">
        <f t="shared" si="158"/>
        <v>0</v>
      </c>
      <c r="GP192">
        <f t="shared" si="159"/>
        <v>0</v>
      </c>
      <c r="GR192">
        <v>0</v>
      </c>
      <c r="GS192">
        <v>3</v>
      </c>
      <c r="GT192">
        <v>0</v>
      </c>
      <c r="GU192" t="s">
        <v>3</v>
      </c>
      <c r="GV192">
        <f t="shared" si="160"/>
        <v>0</v>
      </c>
      <c r="GW192">
        <v>1</v>
      </c>
      <c r="GX192">
        <f t="shared" si="161"/>
        <v>0</v>
      </c>
      <c r="HA192">
        <v>0</v>
      </c>
      <c r="HB192">
        <v>0</v>
      </c>
      <c r="HC192">
        <f t="shared" si="162"/>
        <v>0</v>
      </c>
      <c r="HE192" t="s">
        <v>3</v>
      </c>
      <c r="HF192" t="s">
        <v>3</v>
      </c>
      <c r="HM192" t="s">
        <v>3</v>
      </c>
      <c r="HN192" t="s">
        <v>70</v>
      </c>
      <c r="HO192" t="s">
        <v>71</v>
      </c>
      <c r="HP192" t="s">
        <v>68</v>
      </c>
      <c r="HQ192" t="s">
        <v>68</v>
      </c>
      <c r="IK192">
        <v>0</v>
      </c>
    </row>
    <row r="193" spans="1:245" x14ac:dyDescent="0.2">
      <c r="A193">
        <v>18</v>
      </c>
      <c r="B193">
        <v>1</v>
      </c>
      <c r="C193">
        <v>212</v>
      </c>
      <c r="E193" t="s">
        <v>300</v>
      </c>
      <c r="F193" t="s">
        <v>82</v>
      </c>
      <c r="G193" t="s">
        <v>83</v>
      </c>
      <c r="H193" t="s">
        <v>33</v>
      </c>
      <c r="I193">
        <f>I192*J193</f>
        <v>-6.8079999999999998E-3</v>
      </c>
      <c r="J193">
        <v>-2.3E-2</v>
      </c>
      <c r="K193">
        <v>-2.3E-2</v>
      </c>
      <c r="O193">
        <f t="shared" si="129"/>
        <v>-638.97</v>
      </c>
      <c r="P193">
        <f t="shared" si="130"/>
        <v>-638.97</v>
      </c>
      <c r="Q193">
        <f t="shared" si="131"/>
        <v>0</v>
      </c>
      <c r="R193">
        <f t="shared" si="132"/>
        <v>0</v>
      </c>
      <c r="S193">
        <f t="shared" si="133"/>
        <v>0</v>
      </c>
      <c r="T193">
        <f t="shared" si="134"/>
        <v>0</v>
      </c>
      <c r="U193">
        <f t="shared" si="135"/>
        <v>0</v>
      </c>
      <c r="V193">
        <f t="shared" si="136"/>
        <v>0</v>
      </c>
      <c r="W193">
        <f t="shared" si="137"/>
        <v>0</v>
      </c>
      <c r="X193">
        <f t="shared" si="138"/>
        <v>0</v>
      </c>
      <c r="Y193">
        <f t="shared" si="139"/>
        <v>0</v>
      </c>
      <c r="AA193">
        <v>145071932</v>
      </c>
      <c r="AB193">
        <f t="shared" si="140"/>
        <v>11200</v>
      </c>
      <c r="AC193">
        <f t="shared" si="141"/>
        <v>11200</v>
      </c>
      <c r="AD193">
        <f t="shared" ref="AD193:AD200" si="169">ROUND((((ET193)-(EU193))+AE193),2)</f>
        <v>0</v>
      </c>
      <c r="AE193">
        <f t="shared" ref="AE193:AF200" si="170">ROUND((EU193),2)</f>
        <v>0</v>
      </c>
      <c r="AF193">
        <f t="shared" si="170"/>
        <v>0</v>
      </c>
      <c r="AG193">
        <f t="shared" si="142"/>
        <v>0</v>
      </c>
      <c r="AH193">
        <f t="shared" ref="AH193:AI200" si="171">(EW193)</f>
        <v>0</v>
      </c>
      <c r="AI193">
        <f t="shared" si="171"/>
        <v>0</v>
      </c>
      <c r="AJ193">
        <f t="shared" si="143"/>
        <v>0</v>
      </c>
      <c r="AK193">
        <v>11200</v>
      </c>
      <c r="AL193">
        <v>11200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109</v>
      </c>
      <c r="AU193">
        <v>57</v>
      </c>
      <c r="AV193">
        <v>1</v>
      </c>
      <c r="AW193">
        <v>1</v>
      </c>
      <c r="AZ193">
        <v>1</v>
      </c>
      <c r="BA193">
        <v>1</v>
      </c>
      <c r="BB193">
        <v>1</v>
      </c>
      <c r="BC193">
        <v>8.3800000000000008</v>
      </c>
      <c r="BD193" t="s">
        <v>3</v>
      </c>
      <c r="BE193" t="s">
        <v>3</v>
      </c>
      <c r="BF193" t="s">
        <v>3</v>
      </c>
      <c r="BG193" t="s">
        <v>3</v>
      </c>
      <c r="BH193">
        <v>3</v>
      </c>
      <c r="BI193">
        <v>1</v>
      </c>
      <c r="BJ193" t="s">
        <v>84</v>
      </c>
      <c r="BM193">
        <v>12001</v>
      </c>
      <c r="BN193">
        <v>0</v>
      </c>
      <c r="BO193" t="s">
        <v>3</v>
      </c>
      <c r="BP193">
        <v>0</v>
      </c>
      <c r="BQ193">
        <v>2</v>
      </c>
      <c r="BR193">
        <v>1</v>
      </c>
      <c r="BS193">
        <v>1</v>
      </c>
      <c r="BT193">
        <v>1</v>
      </c>
      <c r="BU193">
        <v>1</v>
      </c>
      <c r="BV193">
        <v>1</v>
      </c>
      <c r="BW193">
        <v>1</v>
      </c>
      <c r="BX193">
        <v>1</v>
      </c>
      <c r="BY193" t="s">
        <v>3</v>
      </c>
      <c r="BZ193">
        <v>109</v>
      </c>
      <c r="CA193">
        <v>57</v>
      </c>
      <c r="CB193" t="s">
        <v>3</v>
      </c>
      <c r="CE193">
        <v>0</v>
      </c>
      <c r="CF193">
        <v>0</v>
      </c>
      <c r="CG193">
        <v>0</v>
      </c>
      <c r="CM193">
        <v>0</v>
      </c>
      <c r="CN193" t="s">
        <v>3</v>
      </c>
      <c r="CO193">
        <v>0</v>
      </c>
      <c r="CP193">
        <f t="shared" si="144"/>
        <v>-638.97</v>
      </c>
      <c r="CQ193">
        <f t="shared" si="145"/>
        <v>93856.000000000015</v>
      </c>
      <c r="CR193">
        <f t="shared" ref="CR193:CR200" si="172">(((ET193)*BB193-(EU193)*BS193)+AE193*BS193)</f>
        <v>0</v>
      </c>
      <c r="CS193">
        <f t="shared" si="146"/>
        <v>0</v>
      </c>
      <c r="CT193">
        <f t="shared" si="147"/>
        <v>0</v>
      </c>
      <c r="CU193">
        <f t="shared" si="148"/>
        <v>0</v>
      </c>
      <c r="CV193">
        <f t="shared" si="149"/>
        <v>0</v>
      </c>
      <c r="CW193">
        <f t="shared" si="150"/>
        <v>0</v>
      </c>
      <c r="CX193">
        <f t="shared" si="151"/>
        <v>0</v>
      </c>
      <c r="CY193">
        <f t="shared" si="152"/>
        <v>0</v>
      </c>
      <c r="CZ193">
        <f t="shared" si="153"/>
        <v>0</v>
      </c>
      <c r="DC193" t="s">
        <v>3</v>
      </c>
      <c r="DD193" t="s">
        <v>3</v>
      </c>
      <c r="DE193" t="s">
        <v>3</v>
      </c>
      <c r="DF193" t="s">
        <v>3</v>
      </c>
      <c r="DG193" t="s">
        <v>3</v>
      </c>
      <c r="DH193" t="s">
        <v>3</v>
      </c>
      <c r="DI193" t="s">
        <v>3</v>
      </c>
      <c r="DJ193" t="s">
        <v>3</v>
      </c>
      <c r="DK193" t="s">
        <v>3</v>
      </c>
      <c r="DL193" t="s">
        <v>3</v>
      </c>
      <c r="DM193" t="s">
        <v>3</v>
      </c>
      <c r="DN193">
        <v>0</v>
      </c>
      <c r="DO193">
        <v>0</v>
      </c>
      <c r="DP193">
        <v>1</v>
      </c>
      <c r="DQ193">
        <v>1</v>
      </c>
      <c r="DU193">
        <v>1009</v>
      </c>
      <c r="DV193" t="s">
        <v>33</v>
      </c>
      <c r="DW193" t="s">
        <v>33</v>
      </c>
      <c r="DX193">
        <v>1000</v>
      </c>
      <c r="DZ193" t="s">
        <v>3</v>
      </c>
      <c r="EA193" t="s">
        <v>3</v>
      </c>
      <c r="EB193" t="s">
        <v>3</v>
      </c>
      <c r="EC193" t="s">
        <v>3</v>
      </c>
      <c r="EE193">
        <v>140625032</v>
      </c>
      <c r="EF193">
        <v>2</v>
      </c>
      <c r="EG193" t="s">
        <v>23</v>
      </c>
      <c r="EH193">
        <v>12</v>
      </c>
      <c r="EI193" t="s">
        <v>68</v>
      </c>
      <c r="EJ193">
        <v>1</v>
      </c>
      <c r="EK193">
        <v>12001</v>
      </c>
      <c r="EL193" t="s">
        <v>68</v>
      </c>
      <c r="EM193" t="s">
        <v>69</v>
      </c>
      <c r="EO193" t="s">
        <v>3</v>
      </c>
      <c r="EQ193">
        <v>32768</v>
      </c>
      <c r="ER193">
        <v>11200</v>
      </c>
      <c r="ES193">
        <v>11200</v>
      </c>
      <c r="ET193">
        <v>0</v>
      </c>
      <c r="EU193">
        <v>0</v>
      </c>
      <c r="EV193">
        <v>0</v>
      </c>
      <c r="EW193">
        <v>0</v>
      </c>
      <c r="EX193">
        <v>0</v>
      </c>
      <c r="FQ193">
        <v>0</v>
      </c>
      <c r="FR193">
        <f t="shared" si="154"/>
        <v>0</v>
      </c>
      <c r="FS193">
        <v>0</v>
      </c>
      <c r="FX193">
        <v>109</v>
      </c>
      <c r="FY193">
        <v>57</v>
      </c>
      <c r="GA193" t="s">
        <v>3</v>
      </c>
      <c r="GD193">
        <v>1</v>
      </c>
      <c r="GF193">
        <v>-509681559</v>
      </c>
      <c r="GG193">
        <v>2</v>
      </c>
      <c r="GH193">
        <v>1</v>
      </c>
      <c r="GI193">
        <v>4</v>
      </c>
      <c r="GJ193">
        <v>0</v>
      </c>
      <c r="GK193">
        <v>0</v>
      </c>
      <c r="GL193">
        <f t="shared" si="155"/>
        <v>0</v>
      </c>
      <c r="GM193">
        <f t="shared" si="156"/>
        <v>-638.97</v>
      </c>
      <c r="GN193">
        <f t="shared" si="157"/>
        <v>-638.97</v>
      </c>
      <c r="GO193">
        <f t="shared" si="158"/>
        <v>0</v>
      </c>
      <c r="GP193">
        <f t="shared" si="159"/>
        <v>0</v>
      </c>
      <c r="GR193">
        <v>0</v>
      </c>
      <c r="GS193">
        <v>3</v>
      </c>
      <c r="GT193">
        <v>0</v>
      </c>
      <c r="GU193" t="s">
        <v>3</v>
      </c>
      <c r="GV193">
        <f t="shared" si="160"/>
        <v>0</v>
      </c>
      <c r="GW193">
        <v>1</v>
      </c>
      <c r="GX193">
        <f t="shared" si="161"/>
        <v>0</v>
      </c>
      <c r="HA193">
        <v>0</v>
      </c>
      <c r="HB193">
        <v>0</v>
      </c>
      <c r="HC193">
        <f t="shared" si="162"/>
        <v>0</v>
      </c>
      <c r="HE193" t="s">
        <v>3</v>
      </c>
      <c r="HF193" t="s">
        <v>3</v>
      </c>
      <c r="HM193" t="s">
        <v>3</v>
      </c>
      <c r="HN193" t="s">
        <v>70</v>
      </c>
      <c r="HO193" t="s">
        <v>71</v>
      </c>
      <c r="HP193" t="s">
        <v>68</v>
      </c>
      <c r="HQ193" t="s">
        <v>68</v>
      </c>
      <c r="IK193">
        <v>0</v>
      </c>
    </row>
    <row r="194" spans="1:245" x14ac:dyDescent="0.2">
      <c r="A194">
        <v>17</v>
      </c>
      <c r="B194">
        <v>1</v>
      </c>
      <c r="E194" t="s">
        <v>301</v>
      </c>
      <c r="F194" t="s">
        <v>60</v>
      </c>
      <c r="G194" t="s">
        <v>126</v>
      </c>
      <c r="H194" t="s">
        <v>54</v>
      </c>
      <c r="I194">
        <v>29.6</v>
      </c>
      <c r="J194">
        <v>0</v>
      </c>
      <c r="K194">
        <v>29.6</v>
      </c>
      <c r="O194">
        <f t="shared" si="129"/>
        <v>16376.13</v>
      </c>
      <c r="P194">
        <f t="shared" si="130"/>
        <v>16376.13</v>
      </c>
      <c r="Q194">
        <f t="shared" si="131"/>
        <v>0</v>
      </c>
      <c r="R194">
        <f t="shared" si="132"/>
        <v>0</v>
      </c>
      <c r="S194">
        <f t="shared" si="133"/>
        <v>0</v>
      </c>
      <c r="T194">
        <f t="shared" si="134"/>
        <v>0</v>
      </c>
      <c r="U194">
        <f t="shared" si="135"/>
        <v>0</v>
      </c>
      <c r="V194">
        <f t="shared" si="136"/>
        <v>0</v>
      </c>
      <c r="W194">
        <f t="shared" si="137"/>
        <v>0</v>
      </c>
      <c r="X194">
        <f t="shared" si="138"/>
        <v>0</v>
      </c>
      <c r="Y194">
        <f t="shared" si="139"/>
        <v>0</v>
      </c>
      <c r="AA194">
        <v>145071932</v>
      </c>
      <c r="AB194">
        <f t="shared" si="140"/>
        <v>66.02</v>
      </c>
      <c r="AC194">
        <f t="shared" si="141"/>
        <v>66.02</v>
      </c>
      <c r="AD194">
        <f t="shared" si="169"/>
        <v>0</v>
      </c>
      <c r="AE194">
        <f t="shared" si="170"/>
        <v>0</v>
      </c>
      <c r="AF194">
        <f t="shared" si="170"/>
        <v>0</v>
      </c>
      <c r="AG194">
        <f t="shared" si="142"/>
        <v>0</v>
      </c>
      <c r="AH194">
        <f t="shared" si="171"/>
        <v>0</v>
      </c>
      <c r="AI194">
        <f t="shared" si="171"/>
        <v>0</v>
      </c>
      <c r="AJ194">
        <f t="shared" si="143"/>
        <v>0</v>
      </c>
      <c r="AK194">
        <v>66.02000000000001</v>
      </c>
      <c r="AL194">
        <v>66.02000000000001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1</v>
      </c>
      <c r="AW194">
        <v>1</v>
      </c>
      <c r="AZ194">
        <v>1</v>
      </c>
      <c r="BA194">
        <v>1</v>
      </c>
      <c r="BB194">
        <v>1</v>
      </c>
      <c r="BC194">
        <v>8.3800000000000008</v>
      </c>
      <c r="BD194" t="s">
        <v>3</v>
      </c>
      <c r="BE194" t="s">
        <v>3</v>
      </c>
      <c r="BF194" t="s">
        <v>3</v>
      </c>
      <c r="BG194" t="s">
        <v>3</v>
      </c>
      <c r="BH194">
        <v>3</v>
      </c>
      <c r="BI194">
        <v>1</v>
      </c>
      <c r="BJ194" t="s">
        <v>3</v>
      </c>
      <c r="BM194">
        <v>1100</v>
      </c>
      <c r="BN194">
        <v>0</v>
      </c>
      <c r="BO194" t="s">
        <v>3</v>
      </c>
      <c r="BP194">
        <v>0</v>
      </c>
      <c r="BQ194">
        <v>8</v>
      </c>
      <c r="BR194">
        <v>0</v>
      </c>
      <c r="BS194">
        <v>1</v>
      </c>
      <c r="BT194">
        <v>1</v>
      </c>
      <c r="BU194">
        <v>1</v>
      </c>
      <c r="BV194">
        <v>1</v>
      </c>
      <c r="BW194">
        <v>1</v>
      </c>
      <c r="BX194">
        <v>1</v>
      </c>
      <c r="BY194" t="s">
        <v>3</v>
      </c>
      <c r="BZ194">
        <v>0</v>
      </c>
      <c r="CA194">
        <v>0</v>
      </c>
      <c r="CB194" t="s">
        <v>3</v>
      </c>
      <c r="CE194">
        <v>0</v>
      </c>
      <c r="CF194">
        <v>0</v>
      </c>
      <c r="CG194">
        <v>0</v>
      </c>
      <c r="CM194">
        <v>0</v>
      </c>
      <c r="CN194" t="s">
        <v>3</v>
      </c>
      <c r="CO194">
        <v>0</v>
      </c>
      <c r="CP194">
        <f t="shared" si="144"/>
        <v>16376.13</v>
      </c>
      <c r="CQ194">
        <f t="shared" si="145"/>
        <v>553.24760000000003</v>
      </c>
      <c r="CR194">
        <f t="shared" si="172"/>
        <v>0</v>
      </c>
      <c r="CS194">
        <f t="shared" si="146"/>
        <v>0</v>
      </c>
      <c r="CT194">
        <f t="shared" si="147"/>
        <v>0</v>
      </c>
      <c r="CU194">
        <f t="shared" si="148"/>
        <v>0</v>
      </c>
      <c r="CV194">
        <f t="shared" si="149"/>
        <v>0</v>
      </c>
      <c r="CW194">
        <f t="shared" si="150"/>
        <v>0</v>
      </c>
      <c r="CX194">
        <f t="shared" si="151"/>
        <v>0</v>
      </c>
      <c r="CY194">
        <f t="shared" si="152"/>
        <v>0</v>
      </c>
      <c r="CZ194">
        <f t="shared" si="153"/>
        <v>0</v>
      </c>
      <c r="DC194" t="s">
        <v>3</v>
      </c>
      <c r="DD194" t="s">
        <v>3</v>
      </c>
      <c r="DE194" t="s">
        <v>3</v>
      </c>
      <c r="DF194" t="s">
        <v>3</v>
      </c>
      <c r="DG194" t="s">
        <v>3</v>
      </c>
      <c r="DH194" t="s">
        <v>3</v>
      </c>
      <c r="DI194" t="s">
        <v>3</v>
      </c>
      <c r="DJ194" t="s">
        <v>3</v>
      </c>
      <c r="DK194" t="s">
        <v>3</v>
      </c>
      <c r="DL194" t="s">
        <v>3</v>
      </c>
      <c r="DM194" t="s">
        <v>3</v>
      </c>
      <c r="DN194">
        <v>0</v>
      </c>
      <c r="DO194">
        <v>0</v>
      </c>
      <c r="DP194">
        <v>1</v>
      </c>
      <c r="DQ194">
        <v>1</v>
      </c>
      <c r="DU194">
        <v>1005</v>
      </c>
      <c r="DV194" t="s">
        <v>54</v>
      </c>
      <c r="DW194" t="s">
        <v>54</v>
      </c>
      <c r="DX194">
        <v>1</v>
      </c>
      <c r="DZ194" t="s">
        <v>3</v>
      </c>
      <c r="EA194" t="s">
        <v>3</v>
      </c>
      <c r="EB194" t="s">
        <v>3</v>
      </c>
      <c r="EC194" t="s">
        <v>3</v>
      </c>
      <c r="EE194">
        <v>140625274</v>
      </c>
      <c r="EF194">
        <v>8</v>
      </c>
      <c r="EG194" t="s">
        <v>55</v>
      </c>
      <c r="EH194">
        <v>0</v>
      </c>
      <c r="EI194" t="s">
        <v>3</v>
      </c>
      <c r="EJ194">
        <v>1</v>
      </c>
      <c r="EK194">
        <v>1100</v>
      </c>
      <c r="EL194" t="s">
        <v>56</v>
      </c>
      <c r="EM194" t="s">
        <v>57</v>
      </c>
      <c r="EO194" t="s">
        <v>3</v>
      </c>
      <c r="EQ194">
        <v>0</v>
      </c>
      <c r="ER194">
        <v>66.59</v>
      </c>
      <c r="ES194">
        <v>66.02000000000001</v>
      </c>
      <c r="ET194">
        <v>0</v>
      </c>
      <c r="EU194">
        <v>0</v>
      </c>
      <c r="EV194">
        <v>0</v>
      </c>
      <c r="EW194">
        <v>0</v>
      </c>
      <c r="EX194">
        <v>0</v>
      </c>
      <c r="EY194">
        <v>0</v>
      </c>
      <c r="EZ194">
        <v>5</v>
      </c>
      <c r="FC194">
        <v>1</v>
      </c>
      <c r="FD194">
        <v>18</v>
      </c>
      <c r="FF194">
        <v>619.94000000000005</v>
      </c>
      <c r="FQ194">
        <v>0</v>
      </c>
      <c r="FR194">
        <f t="shared" si="154"/>
        <v>0</v>
      </c>
      <c r="FS194">
        <v>0</v>
      </c>
      <c r="FX194">
        <v>0</v>
      </c>
      <c r="FY194">
        <v>0</v>
      </c>
      <c r="GA194" t="s">
        <v>127</v>
      </c>
      <c r="GD194">
        <v>1</v>
      </c>
      <c r="GF194">
        <v>392988719</v>
      </c>
      <c r="GG194">
        <v>2</v>
      </c>
      <c r="GH194">
        <v>3</v>
      </c>
      <c r="GI194">
        <v>4</v>
      </c>
      <c r="GJ194">
        <v>0</v>
      </c>
      <c r="GK194">
        <v>0</v>
      </c>
      <c r="GL194">
        <f t="shared" si="155"/>
        <v>0</v>
      </c>
      <c r="GM194">
        <f t="shared" si="156"/>
        <v>16376.13</v>
      </c>
      <c r="GN194">
        <f t="shared" si="157"/>
        <v>16376.13</v>
      </c>
      <c r="GO194">
        <f t="shared" si="158"/>
        <v>0</v>
      </c>
      <c r="GP194">
        <f t="shared" si="159"/>
        <v>0</v>
      </c>
      <c r="GR194">
        <v>1</v>
      </c>
      <c r="GS194">
        <v>1</v>
      </c>
      <c r="GT194">
        <v>0</v>
      </c>
      <c r="GU194" t="s">
        <v>3</v>
      </c>
      <c r="GV194">
        <f t="shared" si="160"/>
        <v>0</v>
      </c>
      <c r="GW194">
        <v>1</v>
      </c>
      <c r="GX194">
        <f t="shared" si="161"/>
        <v>0</v>
      </c>
      <c r="HA194">
        <v>0</v>
      </c>
      <c r="HB194">
        <v>0</v>
      </c>
      <c r="HC194">
        <f t="shared" si="162"/>
        <v>0</v>
      </c>
      <c r="HE194" t="s">
        <v>64</v>
      </c>
      <c r="HF194" t="s">
        <v>34</v>
      </c>
      <c r="HM194" t="s">
        <v>3</v>
      </c>
      <c r="HN194" t="s">
        <v>3</v>
      </c>
      <c r="HO194" t="s">
        <v>3</v>
      </c>
      <c r="HP194" t="s">
        <v>3</v>
      </c>
      <c r="HQ194" t="s">
        <v>3</v>
      </c>
      <c r="IK194">
        <v>0</v>
      </c>
    </row>
    <row r="195" spans="1:245" x14ac:dyDescent="0.2">
      <c r="A195">
        <v>17</v>
      </c>
      <c r="B195">
        <v>1</v>
      </c>
      <c r="E195" t="s">
        <v>302</v>
      </c>
      <c r="F195" t="s">
        <v>60</v>
      </c>
      <c r="G195" t="s">
        <v>61</v>
      </c>
      <c r="H195" t="s">
        <v>62</v>
      </c>
      <c r="I195">
        <v>296</v>
      </c>
      <c r="J195">
        <v>0</v>
      </c>
      <c r="K195">
        <v>296</v>
      </c>
      <c r="O195">
        <f t="shared" si="129"/>
        <v>1265.04</v>
      </c>
      <c r="P195">
        <f t="shared" si="130"/>
        <v>1265.04</v>
      </c>
      <c r="Q195">
        <f t="shared" si="131"/>
        <v>0</v>
      </c>
      <c r="R195">
        <f t="shared" si="132"/>
        <v>0</v>
      </c>
      <c r="S195">
        <f t="shared" si="133"/>
        <v>0</v>
      </c>
      <c r="T195">
        <f t="shared" si="134"/>
        <v>0</v>
      </c>
      <c r="U195">
        <f t="shared" si="135"/>
        <v>0</v>
      </c>
      <c r="V195">
        <f t="shared" si="136"/>
        <v>0</v>
      </c>
      <c r="W195">
        <f t="shared" si="137"/>
        <v>0</v>
      </c>
      <c r="X195">
        <f t="shared" si="138"/>
        <v>0</v>
      </c>
      <c r="Y195">
        <f t="shared" si="139"/>
        <v>0</v>
      </c>
      <c r="AA195">
        <v>145071932</v>
      </c>
      <c r="AB195">
        <f t="shared" si="140"/>
        <v>0.51</v>
      </c>
      <c r="AC195">
        <f t="shared" si="141"/>
        <v>0.51</v>
      </c>
      <c r="AD195">
        <f t="shared" si="169"/>
        <v>0</v>
      </c>
      <c r="AE195">
        <f t="shared" si="170"/>
        <v>0</v>
      </c>
      <c r="AF195">
        <f t="shared" si="170"/>
        <v>0</v>
      </c>
      <c r="AG195">
        <f t="shared" si="142"/>
        <v>0</v>
      </c>
      <c r="AH195">
        <f t="shared" si="171"/>
        <v>0</v>
      </c>
      <c r="AI195">
        <f t="shared" si="171"/>
        <v>0</v>
      </c>
      <c r="AJ195">
        <f t="shared" si="143"/>
        <v>0</v>
      </c>
      <c r="AK195">
        <v>0.51</v>
      </c>
      <c r="AL195">
        <v>0.51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1</v>
      </c>
      <c r="AW195">
        <v>1</v>
      </c>
      <c r="AZ195">
        <v>1</v>
      </c>
      <c r="BA195">
        <v>1</v>
      </c>
      <c r="BB195">
        <v>1</v>
      </c>
      <c r="BC195">
        <v>8.3800000000000008</v>
      </c>
      <c r="BD195" t="s">
        <v>3</v>
      </c>
      <c r="BE195" t="s">
        <v>3</v>
      </c>
      <c r="BF195" t="s">
        <v>3</v>
      </c>
      <c r="BG195" t="s">
        <v>3</v>
      </c>
      <c r="BH195">
        <v>3</v>
      </c>
      <c r="BI195">
        <v>1</v>
      </c>
      <c r="BJ195" t="s">
        <v>3</v>
      </c>
      <c r="BM195">
        <v>1100</v>
      </c>
      <c r="BN195">
        <v>0</v>
      </c>
      <c r="BO195" t="s">
        <v>3</v>
      </c>
      <c r="BP195">
        <v>0</v>
      </c>
      <c r="BQ195">
        <v>8</v>
      </c>
      <c r="BR195">
        <v>0</v>
      </c>
      <c r="BS195">
        <v>1</v>
      </c>
      <c r="BT195">
        <v>1</v>
      </c>
      <c r="BU195">
        <v>1</v>
      </c>
      <c r="BV195">
        <v>1</v>
      </c>
      <c r="BW195">
        <v>1</v>
      </c>
      <c r="BX195">
        <v>1</v>
      </c>
      <c r="BY195" t="s">
        <v>3</v>
      </c>
      <c r="BZ195">
        <v>0</v>
      </c>
      <c r="CA195">
        <v>0</v>
      </c>
      <c r="CB195" t="s">
        <v>3</v>
      </c>
      <c r="CE195">
        <v>0</v>
      </c>
      <c r="CF195">
        <v>0</v>
      </c>
      <c r="CG195">
        <v>0</v>
      </c>
      <c r="CM195">
        <v>0</v>
      </c>
      <c r="CN195" t="s">
        <v>3</v>
      </c>
      <c r="CO195">
        <v>0</v>
      </c>
      <c r="CP195">
        <f t="shared" si="144"/>
        <v>1265.04</v>
      </c>
      <c r="CQ195">
        <f t="shared" si="145"/>
        <v>4.2738000000000005</v>
      </c>
      <c r="CR195">
        <f t="shared" si="172"/>
        <v>0</v>
      </c>
      <c r="CS195">
        <f t="shared" si="146"/>
        <v>0</v>
      </c>
      <c r="CT195">
        <f t="shared" si="147"/>
        <v>0</v>
      </c>
      <c r="CU195">
        <f t="shared" si="148"/>
        <v>0</v>
      </c>
      <c r="CV195">
        <f t="shared" si="149"/>
        <v>0</v>
      </c>
      <c r="CW195">
        <f t="shared" si="150"/>
        <v>0</v>
      </c>
      <c r="CX195">
        <f t="shared" si="151"/>
        <v>0</v>
      </c>
      <c r="CY195">
        <f t="shared" si="152"/>
        <v>0</v>
      </c>
      <c r="CZ195">
        <f t="shared" si="153"/>
        <v>0</v>
      </c>
      <c r="DC195" t="s">
        <v>3</v>
      </c>
      <c r="DD195" t="s">
        <v>3</v>
      </c>
      <c r="DE195" t="s">
        <v>3</v>
      </c>
      <c r="DF195" t="s">
        <v>3</v>
      </c>
      <c r="DG195" t="s">
        <v>3</v>
      </c>
      <c r="DH195" t="s">
        <v>3</v>
      </c>
      <c r="DI195" t="s">
        <v>3</v>
      </c>
      <c r="DJ195" t="s">
        <v>3</v>
      </c>
      <c r="DK195" t="s">
        <v>3</v>
      </c>
      <c r="DL195" t="s">
        <v>3</v>
      </c>
      <c r="DM195" t="s">
        <v>3</v>
      </c>
      <c r="DN195">
        <v>0</v>
      </c>
      <c r="DO195">
        <v>0</v>
      </c>
      <c r="DP195">
        <v>1</v>
      </c>
      <c r="DQ195">
        <v>1</v>
      </c>
      <c r="DU195">
        <v>1010</v>
      </c>
      <c r="DV195" t="s">
        <v>62</v>
      </c>
      <c r="DW195" t="s">
        <v>62</v>
      </c>
      <c r="DX195">
        <v>1</v>
      </c>
      <c r="DZ195" t="s">
        <v>3</v>
      </c>
      <c r="EA195" t="s">
        <v>3</v>
      </c>
      <c r="EB195" t="s">
        <v>3</v>
      </c>
      <c r="EC195" t="s">
        <v>3</v>
      </c>
      <c r="EE195">
        <v>140625274</v>
      </c>
      <c r="EF195">
        <v>8</v>
      </c>
      <c r="EG195" t="s">
        <v>55</v>
      </c>
      <c r="EH195">
        <v>0</v>
      </c>
      <c r="EI195" t="s">
        <v>3</v>
      </c>
      <c r="EJ195">
        <v>1</v>
      </c>
      <c r="EK195">
        <v>1100</v>
      </c>
      <c r="EL195" t="s">
        <v>56</v>
      </c>
      <c r="EM195" t="s">
        <v>57</v>
      </c>
      <c r="EO195" t="s">
        <v>3</v>
      </c>
      <c r="EQ195">
        <v>0</v>
      </c>
      <c r="ER195">
        <v>0.51</v>
      </c>
      <c r="ES195">
        <v>0.51</v>
      </c>
      <c r="ET195">
        <v>0</v>
      </c>
      <c r="EU195">
        <v>0</v>
      </c>
      <c r="EV195">
        <v>0</v>
      </c>
      <c r="EW195">
        <v>0</v>
      </c>
      <c r="EX195">
        <v>0</v>
      </c>
      <c r="EY195">
        <v>0</v>
      </c>
      <c r="EZ195">
        <v>5</v>
      </c>
      <c r="FC195">
        <v>1</v>
      </c>
      <c r="FD195">
        <v>18</v>
      </c>
      <c r="FF195">
        <v>4.8</v>
      </c>
      <c r="FQ195">
        <v>0</v>
      </c>
      <c r="FR195">
        <f t="shared" si="154"/>
        <v>0</v>
      </c>
      <c r="FS195">
        <v>0</v>
      </c>
      <c r="FX195">
        <v>0</v>
      </c>
      <c r="FY195">
        <v>0</v>
      </c>
      <c r="GA195" t="s">
        <v>63</v>
      </c>
      <c r="GD195">
        <v>1</v>
      </c>
      <c r="GF195">
        <v>-1778612597</v>
      </c>
      <c r="GG195">
        <v>2</v>
      </c>
      <c r="GH195">
        <v>3</v>
      </c>
      <c r="GI195">
        <v>4</v>
      </c>
      <c r="GJ195">
        <v>0</v>
      </c>
      <c r="GK195">
        <v>0</v>
      </c>
      <c r="GL195">
        <f t="shared" si="155"/>
        <v>0</v>
      </c>
      <c r="GM195">
        <f t="shared" si="156"/>
        <v>1265.04</v>
      </c>
      <c r="GN195">
        <f t="shared" si="157"/>
        <v>1265.04</v>
      </c>
      <c r="GO195">
        <f t="shared" si="158"/>
        <v>0</v>
      </c>
      <c r="GP195">
        <f t="shared" si="159"/>
        <v>0</v>
      </c>
      <c r="GR195">
        <v>1</v>
      </c>
      <c r="GS195">
        <v>1</v>
      </c>
      <c r="GT195">
        <v>0</v>
      </c>
      <c r="GU195" t="s">
        <v>3</v>
      </c>
      <c r="GV195">
        <f t="shared" si="160"/>
        <v>0</v>
      </c>
      <c r="GW195">
        <v>1</v>
      </c>
      <c r="GX195">
        <f t="shared" si="161"/>
        <v>0</v>
      </c>
      <c r="HA195">
        <v>0</v>
      </c>
      <c r="HB195">
        <v>0</v>
      </c>
      <c r="HC195">
        <f t="shared" si="162"/>
        <v>0</v>
      </c>
      <c r="HE195" t="s">
        <v>64</v>
      </c>
      <c r="HF195" t="s">
        <v>34</v>
      </c>
      <c r="HM195" t="s">
        <v>3</v>
      </c>
      <c r="HN195" t="s">
        <v>3</v>
      </c>
      <c r="HO195" t="s">
        <v>3</v>
      </c>
      <c r="HP195" t="s">
        <v>3</v>
      </c>
      <c r="HQ195" t="s">
        <v>3</v>
      </c>
      <c r="IK195">
        <v>0</v>
      </c>
    </row>
    <row r="196" spans="1:245" x14ac:dyDescent="0.2">
      <c r="A196">
        <v>17</v>
      </c>
      <c r="B196">
        <v>1</v>
      </c>
      <c r="C196">
        <f>ROW(SmtRes!A218)</f>
        <v>218</v>
      </c>
      <c r="D196">
        <f>ROW(EtalonRes!A242)</f>
        <v>242</v>
      </c>
      <c r="E196" t="s">
        <v>303</v>
      </c>
      <c r="F196" t="s">
        <v>130</v>
      </c>
      <c r="G196" t="s">
        <v>131</v>
      </c>
      <c r="H196" t="s">
        <v>19</v>
      </c>
      <c r="I196">
        <f>ROUND(484/100,9)</f>
        <v>4.84</v>
      </c>
      <c r="J196">
        <v>0</v>
      </c>
      <c r="K196">
        <f>ROUND(484/100,9)</f>
        <v>4.84</v>
      </c>
      <c r="O196">
        <f t="shared" si="129"/>
        <v>117570.55</v>
      </c>
      <c r="P196">
        <f t="shared" si="130"/>
        <v>1943.19</v>
      </c>
      <c r="Q196">
        <f t="shared" si="131"/>
        <v>1237.08</v>
      </c>
      <c r="R196">
        <f t="shared" si="132"/>
        <v>719.02</v>
      </c>
      <c r="S196">
        <f t="shared" si="133"/>
        <v>114390.28</v>
      </c>
      <c r="T196">
        <f t="shared" si="134"/>
        <v>0</v>
      </c>
      <c r="U196">
        <f t="shared" si="135"/>
        <v>315.18080000000003</v>
      </c>
      <c r="V196">
        <f t="shared" si="136"/>
        <v>1.3552000000000002</v>
      </c>
      <c r="W196">
        <f t="shared" si="137"/>
        <v>0</v>
      </c>
      <c r="X196">
        <f t="shared" si="138"/>
        <v>103598.37</v>
      </c>
      <c r="Y196">
        <f t="shared" si="139"/>
        <v>52950.28</v>
      </c>
      <c r="AA196">
        <v>145071932</v>
      </c>
      <c r="AB196">
        <f t="shared" si="140"/>
        <v>584.02</v>
      </c>
      <c r="AC196">
        <f t="shared" si="141"/>
        <v>47.91</v>
      </c>
      <c r="AD196">
        <f t="shared" si="169"/>
        <v>19.059999999999999</v>
      </c>
      <c r="AE196">
        <f t="shared" si="170"/>
        <v>3.25</v>
      </c>
      <c r="AF196">
        <f t="shared" si="170"/>
        <v>517.04999999999995</v>
      </c>
      <c r="AG196">
        <f t="shared" si="142"/>
        <v>0</v>
      </c>
      <c r="AH196">
        <f t="shared" si="171"/>
        <v>65.12</v>
      </c>
      <c r="AI196">
        <f t="shared" si="171"/>
        <v>0.28000000000000003</v>
      </c>
      <c r="AJ196">
        <f t="shared" si="143"/>
        <v>0</v>
      </c>
      <c r="AK196">
        <v>584.02</v>
      </c>
      <c r="AL196">
        <v>47.91</v>
      </c>
      <c r="AM196">
        <v>19.059999999999999</v>
      </c>
      <c r="AN196">
        <v>3.25</v>
      </c>
      <c r="AO196">
        <v>517.04999999999995</v>
      </c>
      <c r="AP196">
        <v>0</v>
      </c>
      <c r="AQ196">
        <v>65.12</v>
      </c>
      <c r="AR196">
        <v>0.28000000000000003</v>
      </c>
      <c r="AS196">
        <v>0</v>
      </c>
      <c r="AT196">
        <v>90</v>
      </c>
      <c r="AU196">
        <v>46</v>
      </c>
      <c r="AV196">
        <v>1</v>
      </c>
      <c r="AW196">
        <v>1</v>
      </c>
      <c r="AZ196">
        <v>1</v>
      </c>
      <c r="BA196">
        <v>45.71</v>
      </c>
      <c r="BB196">
        <v>13.41</v>
      </c>
      <c r="BC196">
        <v>8.3800000000000008</v>
      </c>
      <c r="BD196" t="s">
        <v>3</v>
      </c>
      <c r="BE196" t="s">
        <v>3</v>
      </c>
      <c r="BF196" t="s">
        <v>3</v>
      </c>
      <c r="BG196" t="s">
        <v>3</v>
      </c>
      <c r="BH196">
        <v>0</v>
      </c>
      <c r="BI196">
        <v>1</v>
      </c>
      <c r="BJ196" t="s">
        <v>132</v>
      </c>
      <c r="BM196">
        <v>58001</v>
      </c>
      <c r="BN196">
        <v>0</v>
      </c>
      <c r="BO196" t="s">
        <v>3</v>
      </c>
      <c r="BP196">
        <v>0</v>
      </c>
      <c r="BQ196">
        <v>6</v>
      </c>
      <c r="BR196">
        <v>0</v>
      </c>
      <c r="BS196">
        <v>45.71</v>
      </c>
      <c r="BT196">
        <v>1</v>
      </c>
      <c r="BU196">
        <v>1</v>
      </c>
      <c r="BV196">
        <v>1</v>
      </c>
      <c r="BW196">
        <v>1</v>
      </c>
      <c r="BX196">
        <v>1</v>
      </c>
      <c r="BY196" t="s">
        <v>3</v>
      </c>
      <c r="BZ196">
        <v>90</v>
      </c>
      <c r="CA196">
        <v>46</v>
      </c>
      <c r="CB196" t="s">
        <v>3</v>
      </c>
      <c r="CE196">
        <v>0</v>
      </c>
      <c r="CF196">
        <v>0</v>
      </c>
      <c r="CG196">
        <v>0</v>
      </c>
      <c r="CM196">
        <v>0</v>
      </c>
      <c r="CN196" t="s">
        <v>3</v>
      </c>
      <c r="CO196">
        <v>0</v>
      </c>
      <c r="CP196">
        <f t="shared" si="144"/>
        <v>117570.55</v>
      </c>
      <c r="CQ196">
        <f t="shared" si="145"/>
        <v>401.48579999999998</v>
      </c>
      <c r="CR196">
        <f t="shared" si="172"/>
        <v>255.59459999999999</v>
      </c>
      <c r="CS196">
        <f t="shared" si="146"/>
        <v>148.5575</v>
      </c>
      <c r="CT196">
        <f t="shared" si="147"/>
        <v>23634.355499999998</v>
      </c>
      <c r="CU196">
        <f t="shared" si="148"/>
        <v>0</v>
      </c>
      <c r="CV196">
        <f t="shared" si="149"/>
        <v>65.12</v>
      </c>
      <c r="CW196">
        <f t="shared" si="150"/>
        <v>0.28000000000000003</v>
      </c>
      <c r="CX196">
        <f t="shared" si="151"/>
        <v>0</v>
      </c>
      <c r="CY196">
        <f t="shared" si="152"/>
        <v>103598.37</v>
      </c>
      <c r="CZ196">
        <f t="shared" si="153"/>
        <v>52950.277999999998</v>
      </c>
      <c r="DC196" t="s">
        <v>3</v>
      </c>
      <c r="DD196" t="s">
        <v>3</v>
      </c>
      <c r="DE196" t="s">
        <v>3</v>
      </c>
      <c r="DF196" t="s">
        <v>3</v>
      </c>
      <c r="DG196" t="s">
        <v>3</v>
      </c>
      <c r="DH196" t="s">
        <v>3</v>
      </c>
      <c r="DI196" t="s">
        <v>3</v>
      </c>
      <c r="DJ196" t="s">
        <v>3</v>
      </c>
      <c r="DK196" t="s">
        <v>3</v>
      </c>
      <c r="DL196" t="s">
        <v>3</v>
      </c>
      <c r="DM196" t="s">
        <v>3</v>
      </c>
      <c r="DN196">
        <v>0</v>
      </c>
      <c r="DO196">
        <v>0</v>
      </c>
      <c r="DP196">
        <v>1</v>
      </c>
      <c r="DQ196">
        <v>1</v>
      </c>
      <c r="DU196">
        <v>1005</v>
      </c>
      <c r="DV196" t="s">
        <v>19</v>
      </c>
      <c r="DW196" t="s">
        <v>19</v>
      </c>
      <c r="DX196">
        <v>100</v>
      </c>
      <c r="DZ196" t="s">
        <v>3</v>
      </c>
      <c r="EA196" t="s">
        <v>3</v>
      </c>
      <c r="EB196" t="s">
        <v>3</v>
      </c>
      <c r="EC196" t="s">
        <v>3</v>
      </c>
      <c r="EE196">
        <v>140625154</v>
      </c>
      <c r="EF196">
        <v>6</v>
      </c>
      <c r="EG196" t="s">
        <v>133</v>
      </c>
      <c r="EH196">
        <v>92</v>
      </c>
      <c r="EI196" t="s">
        <v>134</v>
      </c>
      <c r="EJ196">
        <v>1</v>
      </c>
      <c r="EK196">
        <v>58001</v>
      </c>
      <c r="EL196" t="s">
        <v>134</v>
      </c>
      <c r="EM196" t="s">
        <v>135</v>
      </c>
      <c r="EO196" t="s">
        <v>3</v>
      </c>
      <c r="EQ196">
        <v>0</v>
      </c>
      <c r="ER196">
        <v>584.02</v>
      </c>
      <c r="ES196">
        <v>47.91</v>
      </c>
      <c r="ET196">
        <v>19.059999999999999</v>
      </c>
      <c r="EU196">
        <v>3.25</v>
      </c>
      <c r="EV196">
        <v>517.04999999999995</v>
      </c>
      <c r="EW196">
        <v>65.12</v>
      </c>
      <c r="EX196">
        <v>0.28000000000000003</v>
      </c>
      <c r="EY196">
        <v>0</v>
      </c>
      <c r="FQ196">
        <v>0</v>
      </c>
      <c r="FR196">
        <f t="shared" si="154"/>
        <v>0</v>
      </c>
      <c r="FS196">
        <v>0</v>
      </c>
      <c r="FX196">
        <v>90</v>
      </c>
      <c r="FY196">
        <v>46</v>
      </c>
      <c r="GA196" t="s">
        <v>3</v>
      </c>
      <c r="GD196">
        <v>1</v>
      </c>
      <c r="GF196">
        <v>-1455036301</v>
      </c>
      <c r="GG196">
        <v>2</v>
      </c>
      <c r="GH196">
        <v>1</v>
      </c>
      <c r="GI196">
        <v>4</v>
      </c>
      <c r="GJ196">
        <v>0</v>
      </c>
      <c r="GK196">
        <v>0</v>
      </c>
      <c r="GL196">
        <f t="shared" si="155"/>
        <v>0</v>
      </c>
      <c r="GM196">
        <f t="shared" si="156"/>
        <v>274119.2</v>
      </c>
      <c r="GN196">
        <f t="shared" si="157"/>
        <v>274119.2</v>
      </c>
      <c r="GO196">
        <f t="shared" si="158"/>
        <v>0</v>
      </c>
      <c r="GP196">
        <f t="shared" si="159"/>
        <v>0</v>
      </c>
      <c r="GR196">
        <v>0</v>
      </c>
      <c r="GS196">
        <v>3</v>
      </c>
      <c r="GT196">
        <v>0</v>
      </c>
      <c r="GU196" t="s">
        <v>3</v>
      </c>
      <c r="GV196">
        <f t="shared" si="160"/>
        <v>0</v>
      </c>
      <c r="GW196">
        <v>1</v>
      </c>
      <c r="GX196">
        <f t="shared" si="161"/>
        <v>0</v>
      </c>
      <c r="HA196">
        <v>0</v>
      </c>
      <c r="HB196">
        <v>0</v>
      </c>
      <c r="HC196">
        <f t="shared" si="162"/>
        <v>0</v>
      </c>
      <c r="HE196" t="s">
        <v>3</v>
      </c>
      <c r="HF196" t="s">
        <v>3</v>
      </c>
      <c r="HM196" t="s">
        <v>3</v>
      </c>
      <c r="HN196" t="s">
        <v>136</v>
      </c>
      <c r="HO196" t="s">
        <v>137</v>
      </c>
      <c r="HP196" t="s">
        <v>138</v>
      </c>
      <c r="HQ196" t="s">
        <v>138</v>
      </c>
      <c r="IK196">
        <v>0</v>
      </c>
    </row>
    <row r="197" spans="1:245" x14ac:dyDescent="0.2">
      <c r="A197">
        <v>18</v>
      </c>
      <c r="B197">
        <v>1</v>
      </c>
      <c r="C197">
        <v>218</v>
      </c>
      <c r="E197" t="s">
        <v>304</v>
      </c>
      <c r="F197" t="s">
        <v>31</v>
      </c>
      <c r="G197" t="s">
        <v>32</v>
      </c>
      <c r="H197" t="s">
        <v>33</v>
      </c>
      <c r="I197">
        <f>I196*J197</f>
        <v>10.212400000000001</v>
      </c>
      <c r="J197">
        <v>2.1100000000000003</v>
      </c>
      <c r="K197">
        <v>2.11</v>
      </c>
      <c r="O197">
        <f t="shared" si="129"/>
        <v>0</v>
      </c>
      <c r="P197">
        <f t="shared" si="130"/>
        <v>0</v>
      </c>
      <c r="Q197">
        <f t="shared" si="131"/>
        <v>0</v>
      </c>
      <c r="R197">
        <f t="shared" si="132"/>
        <v>0</v>
      </c>
      <c r="S197">
        <f t="shared" si="133"/>
        <v>0</v>
      </c>
      <c r="T197">
        <f t="shared" si="134"/>
        <v>0</v>
      </c>
      <c r="U197">
        <f t="shared" si="135"/>
        <v>0</v>
      </c>
      <c r="V197">
        <f t="shared" si="136"/>
        <v>0</v>
      </c>
      <c r="W197">
        <f t="shared" si="137"/>
        <v>0</v>
      </c>
      <c r="X197">
        <f t="shared" si="138"/>
        <v>0</v>
      </c>
      <c r="Y197">
        <f t="shared" si="139"/>
        <v>0</v>
      </c>
      <c r="AA197">
        <v>145071932</v>
      </c>
      <c r="AB197">
        <f t="shared" si="140"/>
        <v>0</v>
      </c>
      <c r="AC197">
        <f t="shared" si="141"/>
        <v>0</v>
      </c>
      <c r="AD197">
        <f t="shared" si="169"/>
        <v>0</v>
      </c>
      <c r="AE197">
        <f t="shared" si="170"/>
        <v>0</v>
      </c>
      <c r="AF197">
        <f t="shared" si="170"/>
        <v>0</v>
      </c>
      <c r="AG197">
        <f t="shared" si="142"/>
        <v>0</v>
      </c>
      <c r="AH197">
        <f t="shared" si="171"/>
        <v>0</v>
      </c>
      <c r="AI197">
        <f t="shared" si="171"/>
        <v>0</v>
      </c>
      <c r="AJ197">
        <f t="shared" si="143"/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90</v>
      </c>
      <c r="AU197">
        <v>46</v>
      </c>
      <c r="AV197">
        <v>1</v>
      </c>
      <c r="AW197">
        <v>1</v>
      </c>
      <c r="AZ197">
        <v>1</v>
      </c>
      <c r="BA197">
        <v>1</v>
      </c>
      <c r="BB197">
        <v>1</v>
      </c>
      <c r="BC197">
        <v>8.3800000000000008</v>
      </c>
      <c r="BD197" t="s">
        <v>3</v>
      </c>
      <c r="BE197" t="s">
        <v>3</v>
      </c>
      <c r="BF197" t="s">
        <v>3</v>
      </c>
      <c r="BG197" t="s">
        <v>3</v>
      </c>
      <c r="BH197">
        <v>3</v>
      </c>
      <c r="BI197">
        <v>1</v>
      </c>
      <c r="BJ197" t="s">
        <v>3</v>
      </c>
      <c r="BM197">
        <v>58001</v>
      </c>
      <c r="BN197">
        <v>0</v>
      </c>
      <c r="BO197" t="s">
        <v>3</v>
      </c>
      <c r="BP197">
        <v>0</v>
      </c>
      <c r="BQ197">
        <v>6</v>
      </c>
      <c r="BR197">
        <v>0</v>
      </c>
      <c r="BS197">
        <v>1</v>
      </c>
      <c r="BT197">
        <v>1</v>
      </c>
      <c r="BU197">
        <v>1</v>
      </c>
      <c r="BV197">
        <v>1</v>
      </c>
      <c r="BW197">
        <v>1</v>
      </c>
      <c r="BX197">
        <v>1</v>
      </c>
      <c r="BY197" t="s">
        <v>3</v>
      </c>
      <c r="BZ197">
        <v>90</v>
      </c>
      <c r="CA197">
        <v>46</v>
      </c>
      <c r="CB197" t="s">
        <v>3</v>
      </c>
      <c r="CE197">
        <v>0</v>
      </c>
      <c r="CF197">
        <v>0</v>
      </c>
      <c r="CG197">
        <v>0</v>
      </c>
      <c r="CM197">
        <v>0</v>
      </c>
      <c r="CN197" t="s">
        <v>3</v>
      </c>
      <c r="CO197">
        <v>0</v>
      </c>
      <c r="CP197">
        <f t="shared" si="144"/>
        <v>0</v>
      </c>
      <c r="CQ197">
        <f t="shared" si="145"/>
        <v>0</v>
      </c>
      <c r="CR197">
        <f t="shared" si="172"/>
        <v>0</v>
      </c>
      <c r="CS197">
        <f t="shared" si="146"/>
        <v>0</v>
      </c>
      <c r="CT197">
        <f t="shared" si="147"/>
        <v>0</v>
      </c>
      <c r="CU197">
        <f t="shared" si="148"/>
        <v>0</v>
      </c>
      <c r="CV197">
        <f t="shared" si="149"/>
        <v>0</v>
      </c>
      <c r="CW197">
        <f t="shared" si="150"/>
        <v>0</v>
      </c>
      <c r="CX197">
        <f t="shared" si="151"/>
        <v>0</v>
      </c>
      <c r="CY197">
        <f t="shared" si="152"/>
        <v>0</v>
      </c>
      <c r="CZ197">
        <f t="shared" si="153"/>
        <v>0</v>
      </c>
      <c r="DC197" t="s">
        <v>3</v>
      </c>
      <c r="DD197" t="s">
        <v>3</v>
      </c>
      <c r="DE197" t="s">
        <v>3</v>
      </c>
      <c r="DF197" t="s">
        <v>3</v>
      </c>
      <c r="DG197" t="s">
        <v>3</v>
      </c>
      <c r="DH197" t="s">
        <v>3</v>
      </c>
      <c r="DI197" t="s">
        <v>3</v>
      </c>
      <c r="DJ197" t="s">
        <v>3</v>
      </c>
      <c r="DK197" t="s">
        <v>3</v>
      </c>
      <c r="DL197" t="s">
        <v>3</v>
      </c>
      <c r="DM197" t="s">
        <v>3</v>
      </c>
      <c r="DN197">
        <v>0</v>
      </c>
      <c r="DO197">
        <v>0</v>
      </c>
      <c r="DP197">
        <v>1</v>
      </c>
      <c r="DQ197">
        <v>1</v>
      </c>
      <c r="DU197">
        <v>1009</v>
      </c>
      <c r="DV197" t="s">
        <v>33</v>
      </c>
      <c r="DW197" t="s">
        <v>33</v>
      </c>
      <c r="DX197">
        <v>1000</v>
      </c>
      <c r="DZ197" t="s">
        <v>3</v>
      </c>
      <c r="EA197" t="s">
        <v>3</v>
      </c>
      <c r="EB197" t="s">
        <v>3</v>
      </c>
      <c r="EC197" t="s">
        <v>3</v>
      </c>
      <c r="EE197">
        <v>140625154</v>
      </c>
      <c r="EF197">
        <v>6</v>
      </c>
      <c r="EG197" t="s">
        <v>133</v>
      </c>
      <c r="EH197">
        <v>92</v>
      </c>
      <c r="EI197" t="s">
        <v>134</v>
      </c>
      <c r="EJ197">
        <v>1</v>
      </c>
      <c r="EK197">
        <v>58001</v>
      </c>
      <c r="EL197" t="s">
        <v>134</v>
      </c>
      <c r="EM197" t="s">
        <v>135</v>
      </c>
      <c r="EO197" t="s">
        <v>3</v>
      </c>
      <c r="EQ197">
        <v>0</v>
      </c>
      <c r="ER197">
        <v>0</v>
      </c>
      <c r="ES197">
        <v>0</v>
      </c>
      <c r="ET197">
        <v>0</v>
      </c>
      <c r="EU197">
        <v>0</v>
      </c>
      <c r="EV197">
        <v>0</v>
      </c>
      <c r="EW197">
        <v>0</v>
      </c>
      <c r="EX197">
        <v>0</v>
      </c>
      <c r="FQ197">
        <v>0</v>
      </c>
      <c r="FR197">
        <f t="shared" si="154"/>
        <v>0</v>
      </c>
      <c r="FS197">
        <v>0</v>
      </c>
      <c r="FX197">
        <v>90</v>
      </c>
      <c r="FY197">
        <v>46</v>
      </c>
      <c r="GA197" t="s">
        <v>3</v>
      </c>
      <c r="GD197">
        <v>1</v>
      </c>
      <c r="GF197">
        <v>2102561428</v>
      </c>
      <c r="GG197">
        <v>2</v>
      </c>
      <c r="GH197">
        <v>1</v>
      </c>
      <c r="GI197">
        <v>4</v>
      </c>
      <c r="GJ197">
        <v>0</v>
      </c>
      <c r="GK197">
        <v>0</v>
      </c>
      <c r="GL197">
        <f t="shared" si="155"/>
        <v>0</v>
      </c>
      <c r="GM197">
        <f t="shared" si="156"/>
        <v>0</v>
      </c>
      <c r="GN197">
        <f t="shared" si="157"/>
        <v>0</v>
      </c>
      <c r="GO197">
        <f t="shared" si="158"/>
        <v>0</v>
      </c>
      <c r="GP197">
        <f t="shared" si="159"/>
        <v>0</v>
      </c>
      <c r="GR197">
        <v>0</v>
      </c>
      <c r="GS197">
        <v>3</v>
      </c>
      <c r="GT197">
        <v>0</v>
      </c>
      <c r="GU197" t="s">
        <v>3</v>
      </c>
      <c r="GV197">
        <f t="shared" si="160"/>
        <v>0</v>
      </c>
      <c r="GW197">
        <v>1</v>
      </c>
      <c r="GX197">
        <f t="shared" si="161"/>
        <v>0</v>
      </c>
      <c r="HA197">
        <v>0</v>
      </c>
      <c r="HB197">
        <v>0</v>
      </c>
      <c r="HC197">
        <f t="shared" si="162"/>
        <v>0</v>
      </c>
      <c r="HE197" t="s">
        <v>3</v>
      </c>
      <c r="HF197" t="s">
        <v>3</v>
      </c>
      <c r="HM197" t="s">
        <v>3</v>
      </c>
      <c r="HN197" t="s">
        <v>136</v>
      </c>
      <c r="HO197" t="s">
        <v>137</v>
      </c>
      <c r="HP197" t="s">
        <v>138</v>
      </c>
      <c r="HQ197" t="s">
        <v>138</v>
      </c>
      <c r="IK197">
        <v>0</v>
      </c>
    </row>
    <row r="198" spans="1:245" x14ac:dyDescent="0.2">
      <c r="A198">
        <v>17</v>
      </c>
      <c r="B198">
        <v>1</v>
      </c>
      <c r="E198" t="s">
        <v>305</v>
      </c>
      <c r="F198" t="s">
        <v>60</v>
      </c>
      <c r="G198" t="s">
        <v>141</v>
      </c>
      <c r="H198" t="s">
        <v>142</v>
      </c>
      <c r="I198">
        <v>6.5</v>
      </c>
      <c r="J198">
        <v>0</v>
      </c>
      <c r="K198">
        <v>6.5</v>
      </c>
      <c r="O198">
        <f t="shared" si="129"/>
        <v>87018.55</v>
      </c>
      <c r="P198">
        <f t="shared" si="130"/>
        <v>87018.55</v>
      </c>
      <c r="Q198">
        <f t="shared" si="131"/>
        <v>0</v>
      </c>
      <c r="R198">
        <f t="shared" si="132"/>
        <v>0</v>
      </c>
      <c r="S198">
        <f t="shared" si="133"/>
        <v>0</v>
      </c>
      <c r="T198">
        <f t="shared" si="134"/>
        <v>0</v>
      </c>
      <c r="U198">
        <f t="shared" si="135"/>
        <v>0</v>
      </c>
      <c r="V198">
        <f t="shared" si="136"/>
        <v>0</v>
      </c>
      <c r="W198">
        <f t="shared" si="137"/>
        <v>0</v>
      </c>
      <c r="X198">
        <f t="shared" si="138"/>
        <v>0</v>
      </c>
      <c r="Y198">
        <f t="shared" si="139"/>
        <v>0</v>
      </c>
      <c r="AA198">
        <v>145071932</v>
      </c>
      <c r="AB198">
        <f t="shared" si="140"/>
        <v>1597.55</v>
      </c>
      <c r="AC198">
        <f t="shared" si="141"/>
        <v>1597.55</v>
      </c>
      <c r="AD198">
        <f t="shared" si="169"/>
        <v>0</v>
      </c>
      <c r="AE198">
        <f t="shared" si="170"/>
        <v>0</v>
      </c>
      <c r="AF198">
        <f t="shared" si="170"/>
        <v>0</v>
      </c>
      <c r="AG198">
        <f t="shared" si="142"/>
        <v>0</v>
      </c>
      <c r="AH198">
        <f t="shared" si="171"/>
        <v>0</v>
      </c>
      <c r="AI198">
        <f t="shared" si="171"/>
        <v>0</v>
      </c>
      <c r="AJ198">
        <f t="shared" si="143"/>
        <v>0</v>
      </c>
      <c r="AK198">
        <v>1597.55</v>
      </c>
      <c r="AL198">
        <v>1597.55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1</v>
      </c>
      <c r="AW198">
        <v>1</v>
      </c>
      <c r="AZ198">
        <v>1</v>
      </c>
      <c r="BA198">
        <v>1</v>
      </c>
      <c r="BB198">
        <v>1</v>
      </c>
      <c r="BC198">
        <v>8.3800000000000008</v>
      </c>
      <c r="BD198" t="s">
        <v>3</v>
      </c>
      <c r="BE198" t="s">
        <v>3</v>
      </c>
      <c r="BF198" t="s">
        <v>3</v>
      </c>
      <c r="BG198" t="s">
        <v>3</v>
      </c>
      <c r="BH198">
        <v>3</v>
      </c>
      <c r="BI198">
        <v>1</v>
      </c>
      <c r="BJ198" t="s">
        <v>3</v>
      </c>
      <c r="BM198">
        <v>1100</v>
      </c>
      <c r="BN198">
        <v>0</v>
      </c>
      <c r="BO198" t="s">
        <v>3</v>
      </c>
      <c r="BP198">
        <v>0</v>
      </c>
      <c r="BQ198">
        <v>8</v>
      </c>
      <c r="BR198">
        <v>0</v>
      </c>
      <c r="BS198">
        <v>1</v>
      </c>
      <c r="BT198">
        <v>1</v>
      </c>
      <c r="BU198">
        <v>1</v>
      </c>
      <c r="BV198">
        <v>1</v>
      </c>
      <c r="BW198">
        <v>1</v>
      </c>
      <c r="BX198">
        <v>1</v>
      </c>
      <c r="BY198" t="s">
        <v>3</v>
      </c>
      <c r="BZ198">
        <v>0</v>
      </c>
      <c r="CA198">
        <v>0</v>
      </c>
      <c r="CB198" t="s">
        <v>3</v>
      </c>
      <c r="CE198">
        <v>0</v>
      </c>
      <c r="CF198">
        <v>0</v>
      </c>
      <c r="CG198">
        <v>0</v>
      </c>
      <c r="CM198">
        <v>0</v>
      </c>
      <c r="CN198" t="s">
        <v>3</v>
      </c>
      <c r="CO198">
        <v>0</v>
      </c>
      <c r="CP198">
        <f t="shared" si="144"/>
        <v>87018.55</v>
      </c>
      <c r="CQ198">
        <f t="shared" si="145"/>
        <v>13387.469000000001</v>
      </c>
      <c r="CR198">
        <f t="shared" si="172"/>
        <v>0</v>
      </c>
      <c r="CS198">
        <f t="shared" si="146"/>
        <v>0</v>
      </c>
      <c r="CT198">
        <f t="shared" si="147"/>
        <v>0</v>
      </c>
      <c r="CU198">
        <f t="shared" si="148"/>
        <v>0</v>
      </c>
      <c r="CV198">
        <f t="shared" si="149"/>
        <v>0</v>
      </c>
      <c r="CW198">
        <f t="shared" si="150"/>
        <v>0</v>
      </c>
      <c r="CX198">
        <f t="shared" si="151"/>
        <v>0</v>
      </c>
      <c r="CY198">
        <f t="shared" si="152"/>
        <v>0</v>
      </c>
      <c r="CZ198">
        <f t="shared" si="153"/>
        <v>0</v>
      </c>
      <c r="DC198" t="s">
        <v>3</v>
      </c>
      <c r="DD198" t="s">
        <v>3</v>
      </c>
      <c r="DE198" t="s">
        <v>3</v>
      </c>
      <c r="DF198" t="s">
        <v>3</v>
      </c>
      <c r="DG198" t="s">
        <v>3</v>
      </c>
      <c r="DH198" t="s">
        <v>3</v>
      </c>
      <c r="DI198" t="s">
        <v>3</v>
      </c>
      <c r="DJ198" t="s">
        <v>3</v>
      </c>
      <c r="DK198" t="s">
        <v>3</v>
      </c>
      <c r="DL198" t="s">
        <v>3</v>
      </c>
      <c r="DM198" t="s">
        <v>3</v>
      </c>
      <c r="DN198">
        <v>0</v>
      </c>
      <c r="DO198">
        <v>0</v>
      </c>
      <c r="DP198">
        <v>1</v>
      </c>
      <c r="DQ198">
        <v>1</v>
      </c>
      <c r="DU198">
        <v>1007</v>
      </c>
      <c r="DV198" t="s">
        <v>142</v>
      </c>
      <c r="DW198" t="s">
        <v>142</v>
      </c>
      <c r="DX198">
        <v>1</v>
      </c>
      <c r="DZ198" t="s">
        <v>3</v>
      </c>
      <c r="EA198" t="s">
        <v>3</v>
      </c>
      <c r="EB198" t="s">
        <v>3</v>
      </c>
      <c r="EC198" t="s">
        <v>3</v>
      </c>
      <c r="EE198">
        <v>140625274</v>
      </c>
      <c r="EF198">
        <v>8</v>
      </c>
      <c r="EG198" t="s">
        <v>55</v>
      </c>
      <c r="EH198">
        <v>0</v>
      </c>
      <c r="EI198" t="s">
        <v>3</v>
      </c>
      <c r="EJ198">
        <v>1</v>
      </c>
      <c r="EK198">
        <v>1100</v>
      </c>
      <c r="EL198" t="s">
        <v>56</v>
      </c>
      <c r="EM198" t="s">
        <v>57</v>
      </c>
      <c r="EO198" t="s">
        <v>3</v>
      </c>
      <c r="EQ198">
        <v>0</v>
      </c>
      <c r="ER198">
        <v>1611.01</v>
      </c>
      <c r="ES198">
        <v>1597.55</v>
      </c>
      <c r="ET198">
        <v>0</v>
      </c>
      <c r="EU198">
        <v>0</v>
      </c>
      <c r="EV198">
        <v>0</v>
      </c>
      <c r="EW198">
        <v>0</v>
      </c>
      <c r="EX198">
        <v>0</v>
      </c>
      <c r="EY198">
        <v>0</v>
      </c>
      <c r="EZ198">
        <v>5</v>
      </c>
      <c r="FC198">
        <v>1</v>
      </c>
      <c r="FD198">
        <v>18</v>
      </c>
      <c r="FF198">
        <v>15000</v>
      </c>
      <c r="FQ198">
        <v>0</v>
      </c>
      <c r="FR198">
        <f t="shared" si="154"/>
        <v>0</v>
      </c>
      <c r="FS198">
        <v>0</v>
      </c>
      <c r="FX198">
        <v>0</v>
      </c>
      <c r="FY198">
        <v>0</v>
      </c>
      <c r="GA198" t="s">
        <v>143</v>
      </c>
      <c r="GD198">
        <v>1</v>
      </c>
      <c r="GF198">
        <v>1590679031</v>
      </c>
      <c r="GG198">
        <v>2</v>
      </c>
      <c r="GH198">
        <v>3</v>
      </c>
      <c r="GI198">
        <v>4</v>
      </c>
      <c r="GJ198">
        <v>0</v>
      </c>
      <c r="GK198">
        <v>0</v>
      </c>
      <c r="GL198">
        <f t="shared" si="155"/>
        <v>0</v>
      </c>
      <c r="GM198">
        <f t="shared" si="156"/>
        <v>87018.55</v>
      </c>
      <c r="GN198">
        <f t="shared" si="157"/>
        <v>87018.55</v>
      </c>
      <c r="GO198">
        <f t="shared" si="158"/>
        <v>0</v>
      </c>
      <c r="GP198">
        <f t="shared" si="159"/>
        <v>0</v>
      </c>
      <c r="GR198">
        <v>1</v>
      </c>
      <c r="GS198">
        <v>1</v>
      </c>
      <c r="GT198">
        <v>0</v>
      </c>
      <c r="GU198" t="s">
        <v>3</v>
      </c>
      <c r="GV198">
        <f t="shared" si="160"/>
        <v>0</v>
      </c>
      <c r="GW198">
        <v>1</v>
      </c>
      <c r="GX198">
        <f t="shared" si="161"/>
        <v>0</v>
      </c>
      <c r="HA198">
        <v>0</v>
      </c>
      <c r="HB198">
        <v>0</v>
      </c>
      <c r="HC198">
        <f t="shared" si="162"/>
        <v>0</v>
      </c>
      <c r="HE198" t="s">
        <v>64</v>
      </c>
      <c r="HF198" t="s">
        <v>34</v>
      </c>
      <c r="HM198" t="s">
        <v>3</v>
      </c>
      <c r="HN198" t="s">
        <v>3</v>
      </c>
      <c r="HO198" t="s">
        <v>3</v>
      </c>
      <c r="HP198" t="s">
        <v>3</v>
      </c>
      <c r="HQ198" t="s">
        <v>3</v>
      </c>
      <c r="IK198">
        <v>0</v>
      </c>
    </row>
    <row r="199" spans="1:245" x14ac:dyDescent="0.2">
      <c r="A199">
        <v>17</v>
      </c>
      <c r="B199">
        <v>1</v>
      </c>
      <c r="C199">
        <f>ROW(SmtRes!A222)</f>
        <v>222</v>
      </c>
      <c r="D199">
        <f>ROW(EtalonRes!A246)</f>
        <v>246</v>
      </c>
      <c r="E199" t="s">
        <v>306</v>
      </c>
      <c r="F199" t="s">
        <v>145</v>
      </c>
      <c r="G199" t="s">
        <v>146</v>
      </c>
      <c r="H199" t="s">
        <v>19</v>
      </c>
      <c r="I199">
        <f>ROUND(161.33/100,9)</f>
        <v>1.6133</v>
      </c>
      <c r="J199">
        <v>0</v>
      </c>
      <c r="K199">
        <f>ROUND(161.33/100,9)</f>
        <v>1.6133</v>
      </c>
      <c r="O199">
        <f t="shared" si="129"/>
        <v>14072.7</v>
      </c>
      <c r="P199">
        <f t="shared" si="130"/>
        <v>0</v>
      </c>
      <c r="Q199">
        <f t="shared" si="131"/>
        <v>542.16</v>
      </c>
      <c r="R199">
        <f t="shared" si="132"/>
        <v>289.08</v>
      </c>
      <c r="S199">
        <f t="shared" si="133"/>
        <v>13530.54</v>
      </c>
      <c r="T199">
        <f t="shared" si="134"/>
        <v>0</v>
      </c>
      <c r="U199">
        <f t="shared" si="135"/>
        <v>36.589644</v>
      </c>
      <c r="V199">
        <f t="shared" si="136"/>
        <v>0.46785699999999997</v>
      </c>
      <c r="W199">
        <f t="shared" si="137"/>
        <v>0</v>
      </c>
      <c r="X199">
        <f t="shared" si="138"/>
        <v>12437.66</v>
      </c>
      <c r="Y199">
        <f t="shared" si="139"/>
        <v>6357.03</v>
      </c>
      <c r="AA199">
        <v>145071932</v>
      </c>
      <c r="AB199">
        <f t="shared" si="140"/>
        <v>208.54</v>
      </c>
      <c r="AC199">
        <f t="shared" si="141"/>
        <v>0</v>
      </c>
      <c r="AD199">
        <f t="shared" si="169"/>
        <v>25.06</v>
      </c>
      <c r="AE199">
        <f t="shared" si="170"/>
        <v>3.92</v>
      </c>
      <c r="AF199">
        <f t="shared" si="170"/>
        <v>183.48</v>
      </c>
      <c r="AG199">
        <f t="shared" si="142"/>
        <v>0</v>
      </c>
      <c r="AH199">
        <f t="shared" si="171"/>
        <v>22.68</v>
      </c>
      <c r="AI199">
        <f t="shared" si="171"/>
        <v>0.28999999999999998</v>
      </c>
      <c r="AJ199">
        <f t="shared" si="143"/>
        <v>0</v>
      </c>
      <c r="AK199">
        <v>208.54</v>
      </c>
      <c r="AL199">
        <v>0</v>
      </c>
      <c r="AM199">
        <v>25.06</v>
      </c>
      <c r="AN199">
        <v>3.92</v>
      </c>
      <c r="AO199">
        <v>183.48</v>
      </c>
      <c r="AP199">
        <v>0</v>
      </c>
      <c r="AQ199">
        <v>22.68</v>
      </c>
      <c r="AR199">
        <v>0.28999999999999998</v>
      </c>
      <c r="AS199">
        <v>0</v>
      </c>
      <c r="AT199">
        <v>90</v>
      </c>
      <c r="AU199">
        <v>46</v>
      </c>
      <c r="AV199">
        <v>1</v>
      </c>
      <c r="AW199">
        <v>1</v>
      </c>
      <c r="AZ199">
        <v>1</v>
      </c>
      <c r="BA199">
        <v>45.71</v>
      </c>
      <c r="BB199">
        <v>13.41</v>
      </c>
      <c r="BC199">
        <v>8.3800000000000008</v>
      </c>
      <c r="BD199" t="s">
        <v>3</v>
      </c>
      <c r="BE199" t="s">
        <v>3</v>
      </c>
      <c r="BF199" t="s">
        <v>3</v>
      </c>
      <c r="BG199" t="s">
        <v>3</v>
      </c>
      <c r="BH199">
        <v>0</v>
      </c>
      <c r="BI199">
        <v>1</v>
      </c>
      <c r="BJ199" t="s">
        <v>147</v>
      </c>
      <c r="BM199">
        <v>58001</v>
      </c>
      <c r="BN199">
        <v>0</v>
      </c>
      <c r="BO199" t="s">
        <v>3</v>
      </c>
      <c r="BP199">
        <v>0</v>
      </c>
      <c r="BQ199">
        <v>6</v>
      </c>
      <c r="BR199">
        <v>0</v>
      </c>
      <c r="BS199">
        <v>45.71</v>
      </c>
      <c r="BT199">
        <v>1</v>
      </c>
      <c r="BU199">
        <v>1</v>
      </c>
      <c r="BV199">
        <v>1</v>
      </c>
      <c r="BW199">
        <v>1</v>
      </c>
      <c r="BX199">
        <v>1</v>
      </c>
      <c r="BY199" t="s">
        <v>3</v>
      </c>
      <c r="BZ199">
        <v>90</v>
      </c>
      <c r="CA199">
        <v>46</v>
      </c>
      <c r="CB199" t="s">
        <v>3</v>
      </c>
      <c r="CE199">
        <v>0</v>
      </c>
      <c r="CF199">
        <v>0</v>
      </c>
      <c r="CG199">
        <v>0</v>
      </c>
      <c r="CM199">
        <v>0</v>
      </c>
      <c r="CN199" t="s">
        <v>3</v>
      </c>
      <c r="CO199">
        <v>0</v>
      </c>
      <c r="CP199">
        <f t="shared" si="144"/>
        <v>14072.7</v>
      </c>
      <c r="CQ199">
        <f t="shared" si="145"/>
        <v>0</v>
      </c>
      <c r="CR199">
        <f t="shared" si="172"/>
        <v>336.05459999999999</v>
      </c>
      <c r="CS199">
        <f t="shared" si="146"/>
        <v>179.1832</v>
      </c>
      <c r="CT199">
        <f t="shared" si="147"/>
        <v>8386.8707999999988</v>
      </c>
      <c r="CU199">
        <f t="shared" si="148"/>
        <v>0</v>
      </c>
      <c r="CV199">
        <f t="shared" si="149"/>
        <v>22.68</v>
      </c>
      <c r="CW199">
        <f t="shared" si="150"/>
        <v>0.28999999999999998</v>
      </c>
      <c r="CX199">
        <f t="shared" si="151"/>
        <v>0</v>
      </c>
      <c r="CY199">
        <f t="shared" si="152"/>
        <v>12437.658000000001</v>
      </c>
      <c r="CZ199">
        <f t="shared" si="153"/>
        <v>6357.0252</v>
      </c>
      <c r="DC199" t="s">
        <v>3</v>
      </c>
      <c r="DD199" t="s">
        <v>3</v>
      </c>
      <c r="DE199" t="s">
        <v>3</v>
      </c>
      <c r="DF199" t="s">
        <v>3</v>
      </c>
      <c r="DG199" t="s">
        <v>3</v>
      </c>
      <c r="DH199" t="s">
        <v>3</v>
      </c>
      <c r="DI199" t="s">
        <v>3</v>
      </c>
      <c r="DJ199" t="s">
        <v>3</v>
      </c>
      <c r="DK199" t="s">
        <v>3</v>
      </c>
      <c r="DL199" t="s">
        <v>3</v>
      </c>
      <c r="DM199" t="s">
        <v>3</v>
      </c>
      <c r="DN199">
        <v>0</v>
      </c>
      <c r="DO199">
        <v>0</v>
      </c>
      <c r="DP199">
        <v>1</v>
      </c>
      <c r="DQ199">
        <v>1</v>
      </c>
      <c r="DU199">
        <v>1005</v>
      </c>
      <c r="DV199" t="s">
        <v>19</v>
      </c>
      <c r="DW199" t="s">
        <v>19</v>
      </c>
      <c r="DX199">
        <v>100</v>
      </c>
      <c r="DZ199" t="s">
        <v>3</v>
      </c>
      <c r="EA199" t="s">
        <v>3</v>
      </c>
      <c r="EB199" t="s">
        <v>3</v>
      </c>
      <c r="EC199" t="s">
        <v>3</v>
      </c>
      <c r="EE199">
        <v>140625154</v>
      </c>
      <c r="EF199">
        <v>6</v>
      </c>
      <c r="EG199" t="s">
        <v>133</v>
      </c>
      <c r="EH199">
        <v>92</v>
      </c>
      <c r="EI199" t="s">
        <v>134</v>
      </c>
      <c r="EJ199">
        <v>1</v>
      </c>
      <c r="EK199">
        <v>58001</v>
      </c>
      <c r="EL199" t="s">
        <v>134</v>
      </c>
      <c r="EM199" t="s">
        <v>135</v>
      </c>
      <c r="EO199" t="s">
        <v>3</v>
      </c>
      <c r="EQ199">
        <v>0</v>
      </c>
      <c r="ER199">
        <v>208.54</v>
      </c>
      <c r="ES199">
        <v>0</v>
      </c>
      <c r="ET199">
        <v>25.06</v>
      </c>
      <c r="EU199">
        <v>3.92</v>
      </c>
      <c r="EV199">
        <v>183.48</v>
      </c>
      <c r="EW199">
        <v>22.68</v>
      </c>
      <c r="EX199">
        <v>0.28999999999999998</v>
      </c>
      <c r="EY199">
        <v>0</v>
      </c>
      <c r="FQ199">
        <v>0</v>
      </c>
      <c r="FR199">
        <f t="shared" si="154"/>
        <v>0</v>
      </c>
      <c r="FS199">
        <v>0</v>
      </c>
      <c r="FX199">
        <v>90</v>
      </c>
      <c r="FY199">
        <v>46</v>
      </c>
      <c r="GA199" t="s">
        <v>3</v>
      </c>
      <c r="GD199">
        <v>1</v>
      </c>
      <c r="GF199">
        <v>-2112781794</v>
      </c>
      <c r="GG199">
        <v>2</v>
      </c>
      <c r="GH199">
        <v>1</v>
      </c>
      <c r="GI199">
        <v>4</v>
      </c>
      <c r="GJ199">
        <v>0</v>
      </c>
      <c r="GK199">
        <v>0</v>
      </c>
      <c r="GL199">
        <f t="shared" si="155"/>
        <v>0</v>
      </c>
      <c r="GM199">
        <f t="shared" si="156"/>
        <v>32867.39</v>
      </c>
      <c r="GN199">
        <f t="shared" si="157"/>
        <v>32867.39</v>
      </c>
      <c r="GO199">
        <f t="shared" si="158"/>
        <v>0</v>
      </c>
      <c r="GP199">
        <f t="shared" si="159"/>
        <v>0</v>
      </c>
      <c r="GR199">
        <v>0</v>
      </c>
      <c r="GS199">
        <v>3</v>
      </c>
      <c r="GT199">
        <v>0</v>
      </c>
      <c r="GU199" t="s">
        <v>3</v>
      </c>
      <c r="GV199">
        <f t="shared" si="160"/>
        <v>0</v>
      </c>
      <c r="GW199">
        <v>1</v>
      </c>
      <c r="GX199">
        <f t="shared" si="161"/>
        <v>0</v>
      </c>
      <c r="HA199">
        <v>0</v>
      </c>
      <c r="HB199">
        <v>0</v>
      </c>
      <c r="HC199">
        <f t="shared" si="162"/>
        <v>0</v>
      </c>
      <c r="HE199" t="s">
        <v>3</v>
      </c>
      <c r="HF199" t="s">
        <v>3</v>
      </c>
      <c r="HM199" t="s">
        <v>3</v>
      </c>
      <c r="HN199" t="s">
        <v>136</v>
      </c>
      <c r="HO199" t="s">
        <v>137</v>
      </c>
      <c r="HP199" t="s">
        <v>138</v>
      </c>
      <c r="HQ199" t="s">
        <v>138</v>
      </c>
      <c r="IK199">
        <v>0</v>
      </c>
    </row>
    <row r="200" spans="1:245" x14ac:dyDescent="0.2">
      <c r="A200">
        <v>18</v>
      </c>
      <c r="B200">
        <v>1</v>
      </c>
      <c r="C200">
        <v>222</v>
      </c>
      <c r="E200" t="s">
        <v>307</v>
      </c>
      <c r="F200" t="s">
        <v>31</v>
      </c>
      <c r="G200" t="s">
        <v>32</v>
      </c>
      <c r="H200" t="s">
        <v>33</v>
      </c>
      <c r="I200">
        <f>I199*J200</f>
        <v>1.45197</v>
      </c>
      <c r="J200">
        <v>0.9</v>
      </c>
      <c r="K200">
        <v>0.9</v>
      </c>
      <c r="O200">
        <f t="shared" si="129"/>
        <v>0</v>
      </c>
      <c r="P200">
        <f t="shared" si="130"/>
        <v>0</v>
      </c>
      <c r="Q200">
        <f t="shared" si="131"/>
        <v>0</v>
      </c>
      <c r="R200">
        <f t="shared" si="132"/>
        <v>0</v>
      </c>
      <c r="S200">
        <f t="shared" si="133"/>
        <v>0</v>
      </c>
      <c r="T200">
        <f t="shared" si="134"/>
        <v>0</v>
      </c>
      <c r="U200">
        <f t="shared" si="135"/>
        <v>0</v>
      </c>
      <c r="V200">
        <f t="shared" si="136"/>
        <v>0</v>
      </c>
      <c r="W200">
        <f t="shared" si="137"/>
        <v>0</v>
      </c>
      <c r="X200">
        <f t="shared" si="138"/>
        <v>0</v>
      </c>
      <c r="Y200">
        <f t="shared" si="139"/>
        <v>0</v>
      </c>
      <c r="AA200">
        <v>145071932</v>
      </c>
      <c r="AB200">
        <f t="shared" si="140"/>
        <v>0</v>
      </c>
      <c r="AC200">
        <f t="shared" si="141"/>
        <v>0</v>
      </c>
      <c r="AD200">
        <f t="shared" si="169"/>
        <v>0</v>
      </c>
      <c r="AE200">
        <f t="shared" si="170"/>
        <v>0</v>
      </c>
      <c r="AF200">
        <f t="shared" si="170"/>
        <v>0</v>
      </c>
      <c r="AG200">
        <f t="shared" si="142"/>
        <v>0</v>
      </c>
      <c r="AH200">
        <f t="shared" si="171"/>
        <v>0</v>
      </c>
      <c r="AI200">
        <f t="shared" si="171"/>
        <v>0</v>
      </c>
      <c r="AJ200">
        <f t="shared" si="143"/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90</v>
      </c>
      <c r="AU200">
        <v>46</v>
      </c>
      <c r="AV200">
        <v>1</v>
      </c>
      <c r="AW200">
        <v>1</v>
      </c>
      <c r="AZ200">
        <v>1</v>
      </c>
      <c r="BA200">
        <v>1</v>
      </c>
      <c r="BB200">
        <v>1</v>
      </c>
      <c r="BC200">
        <v>8.3800000000000008</v>
      </c>
      <c r="BD200" t="s">
        <v>3</v>
      </c>
      <c r="BE200" t="s">
        <v>3</v>
      </c>
      <c r="BF200" t="s">
        <v>3</v>
      </c>
      <c r="BG200" t="s">
        <v>3</v>
      </c>
      <c r="BH200">
        <v>3</v>
      </c>
      <c r="BI200">
        <v>1</v>
      </c>
      <c r="BJ200" t="s">
        <v>3</v>
      </c>
      <c r="BM200">
        <v>58001</v>
      </c>
      <c r="BN200">
        <v>0</v>
      </c>
      <c r="BO200" t="s">
        <v>3</v>
      </c>
      <c r="BP200">
        <v>0</v>
      </c>
      <c r="BQ200">
        <v>6</v>
      </c>
      <c r="BR200">
        <v>0</v>
      </c>
      <c r="BS200">
        <v>1</v>
      </c>
      <c r="BT200">
        <v>1</v>
      </c>
      <c r="BU200">
        <v>1</v>
      </c>
      <c r="BV200">
        <v>1</v>
      </c>
      <c r="BW200">
        <v>1</v>
      </c>
      <c r="BX200">
        <v>1</v>
      </c>
      <c r="BY200" t="s">
        <v>3</v>
      </c>
      <c r="BZ200">
        <v>90</v>
      </c>
      <c r="CA200">
        <v>46</v>
      </c>
      <c r="CB200" t="s">
        <v>3</v>
      </c>
      <c r="CE200">
        <v>0</v>
      </c>
      <c r="CF200">
        <v>0</v>
      </c>
      <c r="CG200">
        <v>0</v>
      </c>
      <c r="CM200">
        <v>0</v>
      </c>
      <c r="CN200" t="s">
        <v>3</v>
      </c>
      <c r="CO200">
        <v>0</v>
      </c>
      <c r="CP200">
        <f t="shared" si="144"/>
        <v>0</v>
      </c>
      <c r="CQ200">
        <f t="shared" si="145"/>
        <v>0</v>
      </c>
      <c r="CR200">
        <f t="shared" si="172"/>
        <v>0</v>
      </c>
      <c r="CS200">
        <f t="shared" si="146"/>
        <v>0</v>
      </c>
      <c r="CT200">
        <f t="shared" si="147"/>
        <v>0</v>
      </c>
      <c r="CU200">
        <f t="shared" si="148"/>
        <v>0</v>
      </c>
      <c r="CV200">
        <f t="shared" si="149"/>
        <v>0</v>
      </c>
      <c r="CW200">
        <f t="shared" si="150"/>
        <v>0</v>
      </c>
      <c r="CX200">
        <f t="shared" si="151"/>
        <v>0</v>
      </c>
      <c r="CY200">
        <f t="shared" si="152"/>
        <v>0</v>
      </c>
      <c r="CZ200">
        <f t="shared" si="153"/>
        <v>0</v>
      </c>
      <c r="DC200" t="s">
        <v>3</v>
      </c>
      <c r="DD200" t="s">
        <v>3</v>
      </c>
      <c r="DE200" t="s">
        <v>3</v>
      </c>
      <c r="DF200" t="s">
        <v>3</v>
      </c>
      <c r="DG200" t="s">
        <v>3</v>
      </c>
      <c r="DH200" t="s">
        <v>3</v>
      </c>
      <c r="DI200" t="s">
        <v>3</v>
      </c>
      <c r="DJ200" t="s">
        <v>3</v>
      </c>
      <c r="DK200" t="s">
        <v>3</v>
      </c>
      <c r="DL200" t="s">
        <v>3</v>
      </c>
      <c r="DM200" t="s">
        <v>3</v>
      </c>
      <c r="DN200">
        <v>0</v>
      </c>
      <c r="DO200">
        <v>0</v>
      </c>
      <c r="DP200">
        <v>1</v>
      </c>
      <c r="DQ200">
        <v>1</v>
      </c>
      <c r="DU200">
        <v>1009</v>
      </c>
      <c r="DV200" t="s">
        <v>33</v>
      </c>
      <c r="DW200" t="s">
        <v>33</v>
      </c>
      <c r="DX200">
        <v>1000</v>
      </c>
      <c r="DZ200" t="s">
        <v>3</v>
      </c>
      <c r="EA200" t="s">
        <v>3</v>
      </c>
      <c r="EB200" t="s">
        <v>3</v>
      </c>
      <c r="EC200" t="s">
        <v>3</v>
      </c>
      <c r="EE200">
        <v>140625154</v>
      </c>
      <c r="EF200">
        <v>6</v>
      </c>
      <c r="EG200" t="s">
        <v>133</v>
      </c>
      <c r="EH200">
        <v>92</v>
      </c>
      <c r="EI200" t="s">
        <v>134</v>
      </c>
      <c r="EJ200">
        <v>1</v>
      </c>
      <c r="EK200">
        <v>58001</v>
      </c>
      <c r="EL200" t="s">
        <v>134</v>
      </c>
      <c r="EM200" t="s">
        <v>135</v>
      </c>
      <c r="EO200" t="s">
        <v>3</v>
      </c>
      <c r="EQ200">
        <v>0</v>
      </c>
      <c r="ER200">
        <v>0</v>
      </c>
      <c r="ES200">
        <v>0</v>
      </c>
      <c r="ET200">
        <v>0</v>
      </c>
      <c r="EU200">
        <v>0</v>
      </c>
      <c r="EV200">
        <v>0</v>
      </c>
      <c r="EW200">
        <v>0</v>
      </c>
      <c r="EX200">
        <v>0</v>
      </c>
      <c r="FQ200">
        <v>0</v>
      </c>
      <c r="FR200">
        <f t="shared" si="154"/>
        <v>0</v>
      </c>
      <c r="FS200">
        <v>0</v>
      </c>
      <c r="FX200">
        <v>90</v>
      </c>
      <c r="FY200">
        <v>46</v>
      </c>
      <c r="GA200" t="s">
        <v>3</v>
      </c>
      <c r="GD200">
        <v>1</v>
      </c>
      <c r="GF200">
        <v>2102561428</v>
      </c>
      <c r="GG200">
        <v>2</v>
      </c>
      <c r="GH200">
        <v>1</v>
      </c>
      <c r="GI200">
        <v>4</v>
      </c>
      <c r="GJ200">
        <v>0</v>
      </c>
      <c r="GK200">
        <v>0</v>
      </c>
      <c r="GL200">
        <f t="shared" si="155"/>
        <v>0</v>
      </c>
      <c r="GM200">
        <f t="shared" si="156"/>
        <v>0</v>
      </c>
      <c r="GN200">
        <f t="shared" si="157"/>
        <v>0</v>
      </c>
      <c r="GO200">
        <f t="shared" si="158"/>
        <v>0</v>
      </c>
      <c r="GP200">
        <f t="shared" si="159"/>
        <v>0</v>
      </c>
      <c r="GR200">
        <v>0</v>
      </c>
      <c r="GS200">
        <v>3</v>
      </c>
      <c r="GT200">
        <v>0</v>
      </c>
      <c r="GU200" t="s">
        <v>3</v>
      </c>
      <c r="GV200">
        <f t="shared" si="160"/>
        <v>0</v>
      </c>
      <c r="GW200">
        <v>1</v>
      </c>
      <c r="GX200">
        <f t="shared" si="161"/>
        <v>0</v>
      </c>
      <c r="HA200">
        <v>0</v>
      </c>
      <c r="HB200">
        <v>0</v>
      </c>
      <c r="HC200">
        <f t="shared" si="162"/>
        <v>0</v>
      </c>
      <c r="HE200" t="s">
        <v>3</v>
      </c>
      <c r="HF200" t="s">
        <v>3</v>
      </c>
      <c r="HM200" t="s">
        <v>3</v>
      </c>
      <c r="HN200" t="s">
        <v>136</v>
      </c>
      <c r="HO200" t="s">
        <v>137</v>
      </c>
      <c r="HP200" t="s">
        <v>138</v>
      </c>
      <c r="HQ200" t="s">
        <v>138</v>
      </c>
      <c r="IK200">
        <v>0</v>
      </c>
    </row>
    <row r="201" spans="1:245" x14ac:dyDescent="0.2">
      <c r="A201">
        <v>17</v>
      </c>
      <c r="B201">
        <v>1</v>
      </c>
      <c r="C201">
        <f>ROW(SmtRes!A234)</f>
        <v>234</v>
      </c>
      <c r="D201">
        <f>ROW(EtalonRes!A258)</f>
        <v>258</v>
      </c>
      <c r="E201" t="s">
        <v>308</v>
      </c>
      <c r="F201" t="s">
        <v>150</v>
      </c>
      <c r="G201" t="s">
        <v>151</v>
      </c>
      <c r="H201" t="s">
        <v>142</v>
      </c>
      <c r="I201">
        <v>4</v>
      </c>
      <c r="J201">
        <v>0</v>
      </c>
      <c r="K201">
        <v>4</v>
      </c>
      <c r="O201">
        <f t="shared" si="129"/>
        <v>113042.77</v>
      </c>
      <c r="P201">
        <f t="shared" si="130"/>
        <v>69324.72</v>
      </c>
      <c r="Q201">
        <f t="shared" si="131"/>
        <v>2131.09</v>
      </c>
      <c r="R201">
        <f t="shared" si="132"/>
        <v>1047.67</v>
      </c>
      <c r="S201">
        <f t="shared" si="133"/>
        <v>41586.959999999999</v>
      </c>
      <c r="T201">
        <f t="shared" si="134"/>
        <v>0</v>
      </c>
      <c r="U201">
        <f t="shared" si="135"/>
        <v>109.47999999999999</v>
      </c>
      <c r="V201">
        <f t="shared" si="136"/>
        <v>1.85</v>
      </c>
      <c r="W201">
        <f t="shared" si="137"/>
        <v>0</v>
      </c>
      <c r="X201">
        <f t="shared" si="138"/>
        <v>46045.4</v>
      </c>
      <c r="Y201">
        <f t="shared" si="139"/>
        <v>19931.689999999999</v>
      </c>
      <c r="AA201">
        <v>145071932</v>
      </c>
      <c r="AB201">
        <f t="shared" si="140"/>
        <v>2335.33</v>
      </c>
      <c r="AC201">
        <f t="shared" si="141"/>
        <v>2068.16</v>
      </c>
      <c r="AD201">
        <f>ROUND(((((ET201*1.25))-((EU201*1.25)))+AE201),2)</f>
        <v>39.72</v>
      </c>
      <c r="AE201">
        <f>ROUND(((EU201*1.25)),2)</f>
        <v>5.73</v>
      </c>
      <c r="AF201">
        <f>ROUND(((EV201*1.15)),2)</f>
        <v>227.45</v>
      </c>
      <c r="AG201">
        <f t="shared" si="142"/>
        <v>0</v>
      </c>
      <c r="AH201">
        <f>((EW201*1.15))</f>
        <v>27.369999999999997</v>
      </c>
      <c r="AI201">
        <f>((EX201*1.25))</f>
        <v>0.46250000000000002</v>
      </c>
      <c r="AJ201">
        <f t="shared" si="143"/>
        <v>0</v>
      </c>
      <c r="AK201">
        <v>2297.71</v>
      </c>
      <c r="AL201">
        <v>2068.16</v>
      </c>
      <c r="AM201">
        <v>31.77</v>
      </c>
      <c r="AN201">
        <v>4.58</v>
      </c>
      <c r="AO201">
        <v>197.78</v>
      </c>
      <c r="AP201">
        <v>0</v>
      </c>
      <c r="AQ201">
        <v>23.8</v>
      </c>
      <c r="AR201">
        <v>0.37</v>
      </c>
      <c r="AS201">
        <v>0</v>
      </c>
      <c r="AT201">
        <v>108</v>
      </c>
      <c r="AU201">
        <v>46.75</v>
      </c>
      <c r="AV201">
        <v>1</v>
      </c>
      <c r="AW201">
        <v>1</v>
      </c>
      <c r="AZ201">
        <v>1</v>
      </c>
      <c r="BA201">
        <v>45.71</v>
      </c>
      <c r="BB201">
        <v>13.41</v>
      </c>
      <c r="BC201">
        <v>8.3800000000000008</v>
      </c>
      <c r="BD201" t="s">
        <v>3</v>
      </c>
      <c r="BE201" t="s">
        <v>3</v>
      </c>
      <c r="BF201" t="s">
        <v>3</v>
      </c>
      <c r="BG201" t="s">
        <v>3</v>
      </c>
      <c r="BH201">
        <v>0</v>
      </c>
      <c r="BI201">
        <v>1</v>
      </c>
      <c r="BJ201" t="s">
        <v>152</v>
      </c>
      <c r="BM201">
        <v>10001</v>
      </c>
      <c r="BN201">
        <v>0</v>
      </c>
      <c r="BO201" t="s">
        <v>3</v>
      </c>
      <c r="BP201">
        <v>0</v>
      </c>
      <c r="BQ201">
        <v>2</v>
      </c>
      <c r="BR201">
        <v>0</v>
      </c>
      <c r="BS201">
        <v>45.71</v>
      </c>
      <c r="BT201">
        <v>1</v>
      </c>
      <c r="BU201">
        <v>1</v>
      </c>
      <c r="BV201">
        <v>1</v>
      </c>
      <c r="BW201">
        <v>1</v>
      </c>
      <c r="BX201">
        <v>1</v>
      </c>
      <c r="BY201" t="s">
        <v>3</v>
      </c>
      <c r="BZ201">
        <v>108</v>
      </c>
      <c r="CA201">
        <v>55</v>
      </c>
      <c r="CB201" t="s">
        <v>3</v>
      </c>
      <c r="CE201">
        <v>0</v>
      </c>
      <c r="CF201">
        <v>0</v>
      </c>
      <c r="CG201">
        <v>0</v>
      </c>
      <c r="CM201">
        <v>0</v>
      </c>
      <c r="CN201" t="s">
        <v>236</v>
      </c>
      <c r="CO201">
        <v>0</v>
      </c>
      <c r="CP201">
        <f t="shared" si="144"/>
        <v>113042.76999999999</v>
      </c>
      <c r="CQ201">
        <f t="shared" si="145"/>
        <v>17331.180800000002</v>
      </c>
      <c r="CR201">
        <f>((((ET201*1.25))*BB201-((EU201*1.25))*BS201)+AE201*BS201)</f>
        <v>532.77317500000004</v>
      </c>
      <c r="CS201">
        <f t="shared" si="146"/>
        <v>261.91830000000004</v>
      </c>
      <c r="CT201">
        <f t="shared" si="147"/>
        <v>10396.7395</v>
      </c>
      <c r="CU201">
        <f t="shared" si="148"/>
        <v>0</v>
      </c>
      <c r="CV201">
        <f t="shared" si="149"/>
        <v>27.369999999999997</v>
      </c>
      <c r="CW201">
        <f t="shared" si="150"/>
        <v>0.46250000000000002</v>
      </c>
      <c r="CX201">
        <f t="shared" si="151"/>
        <v>0</v>
      </c>
      <c r="CY201">
        <f t="shared" si="152"/>
        <v>46045.400399999999</v>
      </c>
      <c r="CZ201">
        <f t="shared" si="153"/>
        <v>19931.689524999998</v>
      </c>
      <c r="DC201" t="s">
        <v>3</v>
      </c>
      <c r="DD201" t="s">
        <v>3</v>
      </c>
      <c r="DE201" t="s">
        <v>38</v>
      </c>
      <c r="DF201" t="s">
        <v>38</v>
      </c>
      <c r="DG201" t="s">
        <v>237</v>
      </c>
      <c r="DH201" t="s">
        <v>3</v>
      </c>
      <c r="DI201" t="s">
        <v>237</v>
      </c>
      <c r="DJ201" t="s">
        <v>38</v>
      </c>
      <c r="DK201" t="s">
        <v>3</v>
      </c>
      <c r="DL201" t="s">
        <v>3</v>
      </c>
      <c r="DM201" t="s">
        <v>40</v>
      </c>
      <c r="DN201">
        <v>0</v>
      </c>
      <c r="DO201">
        <v>0</v>
      </c>
      <c r="DP201">
        <v>1</v>
      </c>
      <c r="DQ201">
        <v>1</v>
      </c>
      <c r="DU201">
        <v>1007</v>
      </c>
      <c r="DV201" t="s">
        <v>142</v>
      </c>
      <c r="DW201" t="s">
        <v>142</v>
      </c>
      <c r="DX201">
        <v>1</v>
      </c>
      <c r="DZ201" t="s">
        <v>3</v>
      </c>
      <c r="EA201" t="s">
        <v>3</v>
      </c>
      <c r="EB201" t="s">
        <v>3</v>
      </c>
      <c r="EC201" t="s">
        <v>3</v>
      </c>
      <c r="EE201">
        <v>140625028</v>
      </c>
      <c r="EF201">
        <v>2</v>
      </c>
      <c r="EG201" t="s">
        <v>23</v>
      </c>
      <c r="EH201">
        <v>10</v>
      </c>
      <c r="EI201" t="s">
        <v>153</v>
      </c>
      <c r="EJ201">
        <v>1</v>
      </c>
      <c r="EK201">
        <v>10001</v>
      </c>
      <c r="EL201" t="s">
        <v>153</v>
      </c>
      <c r="EM201" t="s">
        <v>154</v>
      </c>
      <c r="EO201" t="s">
        <v>238</v>
      </c>
      <c r="EQ201">
        <v>0</v>
      </c>
      <c r="ER201">
        <v>2297.71</v>
      </c>
      <c r="ES201">
        <v>2068.16</v>
      </c>
      <c r="ET201">
        <v>31.77</v>
      </c>
      <c r="EU201">
        <v>4.58</v>
      </c>
      <c r="EV201">
        <v>197.78</v>
      </c>
      <c r="EW201">
        <v>23.8</v>
      </c>
      <c r="EX201">
        <v>0.37</v>
      </c>
      <c r="EY201">
        <v>0</v>
      </c>
      <c r="FQ201">
        <v>0</v>
      </c>
      <c r="FR201">
        <f t="shared" si="154"/>
        <v>0</v>
      </c>
      <c r="FS201">
        <v>0</v>
      </c>
      <c r="FX201">
        <v>108</v>
      </c>
      <c r="FY201">
        <v>46.75</v>
      </c>
      <c r="GA201" t="s">
        <v>3</v>
      </c>
      <c r="GD201">
        <v>1</v>
      </c>
      <c r="GF201">
        <v>235504882</v>
      </c>
      <c r="GG201">
        <v>2</v>
      </c>
      <c r="GH201">
        <v>1</v>
      </c>
      <c r="GI201">
        <v>4</v>
      </c>
      <c r="GJ201">
        <v>0</v>
      </c>
      <c r="GK201">
        <v>0</v>
      </c>
      <c r="GL201">
        <f t="shared" si="155"/>
        <v>0</v>
      </c>
      <c r="GM201">
        <f t="shared" si="156"/>
        <v>179019.86</v>
      </c>
      <c r="GN201">
        <f t="shared" si="157"/>
        <v>179019.86</v>
      </c>
      <c r="GO201">
        <f t="shared" si="158"/>
        <v>0</v>
      </c>
      <c r="GP201">
        <f t="shared" si="159"/>
        <v>0</v>
      </c>
      <c r="GR201">
        <v>0</v>
      </c>
      <c r="GS201">
        <v>3</v>
      </c>
      <c r="GT201">
        <v>0</v>
      </c>
      <c r="GU201" t="s">
        <v>3</v>
      </c>
      <c r="GV201">
        <f t="shared" si="160"/>
        <v>0</v>
      </c>
      <c r="GW201">
        <v>1</v>
      </c>
      <c r="GX201">
        <f t="shared" si="161"/>
        <v>0</v>
      </c>
      <c r="HA201">
        <v>0</v>
      </c>
      <c r="HB201">
        <v>0</v>
      </c>
      <c r="HC201">
        <f t="shared" si="162"/>
        <v>0</v>
      </c>
      <c r="HE201" t="s">
        <v>3</v>
      </c>
      <c r="HF201" t="s">
        <v>3</v>
      </c>
      <c r="HM201" t="s">
        <v>3</v>
      </c>
      <c r="HN201" t="s">
        <v>155</v>
      </c>
      <c r="HO201" t="s">
        <v>156</v>
      </c>
      <c r="HP201" t="s">
        <v>153</v>
      </c>
      <c r="HQ201" t="s">
        <v>153</v>
      </c>
      <c r="IK201">
        <v>0</v>
      </c>
    </row>
    <row r="202" spans="1:245" x14ac:dyDescent="0.2">
      <c r="A202">
        <v>18</v>
      </c>
      <c r="B202">
        <v>1</v>
      </c>
      <c r="C202">
        <v>232</v>
      </c>
      <c r="E202" t="s">
        <v>309</v>
      </c>
      <c r="F202" t="s">
        <v>158</v>
      </c>
      <c r="G202" t="s">
        <v>159</v>
      </c>
      <c r="H202" t="s">
        <v>142</v>
      </c>
      <c r="I202">
        <f>I201*J202</f>
        <v>-3.32</v>
      </c>
      <c r="J202">
        <v>-0.83</v>
      </c>
      <c r="K202">
        <v>-0.83</v>
      </c>
      <c r="O202">
        <f t="shared" si="129"/>
        <v>-43735.56</v>
      </c>
      <c r="P202">
        <f t="shared" si="130"/>
        <v>-43735.56</v>
      </c>
      <c r="Q202">
        <f t="shared" si="131"/>
        <v>0</v>
      </c>
      <c r="R202">
        <f t="shared" si="132"/>
        <v>0</v>
      </c>
      <c r="S202">
        <f t="shared" si="133"/>
        <v>0</v>
      </c>
      <c r="T202">
        <f t="shared" si="134"/>
        <v>0</v>
      </c>
      <c r="U202">
        <f t="shared" si="135"/>
        <v>0</v>
      </c>
      <c r="V202">
        <f t="shared" si="136"/>
        <v>0</v>
      </c>
      <c r="W202">
        <f t="shared" si="137"/>
        <v>0</v>
      </c>
      <c r="X202">
        <f t="shared" si="138"/>
        <v>0</v>
      </c>
      <c r="Y202">
        <f t="shared" si="139"/>
        <v>0</v>
      </c>
      <c r="AA202">
        <v>145071932</v>
      </c>
      <c r="AB202">
        <f t="shared" si="140"/>
        <v>1572</v>
      </c>
      <c r="AC202">
        <f t="shared" si="141"/>
        <v>1572</v>
      </c>
      <c r="AD202">
        <f>ROUND((((ET202)-(EU202))+AE202),2)</f>
        <v>0</v>
      </c>
      <c r="AE202">
        <f>ROUND((EU202),2)</f>
        <v>0</v>
      </c>
      <c r="AF202">
        <f>ROUND((EV202),2)</f>
        <v>0</v>
      </c>
      <c r="AG202">
        <f t="shared" si="142"/>
        <v>0</v>
      </c>
      <c r="AH202">
        <f>(EW202)</f>
        <v>0</v>
      </c>
      <c r="AI202">
        <f>(EX202)</f>
        <v>0</v>
      </c>
      <c r="AJ202">
        <f t="shared" si="143"/>
        <v>0</v>
      </c>
      <c r="AK202">
        <v>1572</v>
      </c>
      <c r="AL202">
        <v>1572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108</v>
      </c>
      <c r="AU202">
        <v>55</v>
      </c>
      <c r="AV202">
        <v>1</v>
      </c>
      <c r="AW202">
        <v>1</v>
      </c>
      <c r="AZ202">
        <v>1</v>
      </c>
      <c r="BA202">
        <v>1</v>
      </c>
      <c r="BB202">
        <v>1</v>
      </c>
      <c r="BC202">
        <v>8.3800000000000008</v>
      </c>
      <c r="BD202" t="s">
        <v>3</v>
      </c>
      <c r="BE202" t="s">
        <v>3</v>
      </c>
      <c r="BF202" t="s">
        <v>3</v>
      </c>
      <c r="BG202" t="s">
        <v>3</v>
      </c>
      <c r="BH202">
        <v>3</v>
      </c>
      <c r="BI202">
        <v>1</v>
      </c>
      <c r="BJ202" t="s">
        <v>160</v>
      </c>
      <c r="BM202">
        <v>10001</v>
      </c>
      <c r="BN202">
        <v>0</v>
      </c>
      <c r="BO202" t="s">
        <v>3</v>
      </c>
      <c r="BP202">
        <v>0</v>
      </c>
      <c r="BQ202">
        <v>2</v>
      </c>
      <c r="BR202">
        <v>1</v>
      </c>
      <c r="BS202">
        <v>1</v>
      </c>
      <c r="BT202">
        <v>1</v>
      </c>
      <c r="BU202">
        <v>1</v>
      </c>
      <c r="BV202">
        <v>1</v>
      </c>
      <c r="BW202">
        <v>1</v>
      </c>
      <c r="BX202">
        <v>1</v>
      </c>
      <c r="BY202" t="s">
        <v>3</v>
      </c>
      <c r="BZ202">
        <v>108</v>
      </c>
      <c r="CA202">
        <v>55</v>
      </c>
      <c r="CB202" t="s">
        <v>3</v>
      </c>
      <c r="CE202">
        <v>0</v>
      </c>
      <c r="CF202">
        <v>0</v>
      </c>
      <c r="CG202">
        <v>0</v>
      </c>
      <c r="CM202">
        <v>0</v>
      </c>
      <c r="CN202" t="s">
        <v>3</v>
      </c>
      <c r="CO202">
        <v>0</v>
      </c>
      <c r="CP202">
        <f t="shared" si="144"/>
        <v>-43735.56</v>
      </c>
      <c r="CQ202">
        <f t="shared" si="145"/>
        <v>13173.36</v>
      </c>
      <c r="CR202">
        <f>(((ET202)*BB202-(EU202)*BS202)+AE202*BS202)</f>
        <v>0</v>
      </c>
      <c r="CS202">
        <f t="shared" si="146"/>
        <v>0</v>
      </c>
      <c r="CT202">
        <f t="shared" si="147"/>
        <v>0</v>
      </c>
      <c r="CU202">
        <f t="shared" si="148"/>
        <v>0</v>
      </c>
      <c r="CV202">
        <f t="shared" si="149"/>
        <v>0</v>
      </c>
      <c r="CW202">
        <f t="shared" si="150"/>
        <v>0</v>
      </c>
      <c r="CX202">
        <f t="shared" si="151"/>
        <v>0</v>
      </c>
      <c r="CY202">
        <f t="shared" si="152"/>
        <v>0</v>
      </c>
      <c r="CZ202">
        <f t="shared" si="153"/>
        <v>0</v>
      </c>
      <c r="DC202" t="s">
        <v>3</v>
      </c>
      <c r="DD202" t="s">
        <v>3</v>
      </c>
      <c r="DE202" t="s">
        <v>3</v>
      </c>
      <c r="DF202" t="s">
        <v>3</v>
      </c>
      <c r="DG202" t="s">
        <v>3</v>
      </c>
      <c r="DH202" t="s">
        <v>3</v>
      </c>
      <c r="DI202" t="s">
        <v>3</v>
      </c>
      <c r="DJ202" t="s">
        <v>3</v>
      </c>
      <c r="DK202" t="s">
        <v>3</v>
      </c>
      <c r="DL202" t="s">
        <v>3</v>
      </c>
      <c r="DM202" t="s">
        <v>3</v>
      </c>
      <c r="DN202">
        <v>0</v>
      </c>
      <c r="DO202">
        <v>0</v>
      </c>
      <c r="DP202">
        <v>1</v>
      </c>
      <c r="DQ202">
        <v>1</v>
      </c>
      <c r="DU202">
        <v>1007</v>
      </c>
      <c r="DV202" t="s">
        <v>142</v>
      </c>
      <c r="DW202" t="s">
        <v>142</v>
      </c>
      <c r="DX202">
        <v>1</v>
      </c>
      <c r="DZ202" t="s">
        <v>3</v>
      </c>
      <c r="EA202" t="s">
        <v>3</v>
      </c>
      <c r="EB202" t="s">
        <v>3</v>
      </c>
      <c r="EC202" t="s">
        <v>3</v>
      </c>
      <c r="EE202">
        <v>140625028</v>
      </c>
      <c r="EF202">
        <v>2</v>
      </c>
      <c r="EG202" t="s">
        <v>23</v>
      </c>
      <c r="EH202">
        <v>10</v>
      </c>
      <c r="EI202" t="s">
        <v>153</v>
      </c>
      <c r="EJ202">
        <v>1</v>
      </c>
      <c r="EK202">
        <v>10001</v>
      </c>
      <c r="EL202" t="s">
        <v>153</v>
      </c>
      <c r="EM202" t="s">
        <v>154</v>
      </c>
      <c r="EO202" t="s">
        <v>3</v>
      </c>
      <c r="EQ202">
        <v>32768</v>
      </c>
      <c r="ER202">
        <v>1572</v>
      </c>
      <c r="ES202">
        <v>1572</v>
      </c>
      <c r="ET202">
        <v>0</v>
      </c>
      <c r="EU202">
        <v>0</v>
      </c>
      <c r="EV202">
        <v>0</v>
      </c>
      <c r="EW202">
        <v>0</v>
      </c>
      <c r="EX202">
        <v>0</v>
      </c>
      <c r="FQ202">
        <v>0</v>
      </c>
      <c r="FR202">
        <f t="shared" si="154"/>
        <v>0</v>
      </c>
      <c r="FS202">
        <v>0</v>
      </c>
      <c r="FX202">
        <v>108</v>
      </c>
      <c r="FY202">
        <v>55</v>
      </c>
      <c r="GA202" t="s">
        <v>3</v>
      </c>
      <c r="GD202">
        <v>1</v>
      </c>
      <c r="GF202">
        <v>1629719122</v>
      </c>
      <c r="GG202">
        <v>2</v>
      </c>
      <c r="GH202">
        <v>1</v>
      </c>
      <c r="GI202">
        <v>4</v>
      </c>
      <c r="GJ202">
        <v>0</v>
      </c>
      <c r="GK202">
        <v>0</v>
      </c>
      <c r="GL202">
        <f t="shared" si="155"/>
        <v>0</v>
      </c>
      <c r="GM202">
        <f t="shared" si="156"/>
        <v>-43735.56</v>
      </c>
      <c r="GN202">
        <f t="shared" si="157"/>
        <v>-43735.56</v>
      </c>
      <c r="GO202">
        <f t="shared" si="158"/>
        <v>0</v>
      </c>
      <c r="GP202">
        <f t="shared" si="159"/>
        <v>0</v>
      </c>
      <c r="GR202">
        <v>0</v>
      </c>
      <c r="GS202">
        <v>3</v>
      </c>
      <c r="GT202">
        <v>0</v>
      </c>
      <c r="GU202" t="s">
        <v>3</v>
      </c>
      <c r="GV202">
        <f t="shared" si="160"/>
        <v>0</v>
      </c>
      <c r="GW202">
        <v>1</v>
      </c>
      <c r="GX202">
        <f t="shared" si="161"/>
        <v>0</v>
      </c>
      <c r="HA202">
        <v>0</v>
      </c>
      <c r="HB202">
        <v>0</v>
      </c>
      <c r="HC202">
        <f t="shared" si="162"/>
        <v>0</v>
      </c>
      <c r="HE202" t="s">
        <v>3</v>
      </c>
      <c r="HF202" t="s">
        <v>3</v>
      </c>
      <c r="HM202" t="s">
        <v>3</v>
      </c>
      <c r="HN202" t="s">
        <v>155</v>
      </c>
      <c r="HO202" t="s">
        <v>156</v>
      </c>
      <c r="HP202" t="s">
        <v>153</v>
      </c>
      <c r="HQ202" t="s">
        <v>153</v>
      </c>
      <c r="IK202">
        <v>0</v>
      </c>
    </row>
    <row r="203" spans="1:245" x14ac:dyDescent="0.2">
      <c r="A203">
        <v>17</v>
      </c>
      <c r="B203">
        <v>1</v>
      </c>
      <c r="E203" t="s">
        <v>310</v>
      </c>
      <c r="F203" t="s">
        <v>60</v>
      </c>
      <c r="G203" t="s">
        <v>162</v>
      </c>
      <c r="H203" t="s">
        <v>142</v>
      </c>
      <c r="I203">
        <v>4</v>
      </c>
      <c r="J203">
        <v>0</v>
      </c>
      <c r="K203">
        <v>4</v>
      </c>
      <c r="O203">
        <f t="shared" si="129"/>
        <v>53549.88</v>
      </c>
      <c r="P203">
        <f t="shared" si="130"/>
        <v>53549.88</v>
      </c>
      <c r="Q203">
        <f t="shared" si="131"/>
        <v>0</v>
      </c>
      <c r="R203">
        <f t="shared" si="132"/>
        <v>0</v>
      </c>
      <c r="S203">
        <f t="shared" si="133"/>
        <v>0</v>
      </c>
      <c r="T203">
        <f t="shared" si="134"/>
        <v>0</v>
      </c>
      <c r="U203">
        <f t="shared" si="135"/>
        <v>0</v>
      </c>
      <c r="V203">
        <f t="shared" si="136"/>
        <v>0</v>
      </c>
      <c r="W203">
        <f t="shared" si="137"/>
        <v>0</v>
      </c>
      <c r="X203">
        <f t="shared" si="138"/>
        <v>0</v>
      </c>
      <c r="Y203">
        <f t="shared" si="139"/>
        <v>0</v>
      </c>
      <c r="AA203">
        <v>145071932</v>
      </c>
      <c r="AB203">
        <f t="shared" si="140"/>
        <v>1597.55</v>
      </c>
      <c r="AC203">
        <f t="shared" si="141"/>
        <v>1597.55</v>
      </c>
      <c r="AD203">
        <f>ROUND((((ET203)-(EU203))+AE203),2)</f>
        <v>0</v>
      </c>
      <c r="AE203">
        <f>ROUND((EU203),2)</f>
        <v>0</v>
      </c>
      <c r="AF203">
        <f>ROUND((EV203),2)</f>
        <v>0</v>
      </c>
      <c r="AG203">
        <f t="shared" si="142"/>
        <v>0</v>
      </c>
      <c r="AH203">
        <f>(EW203)</f>
        <v>0</v>
      </c>
      <c r="AI203">
        <f>(EX203)</f>
        <v>0</v>
      </c>
      <c r="AJ203">
        <f t="shared" si="143"/>
        <v>0</v>
      </c>
      <c r="AK203">
        <v>1597.55</v>
      </c>
      <c r="AL203">
        <v>1597.55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1</v>
      </c>
      <c r="AW203">
        <v>1</v>
      </c>
      <c r="AZ203">
        <v>1</v>
      </c>
      <c r="BA203">
        <v>1</v>
      </c>
      <c r="BB203">
        <v>1</v>
      </c>
      <c r="BC203">
        <v>8.3800000000000008</v>
      </c>
      <c r="BD203" t="s">
        <v>3</v>
      </c>
      <c r="BE203" t="s">
        <v>3</v>
      </c>
      <c r="BF203" t="s">
        <v>3</v>
      </c>
      <c r="BG203" t="s">
        <v>3</v>
      </c>
      <c r="BH203">
        <v>3</v>
      </c>
      <c r="BI203">
        <v>1</v>
      </c>
      <c r="BJ203" t="s">
        <v>3</v>
      </c>
      <c r="BM203">
        <v>1100</v>
      </c>
      <c r="BN203">
        <v>0</v>
      </c>
      <c r="BO203" t="s">
        <v>3</v>
      </c>
      <c r="BP203">
        <v>0</v>
      </c>
      <c r="BQ203">
        <v>8</v>
      </c>
      <c r="BR203">
        <v>0</v>
      </c>
      <c r="BS203">
        <v>1</v>
      </c>
      <c r="BT203">
        <v>1</v>
      </c>
      <c r="BU203">
        <v>1</v>
      </c>
      <c r="BV203">
        <v>1</v>
      </c>
      <c r="BW203">
        <v>1</v>
      </c>
      <c r="BX203">
        <v>1</v>
      </c>
      <c r="BY203" t="s">
        <v>3</v>
      </c>
      <c r="BZ203">
        <v>0</v>
      </c>
      <c r="CA203">
        <v>0</v>
      </c>
      <c r="CB203" t="s">
        <v>3</v>
      </c>
      <c r="CE203">
        <v>0</v>
      </c>
      <c r="CF203">
        <v>0</v>
      </c>
      <c r="CG203">
        <v>0</v>
      </c>
      <c r="CM203">
        <v>0</v>
      </c>
      <c r="CN203" t="s">
        <v>3</v>
      </c>
      <c r="CO203">
        <v>0</v>
      </c>
      <c r="CP203">
        <f t="shared" si="144"/>
        <v>53549.88</v>
      </c>
      <c r="CQ203">
        <f t="shared" si="145"/>
        <v>13387.469000000001</v>
      </c>
      <c r="CR203">
        <f>(((ET203)*BB203-(EU203)*BS203)+AE203*BS203)</f>
        <v>0</v>
      </c>
      <c r="CS203">
        <f t="shared" si="146"/>
        <v>0</v>
      </c>
      <c r="CT203">
        <f t="shared" si="147"/>
        <v>0</v>
      </c>
      <c r="CU203">
        <f t="shared" si="148"/>
        <v>0</v>
      </c>
      <c r="CV203">
        <f t="shared" si="149"/>
        <v>0</v>
      </c>
      <c r="CW203">
        <f t="shared" si="150"/>
        <v>0</v>
      </c>
      <c r="CX203">
        <f t="shared" si="151"/>
        <v>0</v>
      </c>
      <c r="CY203">
        <f t="shared" si="152"/>
        <v>0</v>
      </c>
      <c r="CZ203">
        <f t="shared" si="153"/>
        <v>0</v>
      </c>
      <c r="DC203" t="s">
        <v>3</v>
      </c>
      <c r="DD203" t="s">
        <v>3</v>
      </c>
      <c r="DE203" t="s">
        <v>3</v>
      </c>
      <c r="DF203" t="s">
        <v>3</v>
      </c>
      <c r="DG203" t="s">
        <v>3</v>
      </c>
      <c r="DH203" t="s">
        <v>3</v>
      </c>
      <c r="DI203" t="s">
        <v>3</v>
      </c>
      <c r="DJ203" t="s">
        <v>3</v>
      </c>
      <c r="DK203" t="s">
        <v>3</v>
      </c>
      <c r="DL203" t="s">
        <v>3</v>
      </c>
      <c r="DM203" t="s">
        <v>3</v>
      </c>
      <c r="DN203">
        <v>0</v>
      </c>
      <c r="DO203">
        <v>0</v>
      </c>
      <c r="DP203">
        <v>1</v>
      </c>
      <c r="DQ203">
        <v>1</v>
      </c>
      <c r="DU203">
        <v>1007</v>
      </c>
      <c r="DV203" t="s">
        <v>142</v>
      </c>
      <c r="DW203" t="s">
        <v>142</v>
      </c>
      <c r="DX203">
        <v>1</v>
      </c>
      <c r="DZ203" t="s">
        <v>3</v>
      </c>
      <c r="EA203" t="s">
        <v>3</v>
      </c>
      <c r="EB203" t="s">
        <v>3</v>
      </c>
      <c r="EC203" t="s">
        <v>3</v>
      </c>
      <c r="EE203">
        <v>140625274</v>
      </c>
      <c r="EF203">
        <v>8</v>
      </c>
      <c r="EG203" t="s">
        <v>55</v>
      </c>
      <c r="EH203">
        <v>0</v>
      </c>
      <c r="EI203" t="s">
        <v>3</v>
      </c>
      <c r="EJ203">
        <v>1</v>
      </c>
      <c r="EK203">
        <v>1100</v>
      </c>
      <c r="EL203" t="s">
        <v>56</v>
      </c>
      <c r="EM203" t="s">
        <v>57</v>
      </c>
      <c r="EO203" t="s">
        <v>3</v>
      </c>
      <c r="EQ203">
        <v>0</v>
      </c>
      <c r="ER203">
        <v>1611.01</v>
      </c>
      <c r="ES203">
        <v>1597.55</v>
      </c>
      <c r="ET203">
        <v>0</v>
      </c>
      <c r="EU203">
        <v>0</v>
      </c>
      <c r="EV203">
        <v>0</v>
      </c>
      <c r="EW203">
        <v>0</v>
      </c>
      <c r="EX203">
        <v>0</v>
      </c>
      <c r="EY203">
        <v>0</v>
      </c>
      <c r="EZ203">
        <v>5</v>
      </c>
      <c r="FC203">
        <v>1</v>
      </c>
      <c r="FD203">
        <v>18</v>
      </c>
      <c r="FF203">
        <v>15000</v>
      </c>
      <c r="FQ203">
        <v>0</v>
      </c>
      <c r="FR203">
        <f t="shared" si="154"/>
        <v>0</v>
      </c>
      <c r="FS203">
        <v>0</v>
      </c>
      <c r="FX203">
        <v>0</v>
      </c>
      <c r="FY203">
        <v>0</v>
      </c>
      <c r="GA203" t="s">
        <v>143</v>
      </c>
      <c r="GD203">
        <v>1</v>
      </c>
      <c r="GF203">
        <v>-1073663477</v>
      </c>
      <c r="GG203">
        <v>2</v>
      </c>
      <c r="GH203">
        <v>3</v>
      </c>
      <c r="GI203">
        <v>4</v>
      </c>
      <c r="GJ203">
        <v>0</v>
      </c>
      <c r="GK203">
        <v>0</v>
      </c>
      <c r="GL203">
        <f t="shared" si="155"/>
        <v>0</v>
      </c>
      <c r="GM203">
        <f t="shared" si="156"/>
        <v>53549.88</v>
      </c>
      <c r="GN203">
        <f t="shared" si="157"/>
        <v>53549.88</v>
      </c>
      <c r="GO203">
        <f t="shared" si="158"/>
        <v>0</v>
      </c>
      <c r="GP203">
        <f t="shared" si="159"/>
        <v>0</v>
      </c>
      <c r="GR203">
        <v>1</v>
      </c>
      <c r="GS203">
        <v>1</v>
      </c>
      <c r="GT203">
        <v>0</v>
      </c>
      <c r="GU203" t="s">
        <v>3</v>
      </c>
      <c r="GV203">
        <f t="shared" si="160"/>
        <v>0</v>
      </c>
      <c r="GW203">
        <v>1</v>
      </c>
      <c r="GX203">
        <f t="shared" si="161"/>
        <v>0</v>
      </c>
      <c r="HA203">
        <v>0</v>
      </c>
      <c r="HB203">
        <v>0</v>
      </c>
      <c r="HC203">
        <f t="shared" si="162"/>
        <v>0</v>
      </c>
      <c r="HE203" t="s">
        <v>64</v>
      </c>
      <c r="HF203" t="s">
        <v>34</v>
      </c>
      <c r="HM203" t="s">
        <v>3</v>
      </c>
      <c r="HN203" t="s">
        <v>3</v>
      </c>
      <c r="HO203" t="s">
        <v>3</v>
      </c>
      <c r="HP203" t="s">
        <v>3</v>
      </c>
      <c r="HQ203" t="s">
        <v>3</v>
      </c>
      <c r="IK203">
        <v>0</v>
      </c>
    </row>
    <row r="204" spans="1:245" x14ac:dyDescent="0.2">
      <c r="A204">
        <v>17</v>
      </c>
      <c r="B204">
        <v>1</v>
      </c>
      <c r="E204" t="s">
        <v>311</v>
      </c>
      <c r="F204" t="s">
        <v>164</v>
      </c>
      <c r="G204" t="s">
        <v>165</v>
      </c>
      <c r="H204" t="s">
        <v>166</v>
      </c>
      <c r="I204">
        <f>ROUND(ROUND(I200+I197+I172,3),9)</f>
        <v>22.216000000000001</v>
      </c>
      <c r="J204">
        <v>0</v>
      </c>
      <c r="K204">
        <f>ROUND(ROUND(I200+I197+I172,3),9)</f>
        <v>22.216000000000001</v>
      </c>
      <c r="O204">
        <f>0</f>
        <v>0</v>
      </c>
      <c r="P204">
        <f>0</f>
        <v>0</v>
      </c>
      <c r="Q204">
        <f>0</f>
        <v>0</v>
      </c>
      <c r="R204">
        <f>0</f>
        <v>0</v>
      </c>
      <c r="S204">
        <f>0</f>
        <v>0</v>
      </c>
      <c r="T204">
        <f>0</f>
        <v>0</v>
      </c>
      <c r="U204">
        <f>0</f>
        <v>0</v>
      </c>
      <c r="V204">
        <f>0</f>
        <v>0</v>
      </c>
      <c r="W204">
        <f>0</f>
        <v>0</v>
      </c>
      <c r="X204">
        <f>0</f>
        <v>0</v>
      </c>
      <c r="Y204">
        <f>0</f>
        <v>0</v>
      </c>
      <c r="AA204">
        <v>145071932</v>
      </c>
      <c r="AB204">
        <f>ROUND((AK204),2)</f>
        <v>3.28</v>
      </c>
      <c r="AC204">
        <f>0</f>
        <v>0</v>
      </c>
      <c r="AD204">
        <f>0</f>
        <v>0</v>
      </c>
      <c r="AE204">
        <f>0</f>
        <v>0</v>
      </c>
      <c r="AF204">
        <f>0</f>
        <v>0</v>
      </c>
      <c r="AG204">
        <f>0</f>
        <v>0</v>
      </c>
      <c r="AH204">
        <f>0</f>
        <v>0</v>
      </c>
      <c r="AI204">
        <f>0</f>
        <v>0</v>
      </c>
      <c r="AJ204">
        <f>0</f>
        <v>0</v>
      </c>
      <c r="AK204">
        <v>3.28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1</v>
      </c>
      <c r="AW204">
        <v>1</v>
      </c>
      <c r="AZ204">
        <v>14.68</v>
      </c>
      <c r="BA204">
        <v>1</v>
      </c>
      <c r="BB204">
        <v>1</v>
      </c>
      <c r="BC204">
        <v>1</v>
      </c>
      <c r="BD204" t="s">
        <v>3</v>
      </c>
      <c r="BE204" t="s">
        <v>3</v>
      </c>
      <c r="BF204" t="s">
        <v>3</v>
      </c>
      <c r="BG204" t="s">
        <v>3</v>
      </c>
      <c r="BH204">
        <v>0</v>
      </c>
      <c r="BI204">
        <v>1</v>
      </c>
      <c r="BJ204" t="s">
        <v>167</v>
      </c>
      <c r="BM204">
        <v>700004</v>
      </c>
      <c r="BN204">
        <v>0</v>
      </c>
      <c r="BO204" t="s">
        <v>3</v>
      </c>
      <c r="BP204">
        <v>0</v>
      </c>
      <c r="BQ204">
        <v>19</v>
      </c>
      <c r="BR204">
        <v>0</v>
      </c>
      <c r="BS204">
        <v>1</v>
      </c>
      <c r="BT204">
        <v>1</v>
      </c>
      <c r="BU204">
        <v>1</v>
      </c>
      <c r="BV204">
        <v>1</v>
      </c>
      <c r="BW204">
        <v>1</v>
      </c>
      <c r="BX204">
        <v>1</v>
      </c>
      <c r="BY204" t="s">
        <v>3</v>
      </c>
      <c r="BZ204">
        <v>0</v>
      </c>
      <c r="CA204">
        <v>0</v>
      </c>
      <c r="CB204" t="s">
        <v>3</v>
      </c>
      <c r="CE204">
        <v>0</v>
      </c>
      <c r="CF204">
        <v>0</v>
      </c>
      <c r="CG204">
        <v>0</v>
      </c>
      <c r="CM204">
        <v>0</v>
      </c>
      <c r="CN204" t="s">
        <v>3</v>
      </c>
      <c r="CO204">
        <v>0</v>
      </c>
      <c r="CP204">
        <f>AB204*AZ204</f>
        <v>48.150399999999998</v>
      </c>
      <c r="CQ204">
        <v>0</v>
      </c>
      <c r="CR204">
        <v>0</v>
      </c>
      <c r="CS204">
        <v>0</v>
      </c>
      <c r="CT204">
        <v>0</v>
      </c>
      <c r="CU204">
        <v>0</v>
      </c>
      <c r="CV204">
        <v>0</v>
      </c>
      <c r="CW204">
        <v>0</v>
      </c>
      <c r="CX204">
        <v>0</v>
      </c>
      <c r="CY204">
        <v>0</v>
      </c>
      <c r="CZ204">
        <v>0</v>
      </c>
      <c r="DC204" t="s">
        <v>3</v>
      </c>
      <c r="DD204" t="s">
        <v>3</v>
      </c>
      <c r="DE204" t="s">
        <v>3</v>
      </c>
      <c r="DF204" t="s">
        <v>3</v>
      </c>
      <c r="DG204" t="s">
        <v>3</v>
      </c>
      <c r="DH204" t="s">
        <v>3</v>
      </c>
      <c r="DI204" t="s">
        <v>3</v>
      </c>
      <c r="DJ204" t="s">
        <v>3</v>
      </c>
      <c r="DK204" t="s">
        <v>3</v>
      </c>
      <c r="DL204" t="s">
        <v>3</v>
      </c>
      <c r="DM204" t="s">
        <v>3</v>
      </c>
      <c r="DN204">
        <v>0</v>
      </c>
      <c r="DO204">
        <v>0</v>
      </c>
      <c r="DP204">
        <v>1</v>
      </c>
      <c r="DQ204">
        <v>1</v>
      </c>
      <c r="DU204">
        <v>1013</v>
      </c>
      <c r="DV204" t="s">
        <v>166</v>
      </c>
      <c r="DW204" t="s">
        <v>166</v>
      </c>
      <c r="DX204">
        <v>1</v>
      </c>
      <c r="DZ204" t="s">
        <v>3</v>
      </c>
      <c r="EA204" t="s">
        <v>3</v>
      </c>
      <c r="EB204" t="s">
        <v>3</v>
      </c>
      <c r="EC204" t="s">
        <v>3</v>
      </c>
      <c r="EE204">
        <v>140625282</v>
      </c>
      <c r="EF204">
        <v>19</v>
      </c>
      <c r="EG204" t="s">
        <v>168</v>
      </c>
      <c r="EH204">
        <v>106</v>
      </c>
      <c r="EI204" t="s">
        <v>168</v>
      </c>
      <c r="EJ204">
        <v>1</v>
      </c>
      <c r="EK204">
        <v>700004</v>
      </c>
      <c r="EL204" t="s">
        <v>168</v>
      </c>
      <c r="EM204" t="s">
        <v>169</v>
      </c>
      <c r="EO204" t="s">
        <v>3</v>
      </c>
      <c r="EQ204">
        <v>0</v>
      </c>
      <c r="ER204">
        <v>0</v>
      </c>
      <c r="ES204">
        <v>0</v>
      </c>
      <c r="ET204">
        <v>0</v>
      </c>
      <c r="EU204">
        <v>0</v>
      </c>
      <c r="EV204">
        <v>0</v>
      </c>
      <c r="EW204">
        <v>0</v>
      </c>
      <c r="EX204">
        <v>0</v>
      </c>
      <c r="EY204">
        <v>0</v>
      </c>
      <c r="FQ204">
        <v>0</v>
      </c>
      <c r="FR204">
        <f t="shared" si="154"/>
        <v>0</v>
      </c>
      <c r="FS204">
        <v>0</v>
      </c>
      <c r="FX204">
        <v>0</v>
      </c>
      <c r="FY204">
        <v>0</v>
      </c>
      <c r="GA204" t="s">
        <v>3</v>
      </c>
      <c r="GD204">
        <v>1</v>
      </c>
      <c r="GF204">
        <v>1072927856</v>
      </c>
      <c r="GG204">
        <v>2</v>
      </c>
      <c r="GH204">
        <v>1</v>
      </c>
      <c r="GI204">
        <v>4</v>
      </c>
      <c r="GJ204">
        <v>2</v>
      </c>
      <c r="GK204">
        <v>0</v>
      </c>
      <c r="GL204">
        <f t="shared" si="155"/>
        <v>0</v>
      </c>
      <c r="GM204">
        <f>ROUND(CP204*I204,2)</f>
        <v>1069.71</v>
      </c>
      <c r="GN204">
        <f>IF(OR(BI204=0,BI204=1),ROUND(CP204*I204,2),0)</f>
        <v>1069.71</v>
      </c>
      <c r="GO204">
        <f>IF(BI204=2,ROUND(CP204*I204,2),0)</f>
        <v>0</v>
      </c>
      <c r="GP204">
        <f>IF(BI204=4,ROUND(CP204*I204,2)+GX204,0)</f>
        <v>0</v>
      </c>
      <c r="GR204">
        <v>0</v>
      </c>
      <c r="GS204">
        <v>3</v>
      </c>
      <c r="GT204">
        <v>0</v>
      </c>
      <c r="GU204" t="s">
        <v>3</v>
      </c>
      <c r="GV204">
        <f>0</f>
        <v>0</v>
      </c>
      <c r="GW204">
        <v>1</v>
      </c>
      <c r="GX204">
        <f>0</f>
        <v>0</v>
      </c>
      <c r="HA204">
        <v>0</v>
      </c>
      <c r="HB204">
        <v>0</v>
      </c>
      <c r="HC204">
        <v>0</v>
      </c>
      <c r="HD204">
        <f>GM204</f>
        <v>1069.71</v>
      </c>
      <c r="HE204" t="s">
        <v>3</v>
      </c>
      <c r="HF204" t="s">
        <v>3</v>
      </c>
      <c r="HM204" t="s">
        <v>3</v>
      </c>
      <c r="HN204" t="s">
        <v>3</v>
      </c>
      <c r="HO204" t="s">
        <v>3</v>
      </c>
      <c r="HP204" t="s">
        <v>3</v>
      </c>
      <c r="HQ204" t="s">
        <v>3</v>
      </c>
      <c r="IK204">
        <v>0</v>
      </c>
    </row>
    <row r="205" spans="1:245" x14ac:dyDescent="0.2">
      <c r="A205">
        <v>17</v>
      </c>
      <c r="B205">
        <v>1</v>
      </c>
      <c r="E205" t="s">
        <v>312</v>
      </c>
      <c r="F205" t="s">
        <v>171</v>
      </c>
      <c r="G205" t="s">
        <v>172</v>
      </c>
      <c r="H205" t="s">
        <v>166</v>
      </c>
      <c r="I205">
        <f>ROUND(I204,9)</f>
        <v>22.216000000000001</v>
      </c>
      <c r="J205">
        <v>0</v>
      </c>
      <c r="K205">
        <f>ROUND(I204,9)</f>
        <v>22.216000000000001</v>
      </c>
      <c r="O205">
        <f>0</f>
        <v>0</v>
      </c>
      <c r="P205">
        <f>0</f>
        <v>0</v>
      </c>
      <c r="Q205">
        <f>0</f>
        <v>0</v>
      </c>
      <c r="R205">
        <f>0</f>
        <v>0</v>
      </c>
      <c r="S205">
        <f>0</f>
        <v>0</v>
      </c>
      <c r="T205">
        <f>0</f>
        <v>0</v>
      </c>
      <c r="U205">
        <f>0</f>
        <v>0</v>
      </c>
      <c r="V205">
        <f>0</f>
        <v>0</v>
      </c>
      <c r="W205">
        <f>0</f>
        <v>0</v>
      </c>
      <c r="X205">
        <f>0</f>
        <v>0</v>
      </c>
      <c r="Y205">
        <f>0</f>
        <v>0</v>
      </c>
      <c r="AA205">
        <v>145071932</v>
      </c>
      <c r="AB205">
        <f>ROUND((AK205),2)</f>
        <v>3.86</v>
      </c>
      <c r="AC205">
        <f>0</f>
        <v>0</v>
      </c>
      <c r="AD205">
        <f>0</f>
        <v>0</v>
      </c>
      <c r="AE205">
        <f>0</f>
        <v>0</v>
      </c>
      <c r="AF205">
        <f>0</f>
        <v>0</v>
      </c>
      <c r="AG205">
        <f>0</f>
        <v>0</v>
      </c>
      <c r="AH205">
        <f>0</f>
        <v>0</v>
      </c>
      <c r="AI205">
        <f>0</f>
        <v>0</v>
      </c>
      <c r="AJ205">
        <f>0</f>
        <v>0</v>
      </c>
      <c r="AK205">
        <v>3.86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1</v>
      </c>
      <c r="AW205">
        <v>1</v>
      </c>
      <c r="AZ205">
        <v>14.68</v>
      </c>
      <c r="BA205">
        <v>1</v>
      </c>
      <c r="BB205">
        <v>1</v>
      </c>
      <c r="BC205">
        <v>1</v>
      </c>
      <c r="BD205" t="s">
        <v>3</v>
      </c>
      <c r="BE205" t="s">
        <v>3</v>
      </c>
      <c r="BF205" t="s">
        <v>3</v>
      </c>
      <c r="BG205" t="s">
        <v>3</v>
      </c>
      <c r="BH205">
        <v>0</v>
      </c>
      <c r="BI205">
        <v>1</v>
      </c>
      <c r="BJ205" t="s">
        <v>173</v>
      </c>
      <c r="BM205">
        <v>700011</v>
      </c>
      <c r="BN205">
        <v>0</v>
      </c>
      <c r="BO205" t="s">
        <v>3</v>
      </c>
      <c r="BP205">
        <v>0</v>
      </c>
      <c r="BQ205">
        <v>40</v>
      </c>
      <c r="BR205">
        <v>0</v>
      </c>
      <c r="BS205">
        <v>1</v>
      </c>
      <c r="BT205">
        <v>1</v>
      </c>
      <c r="BU205">
        <v>1</v>
      </c>
      <c r="BV205">
        <v>1</v>
      </c>
      <c r="BW205">
        <v>1</v>
      </c>
      <c r="BX205">
        <v>1</v>
      </c>
      <c r="BY205" t="s">
        <v>3</v>
      </c>
      <c r="BZ205">
        <v>0</v>
      </c>
      <c r="CA205">
        <v>0</v>
      </c>
      <c r="CB205" t="s">
        <v>3</v>
      </c>
      <c r="CE205">
        <v>0</v>
      </c>
      <c r="CF205">
        <v>0</v>
      </c>
      <c r="CG205">
        <v>0</v>
      </c>
      <c r="CM205">
        <v>0</v>
      </c>
      <c r="CN205" t="s">
        <v>3</v>
      </c>
      <c r="CO205">
        <v>0</v>
      </c>
      <c r="CP205">
        <f>AB205*AZ205</f>
        <v>56.6648</v>
      </c>
      <c r="CQ205">
        <v>0</v>
      </c>
      <c r="CR205">
        <v>0</v>
      </c>
      <c r="CS205">
        <v>0</v>
      </c>
      <c r="CT205">
        <v>0</v>
      </c>
      <c r="CU205">
        <v>0</v>
      </c>
      <c r="CV205">
        <v>0</v>
      </c>
      <c r="CW205">
        <v>0</v>
      </c>
      <c r="CX205">
        <v>0</v>
      </c>
      <c r="CY205">
        <v>0</v>
      </c>
      <c r="CZ205">
        <v>0</v>
      </c>
      <c r="DC205" t="s">
        <v>3</v>
      </c>
      <c r="DD205" t="s">
        <v>3</v>
      </c>
      <c r="DE205" t="s">
        <v>3</v>
      </c>
      <c r="DF205" t="s">
        <v>3</v>
      </c>
      <c r="DG205" t="s">
        <v>3</v>
      </c>
      <c r="DH205" t="s">
        <v>3</v>
      </c>
      <c r="DI205" t="s">
        <v>3</v>
      </c>
      <c r="DJ205" t="s">
        <v>3</v>
      </c>
      <c r="DK205" t="s">
        <v>3</v>
      </c>
      <c r="DL205" t="s">
        <v>3</v>
      </c>
      <c r="DM205" t="s">
        <v>3</v>
      </c>
      <c r="DN205">
        <v>0</v>
      </c>
      <c r="DO205">
        <v>0</v>
      </c>
      <c r="DP205">
        <v>1</v>
      </c>
      <c r="DQ205">
        <v>1</v>
      </c>
      <c r="DU205">
        <v>1013</v>
      </c>
      <c r="DV205" t="s">
        <v>166</v>
      </c>
      <c r="DW205" t="s">
        <v>166</v>
      </c>
      <c r="DX205">
        <v>1</v>
      </c>
      <c r="DZ205" t="s">
        <v>3</v>
      </c>
      <c r="EA205" t="s">
        <v>3</v>
      </c>
      <c r="EB205" t="s">
        <v>3</v>
      </c>
      <c r="EC205" t="s">
        <v>3</v>
      </c>
      <c r="EE205">
        <v>140625621</v>
      </c>
      <c r="EF205">
        <v>40</v>
      </c>
      <c r="EG205" t="s">
        <v>174</v>
      </c>
      <c r="EH205">
        <v>107</v>
      </c>
      <c r="EI205" t="s">
        <v>175</v>
      </c>
      <c r="EJ205">
        <v>1</v>
      </c>
      <c r="EK205">
        <v>700011</v>
      </c>
      <c r="EL205" t="s">
        <v>176</v>
      </c>
      <c r="EM205" t="s">
        <v>177</v>
      </c>
      <c r="EO205" t="s">
        <v>3</v>
      </c>
      <c r="EQ205">
        <v>0</v>
      </c>
      <c r="ER205">
        <v>0</v>
      </c>
      <c r="ES205">
        <v>0</v>
      </c>
      <c r="ET205">
        <v>0</v>
      </c>
      <c r="EU205">
        <v>0</v>
      </c>
      <c r="EV205">
        <v>0</v>
      </c>
      <c r="EW205">
        <v>0</v>
      </c>
      <c r="EX205">
        <v>0</v>
      </c>
      <c r="EY205">
        <v>0</v>
      </c>
      <c r="FQ205">
        <v>0</v>
      </c>
      <c r="FR205">
        <f t="shared" si="154"/>
        <v>0</v>
      </c>
      <c r="FS205">
        <v>0</v>
      </c>
      <c r="FX205">
        <v>0</v>
      </c>
      <c r="FY205">
        <v>0</v>
      </c>
      <c r="GA205" t="s">
        <v>3</v>
      </c>
      <c r="GD205">
        <v>1</v>
      </c>
      <c r="GF205">
        <v>-1332390239</v>
      </c>
      <c r="GG205">
        <v>2</v>
      </c>
      <c r="GH205">
        <v>1</v>
      </c>
      <c r="GI205">
        <v>4</v>
      </c>
      <c r="GJ205">
        <v>2</v>
      </c>
      <c r="GK205">
        <v>0</v>
      </c>
      <c r="GL205">
        <f t="shared" si="155"/>
        <v>0</v>
      </c>
      <c r="GM205">
        <f>ROUND(CP205*I205,2)</f>
        <v>1258.8699999999999</v>
      </c>
      <c r="GN205">
        <f>IF(OR(BI205=0,BI205=1),ROUND(CP205*I205,2),0)</f>
        <v>1258.8699999999999</v>
      </c>
      <c r="GO205">
        <f>IF(BI205=2,ROUND(CP205*I205,2),0)</f>
        <v>0</v>
      </c>
      <c r="GP205">
        <f>IF(BI205=4,ROUND(CP205*I205,2)+GX205,0)</f>
        <v>0</v>
      </c>
      <c r="GR205">
        <v>0</v>
      </c>
      <c r="GS205">
        <v>3</v>
      </c>
      <c r="GT205">
        <v>0</v>
      </c>
      <c r="GU205" t="s">
        <v>3</v>
      </c>
      <c r="GV205">
        <f>0</f>
        <v>0</v>
      </c>
      <c r="GW205">
        <v>1</v>
      </c>
      <c r="GX205">
        <f>0</f>
        <v>0</v>
      </c>
      <c r="HA205">
        <v>0</v>
      </c>
      <c r="HB205">
        <v>0</v>
      </c>
      <c r="HC205">
        <v>0</v>
      </c>
      <c r="HD205">
        <f>GM205</f>
        <v>1258.8699999999999</v>
      </c>
      <c r="HE205" t="s">
        <v>3</v>
      </c>
      <c r="HF205" t="s">
        <v>3</v>
      </c>
      <c r="HM205" t="s">
        <v>3</v>
      </c>
      <c r="HN205" t="s">
        <v>3</v>
      </c>
      <c r="HO205" t="s">
        <v>3</v>
      </c>
      <c r="HP205" t="s">
        <v>3</v>
      </c>
      <c r="HQ205" t="s">
        <v>3</v>
      </c>
      <c r="IK205">
        <v>0</v>
      </c>
    </row>
    <row r="207" spans="1:245" x14ac:dyDescent="0.2">
      <c r="A207" s="2">
        <v>51</v>
      </c>
      <c r="B207" s="2">
        <f>B167</f>
        <v>1</v>
      </c>
      <c r="C207" s="2">
        <f>A167</f>
        <v>4</v>
      </c>
      <c r="D207" s="2">
        <f>ROW(A167)</f>
        <v>167</v>
      </c>
      <c r="E207" s="2"/>
      <c r="F207" s="2" t="str">
        <f>IF(F167&lt;&gt;"",F167,"")</f>
        <v>3</v>
      </c>
      <c r="G207" s="2" t="str">
        <f>IF(G167&lt;&gt;"",G167,"")</f>
        <v>Ремонт кровли на отметке +9.600</v>
      </c>
      <c r="H207" s="2">
        <v>0</v>
      </c>
      <c r="I207" s="2"/>
      <c r="J207" s="2"/>
      <c r="K207" s="2"/>
      <c r="L207" s="2"/>
      <c r="M207" s="2"/>
      <c r="N207" s="2"/>
      <c r="O207" s="2">
        <f t="shared" ref="O207:T207" si="173">ROUND(AB207,2)</f>
        <v>636898.93999999994</v>
      </c>
      <c r="P207" s="2">
        <f t="shared" si="173"/>
        <v>313373.95</v>
      </c>
      <c r="Q207" s="2">
        <f t="shared" si="173"/>
        <v>44129.57</v>
      </c>
      <c r="R207" s="2">
        <f t="shared" si="173"/>
        <v>13523.1</v>
      </c>
      <c r="S207" s="2">
        <f t="shared" si="173"/>
        <v>279395.42</v>
      </c>
      <c r="T207" s="2">
        <f t="shared" si="173"/>
        <v>0</v>
      </c>
      <c r="U207" s="2">
        <f>AH207</f>
        <v>744.41248399999995</v>
      </c>
      <c r="V207" s="2">
        <f>AI207</f>
        <v>21.547656999999997</v>
      </c>
      <c r="W207" s="2">
        <f>ROUND(AJ207,2)</f>
        <v>0</v>
      </c>
      <c r="X207" s="2">
        <f>ROUND(AK207,2)</f>
        <v>276320.24</v>
      </c>
      <c r="Y207" s="2">
        <f>ROUND(AL207,2)</f>
        <v>142489.04</v>
      </c>
      <c r="Z207" s="2"/>
      <c r="AA207" s="2"/>
      <c r="AB207" s="2">
        <f>ROUND(SUMIF(AA171:AA205,"=145071932",O171:O205),2)</f>
        <v>636898.93999999994</v>
      </c>
      <c r="AC207" s="2">
        <f>ROUND(SUMIF(AA171:AA205,"=145071932",P171:P205),2)</f>
        <v>313373.95</v>
      </c>
      <c r="AD207" s="2">
        <f>ROUND(SUMIF(AA171:AA205,"=145071932",Q171:Q205),2)</f>
        <v>44129.57</v>
      </c>
      <c r="AE207" s="2">
        <f>ROUND(SUMIF(AA171:AA205,"=145071932",R171:R205),2)</f>
        <v>13523.1</v>
      </c>
      <c r="AF207" s="2">
        <f>ROUND(SUMIF(AA171:AA205,"=145071932",S171:S205),2)</f>
        <v>279395.42</v>
      </c>
      <c r="AG207" s="2">
        <f>ROUND(SUMIF(AA171:AA205,"=145071932",T171:T205),2)</f>
        <v>0</v>
      </c>
      <c r="AH207" s="2">
        <f>SUMIF(AA171:AA205,"=145071932",U171:U205)</f>
        <v>744.41248399999995</v>
      </c>
      <c r="AI207" s="2">
        <f>SUMIF(AA171:AA205,"=145071932",V171:V205)</f>
        <v>21.547656999999997</v>
      </c>
      <c r="AJ207" s="2">
        <f>ROUND(SUMIF(AA171:AA205,"=145071932",W171:W205),2)</f>
        <v>0</v>
      </c>
      <c r="AK207" s="2">
        <f>ROUND(SUMIF(AA171:AA205,"=145071932",X171:X205),2)</f>
        <v>276320.24</v>
      </c>
      <c r="AL207" s="2">
        <f>ROUND(SUMIF(AA171:AA205,"=145071932",Y171:Y205),2)</f>
        <v>142489.04</v>
      </c>
      <c r="AM207" s="2"/>
      <c r="AN207" s="2"/>
      <c r="AO207" s="2">
        <f t="shared" ref="AO207:BD207" si="174">ROUND(BX207,2)</f>
        <v>0</v>
      </c>
      <c r="AP207" s="2">
        <f t="shared" si="174"/>
        <v>0</v>
      </c>
      <c r="AQ207" s="2">
        <f t="shared" si="174"/>
        <v>0</v>
      </c>
      <c r="AR207" s="2">
        <f t="shared" si="174"/>
        <v>1058036.8</v>
      </c>
      <c r="AS207" s="2">
        <f t="shared" si="174"/>
        <v>1058036.8</v>
      </c>
      <c r="AT207" s="2">
        <f t="shared" si="174"/>
        <v>0</v>
      </c>
      <c r="AU207" s="2">
        <f t="shared" si="174"/>
        <v>0</v>
      </c>
      <c r="AV207" s="2">
        <f t="shared" si="174"/>
        <v>313373.95</v>
      </c>
      <c r="AW207" s="2">
        <f t="shared" si="174"/>
        <v>313373.95</v>
      </c>
      <c r="AX207" s="2">
        <f t="shared" si="174"/>
        <v>0</v>
      </c>
      <c r="AY207" s="2">
        <f t="shared" si="174"/>
        <v>313373.95</v>
      </c>
      <c r="AZ207" s="2">
        <f t="shared" si="174"/>
        <v>0</v>
      </c>
      <c r="BA207" s="2">
        <f t="shared" si="174"/>
        <v>0</v>
      </c>
      <c r="BB207" s="2">
        <f t="shared" si="174"/>
        <v>0</v>
      </c>
      <c r="BC207" s="2">
        <f t="shared" si="174"/>
        <v>0</v>
      </c>
      <c r="BD207" s="2">
        <f t="shared" si="174"/>
        <v>2328.58</v>
      </c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>
        <f>ROUND(SUMIF(AA171:AA205,"=145071932",FQ171:FQ205),2)</f>
        <v>0</v>
      </c>
      <c r="BY207" s="2">
        <f>ROUND(SUMIF(AA171:AA205,"=145071932",FR171:FR205),2)</f>
        <v>0</v>
      </c>
      <c r="BZ207" s="2">
        <f>ROUND(SUMIF(AA171:AA205,"=145071932",GL171:GL205),2)</f>
        <v>0</v>
      </c>
      <c r="CA207" s="2">
        <f>ROUND(SUMIF(AA171:AA205,"=145071932",GM171:GM205),2)</f>
        <v>1058036.8</v>
      </c>
      <c r="CB207" s="2">
        <f>ROUND(SUMIF(AA171:AA205,"=145071932",GN171:GN205),2)</f>
        <v>1058036.8</v>
      </c>
      <c r="CC207" s="2">
        <f>ROUND(SUMIF(AA171:AA205,"=145071932",GO171:GO205),2)</f>
        <v>0</v>
      </c>
      <c r="CD207" s="2">
        <f>ROUND(SUMIF(AA171:AA205,"=145071932",GP171:GP205),2)</f>
        <v>0</v>
      </c>
      <c r="CE207" s="2">
        <f>AC207-BX207</f>
        <v>313373.95</v>
      </c>
      <c r="CF207" s="2">
        <f>AC207-BY207</f>
        <v>313373.95</v>
      </c>
      <c r="CG207" s="2">
        <f>BX207-BZ207</f>
        <v>0</v>
      </c>
      <c r="CH207" s="2">
        <f>AC207-BX207-BY207+BZ207</f>
        <v>313373.95</v>
      </c>
      <c r="CI207" s="2">
        <f>BY207-BZ207</f>
        <v>0</v>
      </c>
      <c r="CJ207" s="2">
        <f>ROUND(SUMIF(AA171:AA205,"=145071932",GX171:GX205),2)</f>
        <v>0</v>
      </c>
      <c r="CK207" s="2">
        <f>ROUND(SUMIF(AA171:AA205,"=145071932",GY171:GY205),2)</f>
        <v>0</v>
      </c>
      <c r="CL207" s="2">
        <f>ROUND(SUMIF(AA171:AA205,"=145071932",GZ171:GZ205),2)</f>
        <v>0</v>
      </c>
      <c r="CM207" s="2">
        <f>ROUND(SUMIF(AA171:AA205,"=145071932",HD171:HD205),2)</f>
        <v>2328.58</v>
      </c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3"/>
      <c r="DH207" s="3"/>
      <c r="DI207" s="3"/>
      <c r="DJ207" s="3"/>
      <c r="DK207" s="3"/>
      <c r="DL207" s="3"/>
      <c r="DM207" s="3"/>
      <c r="DN207" s="3"/>
      <c r="DO207" s="3"/>
      <c r="DP207" s="3"/>
      <c r="DQ207" s="3"/>
      <c r="DR207" s="3"/>
      <c r="DS207" s="3"/>
      <c r="DT207" s="3"/>
      <c r="DU207" s="3"/>
      <c r="DV207" s="3"/>
      <c r="DW207" s="3"/>
      <c r="DX207" s="3"/>
      <c r="DY207" s="3"/>
      <c r="DZ207" s="3"/>
      <c r="EA207" s="3"/>
      <c r="EB207" s="3"/>
      <c r="EC207" s="3"/>
      <c r="ED207" s="3"/>
      <c r="EE207" s="3"/>
      <c r="EF207" s="3"/>
      <c r="EG207" s="3"/>
      <c r="EH207" s="3"/>
      <c r="EI207" s="3"/>
      <c r="EJ207" s="3"/>
      <c r="EK207" s="3"/>
      <c r="EL207" s="3"/>
      <c r="EM207" s="3"/>
      <c r="EN207" s="3"/>
      <c r="EO207" s="3"/>
      <c r="EP207" s="3"/>
      <c r="EQ207" s="3"/>
      <c r="ER207" s="3"/>
      <c r="ES207" s="3"/>
      <c r="ET207" s="3"/>
      <c r="EU207" s="3"/>
      <c r="EV207" s="3"/>
      <c r="EW207" s="3"/>
      <c r="EX207" s="3"/>
      <c r="EY207" s="3"/>
      <c r="EZ207" s="3"/>
      <c r="FA207" s="3"/>
      <c r="FB207" s="3"/>
      <c r="FC207" s="3"/>
      <c r="FD207" s="3"/>
      <c r="FE207" s="3"/>
      <c r="FF207" s="3"/>
      <c r="FG207" s="3"/>
      <c r="FH207" s="3"/>
      <c r="FI207" s="3"/>
      <c r="FJ207" s="3"/>
      <c r="FK207" s="3"/>
      <c r="FL207" s="3"/>
      <c r="FM207" s="3"/>
      <c r="FN207" s="3"/>
      <c r="FO207" s="3"/>
      <c r="FP207" s="3"/>
      <c r="FQ207" s="3"/>
      <c r="FR207" s="3"/>
      <c r="FS207" s="3"/>
      <c r="FT207" s="3"/>
      <c r="FU207" s="3"/>
      <c r="FV207" s="3"/>
      <c r="FW207" s="3"/>
      <c r="FX207" s="3"/>
      <c r="FY207" s="3"/>
      <c r="FZ207" s="3"/>
      <c r="GA207" s="3"/>
      <c r="GB207" s="3"/>
      <c r="GC207" s="3"/>
      <c r="GD207" s="3"/>
      <c r="GE207" s="3"/>
      <c r="GF207" s="3"/>
      <c r="GG207" s="3"/>
      <c r="GH207" s="3"/>
      <c r="GI207" s="3"/>
      <c r="GJ207" s="3"/>
      <c r="GK207" s="3"/>
      <c r="GL207" s="3"/>
      <c r="GM207" s="3"/>
      <c r="GN207" s="3"/>
      <c r="GO207" s="3"/>
      <c r="GP207" s="3"/>
      <c r="GQ207" s="3"/>
      <c r="GR207" s="3"/>
      <c r="GS207" s="3"/>
      <c r="GT207" s="3"/>
      <c r="GU207" s="3"/>
      <c r="GV207" s="3"/>
      <c r="GW207" s="3"/>
      <c r="GX207" s="3">
        <v>0</v>
      </c>
    </row>
    <row r="209" spans="1:28" x14ac:dyDescent="0.2">
      <c r="A209" s="4">
        <v>50</v>
      </c>
      <c r="B209" s="4">
        <v>0</v>
      </c>
      <c r="C209" s="4">
        <v>0</v>
      </c>
      <c r="D209" s="4">
        <v>1</v>
      </c>
      <c r="E209" s="4">
        <v>201</v>
      </c>
      <c r="F209" s="4">
        <f>ROUND(Source!O207,O209)</f>
        <v>636898.93999999994</v>
      </c>
      <c r="G209" s="4" t="s">
        <v>178</v>
      </c>
      <c r="H209" s="4" t="s">
        <v>179</v>
      </c>
      <c r="I209" s="4"/>
      <c r="J209" s="4"/>
      <c r="K209" s="4">
        <v>201</v>
      </c>
      <c r="L209" s="4">
        <v>1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636898.93999999994</v>
      </c>
      <c r="X209" s="4">
        <v>1</v>
      </c>
      <c r="Y209" s="4">
        <v>636898.93999999994</v>
      </c>
      <c r="Z209" s="4"/>
      <c r="AA209" s="4"/>
      <c r="AB209" s="4"/>
    </row>
    <row r="210" spans="1:28" x14ac:dyDescent="0.2">
      <c r="A210" s="4">
        <v>50</v>
      </c>
      <c r="B210" s="4">
        <v>0</v>
      </c>
      <c r="C210" s="4">
        <v>0</v>
      </c>
      <c r="D210" s="4">
        <v>1</v>
      </c>
      <c r="E210" s="4">
        <v>202</v>
      </c>
      <c r="F210" s="4">
        <f>ROUND(Source!P207,O210)</f>
        <v>313373.95</v>
      </c>
      <c r="G210" s="4" t="s">
        <v>180</v>
      </c>
      <c r="H210" s="4" t="s">
        <v>181</v>
      </c>
      <c r="I210" s="4"/>
      <c r="J210" s="4"/>
      <c r="K210" s="4">
        <v>202</v>
      </c>
      <c r="L210" s="4">
        <v>2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313373.95</v>
      </c>
      <c r="X210" s="4">
        <v>1</v>
      </c>
      <c r="Y210" s="4">
        <v>313373.95</v>
      </c>
      <c r="Z210" s="4"/>
      <c r="AA210" s="4"/>
      <c r="AB210" s="4"/>
    </row>
    <row r="211" spans="1:28" x14ac:dyDescent="0.2">
      <c r="A211" s="4">
        <v>50</v>
      </c>
      <c r="B211" s="4">
        <v>0</v>
      </c>
      <c r="C211" s="4">
        <v>0</v>
      </c>
      <c r="D211" s="4">
        <v>1</v>
      </c>
      <c r="E211" s="4">
        <v>222</v>
      </c>
      <c r="F211" s="4">
        <f>ROUND(Source!AO207,O211)</f>
        <v>0</v>
      </c>
      <c r="G211" s="4" t="s">
        <v>182</v>
      </c>
      <c r="H211" s="4" t="s">
        <v>183</v>
      </c>
      <c r="I211" s="4"/>
      <c r="J211" s="4"/>
      <c r="K211" s="4">
        <v>222</v>
      </c>
      <c r="L211" s="4">
        <v>3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8" x14ac:dyDescent="0.2">
      <c r="A212" s="4">
        <v>50</v>
      </c>
      <c r="B212" s="4">
        <v>0</v>
      </c>
      <c r="C212" s="4">
        <v>0</v>
      </c>
      <c r="D212" s="4">
        <v>1</v>
      </c>
      <c r="E212" s="4">
        <v>225</v>
      </c>
      <c r="F212" s="4">
        <f>ROUND(Source!AV207,O212)</f>
        <v>313373.95</v>
      </c>
      <c r="G212" s="4" t="s">
        <v>184</v>
      </c>
      <c r="H212" s="4" t="s">
        <v>185</v>
      </c>
      <c r="I212" s="4"/>
      <c r="J212" s="4"/>
      <c r="K212" s="4">
        <v>225</v>
      </c>
      <c r="L212" s="4">
        <v>4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313373.95</v>
      </c>
      <c r="X212" s="4">
        <v>1</v>
      </c>
      <c r="Y212" s="4">
        <v>313373.95</v>
      </c>
      <c r="Z212" s="4"/>
      <c r="AA212" s="4"/>
      <c r="AB212" s="4"/>
    </row>
    <row r="213" spans="1:28" x14ac:dyDescent="0.2">
      <c r="A213" s="4">
        <v>50</v>
      </c>
      <c r="B213" s="4">
        <v>0</v>
      </c>
      <c r="C213" s="4">
        <v>0</v>
      </c>
      <c r="D213" s="4">
        <v>1</v>
      </c>
      <c r="E213" s="4">
        <v>226</v>
      </c>
      <c r="F213" s="4">
        <f>ROUND(Source!AW207,O213)</f>
        <v>313373.95</v>
      </c>
      <c r="G213" s="4" t="s">
        <v>186</v>
      </c>
      <c r="H213" s="4" t="s">
        <v>187</v>
      </c>
      <c r="I213" s="4"/>
      <c r="J213" s="4"/>
      <c r="K213" s="4">
        <v>226</v>
      </c>
      <c r="L213" s="4">
        <v>5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313373.95</v>
      </c>
      <c r="X213" s="4">
        <v>1</v>
      </c>
      <c r="Y213" s="4">
        <v>313373.95</v>
      </c>
      <c r="Z213" s="4"/>
      <c r="AA213" s="4"/>
      <c r="AB213" s="4"/>
    </row>
    <row r="214" spans="1:28" x14ac:dyDescent="0.2">
      <c r="A214" s="4">
        <v>50</v>
      </c>
      <c r="B214" s="4">
        <v>0</v>
      </c>
      <c r="C214" s="4">
        <v>0</v>
      </c>
      <c r="D214" s="4">
        <v>1</v>
      </c>
      <c r="E214" s="4">
        <v>227</v>
      </c>
      <c r="F214" s="4">
        <f>ROUND(Source!AX207,O214)</f>
        <v>0</v>
      </c>
      <c r="G214" s="4" t="s">
        <v>188</v>
      </c>
      <c r="H214" s="4" t="s">
        <v>189</v>
      </c>
      <c r="I214" s="4"/>
      <c r="J214" s="4"/>
      <c r="K214" s="4">
        <v>227</v>
      </c>
      <c r="L214" s="4">
        <v>6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8" x14ac:dyDescent="0.2">
      <c r="A215" s="4">
        <v>50</v>
      </c>
      <c r="B215" s="4">
        <v>0</v>
      </c>
      <c r="C215" s="4">
        <v>0</v>
      </c>
      <c r="D215" s="4">
        <v>1</v>
      </c>
      <c r="E215" s="4">
        <v>228</v>
      </c>
      <c r="F215" s="4">
        <f>ROUND(Source!AY207,O215)</f>
        <v>313373.95</v>
      </c>
      <c r="G215" s="4" t="s">
        <v>190</v>
      </c>
      <c r="H215" s="4" t="s">
        <v>191</v>
      </c>
      <c r="I215" s="4"/>
      <c r="J215" s="4"/>
      <c r="K215" s="4">
        <v>228</v>
      </c>
      <c r="L215" s="4">
        <v>7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313373.95</v>
      </c>
      <c r="X215" s="4">
        <v>1</v>
      </c>
      <c r="Y215" s="4">
        <v>313373.95</v>
      </c>
      <c r="Z215" s="4"/>
      <c r="AA215" s="4"/>
      <c r="AB215" s="4"/>
    </row>
    <row r="216" spans="1:28" x14ac:dyDescent="0.2">
      <c r="A216" s="4">
        <v>50</v>
      </c>
      <c r="B216" s="4">
        <v>0</v>
      </c>
      <c r="C216" s="4">
        <v>0</v>
      </c>
      <c r="D216" s="4">
        <v>1</v>
      </c>
      <c r="E216" s="4">
        <v>216</v>
      </c>
      <c r="F216" s="4">
        <f>ROUND(Source!AP207,O216)</f>
        <v>0</v>
      </c>
      <c r="G216" s="4" t="s">
        <v>192</v>
      </c>
      <c r="H216" s="4" t="s">
        <v>193</v>
      </c>
      <c r="I216" s="4"/>
      <c r="J216" s="4"/>
      <c r="K216" s="4">
        <v>216</v>
      </c>
      <c r="L216" s="4">
        <v>8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8" x14ac:dyDescent="0.2">
      <c r="A217" s="4">
        <v>50</v>
      </c>
      <c r="B217" s="4">
        <v>0</v>
      </c>
      <c r="C217" s="4">
        <v>0</v>
      </c>
      <c r="D217" s="4">
        <v>1</v>
      </c>
      <c r="E217" s="4">
        <v>223</v>
      </c>
      <c r="F217" s="4">
        <f>ROUND(Source!AQ207,O217)</f>
        <v>0</v>
      </c>
      <c r="G217" s="4" t="s">
        <v>194</v>
      </c>
      <c r="H217" s="4" t="s">
        <v>195</v>
      </c>
      <c r="I217" s="4"/>
      <c r="J217" s="4"/>
      <c r="K217" s="4">
        <v>223</v>
      </c>
      <c r="L217" s="4">
        <v>9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8" x14ac:dyDescent="0.2">
      <c r="A218" s="4">
        <v>50</v>
      </c>
      <c r="B218" s="4">
        <v>0</v>
      </c>
      <c r="C218" s="4">
        <v>0</v>
      </c>
      <c r="D218" s="4">
        <v>1</v>
      </c>
      <c r="E218" s="4">
        <v>229</v>
      </c>
      <c r="F218" s="4">
        <f>ROUND(Source!AZ207,O218)</f>
        <v>0</v>
      </c>
      <c r="G218" s="4" t="s">
        <v>196</v>
      </c>
      <c r="H218" s="4" t="s">
        <v>197</v>
      </c>
      <c r="I218" s="4"/>
      <c r="J218" s="4"/>
      <c r="K218" s="4">
        <v>229</v>
      </c>
      <c r="L218" s="4">
        <v>10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0</v>
      </c>
      <c r="X218" s="4">
        <v>1</v>
      </c>
      <c r="Y218" s="4">
        <v>0</v>
      </c>
      <c r="Z218" s="4"/>
      <c r="AA218" s="4"/>
      <c r="AB218" s="4"/>
    </row>
    <row r="219" spans="1:28" x14ac:dyDescent="0.2">
      <c r="A219" s="4">
        <v>50</v>
      </c>
      <c r="B219" s="4">
        <v>0</v>
      </c>
      <c r="C219" s="4">
        <v>0</v>
      </c>
      <c r="D219" s="4">
        <v>1</v>
      </c>
      <c r="E219" s="4">
        <v>203</v>
      </c>
      <c r="F219" s="4">
        <f>ROUND(Source!Q207,O219)</f>
        <v>44129.57</v>
      </c>
      <c r="G219" s="4" t="s">
        <v>198</v>
      </c>
      <c r="H219" s="4" t="s">
        <v>199</v>
      </c>
      <c r="I219" s="4"/>
      <c r="J219" s="4"/>
      <c r="K219" s="4">
        <v>203</v>
      </c>
      <c r="L219" s="4">
        <v>11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44129.57</v>
      </c>
      <c r="X219" s="4">
        <v>1</v>
      </c>
      <c r="Y219" s="4">
        <v>44129.57</v>
      </c>
      <c r="Z219" s="4"/>
      <c r="AA219" s="4"/>
      <c r="AB219" s="4"/>
    </row>
    <row r="220" spans="1:28" x14ac:dyDescent="0.2">
      <c r="A220" s="4">
        <v>50</v>
      </c>
      <c r="B220" s="4">
        <v>0</v>
      </c>
      <c r="C220" s="4">
        <v>0</v>
      </c>
      <c r="D220" s="4">
        <v>1</v>
      </c>
      <c r="E220" s="4">
        <v>231</v>
      </c>
      <c r="F220" s="4">
        <f>ROUND(Source!BB207,O220)</f>
        <v>0</v>
      </c>
      <c r="G220" s="4" t="s">
        <v>200</v>
      </c>
      <c r="H220" s="4" t="s">
        <v>201</v>
      </c>
      <c r="I220" s="4"/>
      <c r="J220" s="4"/>
      <c r="K220" s="4">
        <v>231</v>
      </c>
      <c r="L220" s="4">
        <v>12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0</v>
      </c>
      <c r="X220" s="4">
        <v>1</v>
      </c>
      <c r="Y220" s="4">
        <v>0</v>
      </c>
      <c r="Z220" s="4"/>
      <c r="AA220" s="4"/>
      <c r="AB220" s="4"/>
    </row>
    <row r="221" spans="1:28" x14ac:dyDescent="0.2">
      <c r="A221" s="4">
        <v>50</v>
      </c>
      <c r="B221" s="4">
        <v>0</v>
      </c>
      <c r="C221" s="4">
        <v>0</v>
      </c>
      <c r="D221" s="4">
        <v>1</v>
      </c>
      <c r="E221" s="4">
        <v>204</v>
      </c>
      <c r="F221" s="4">
        <f>ROUND(Source!R207,O221)</f>
        <v>13523.1</v>
      </c>
      <c r="G221" s="4" t="s">
        <v>202</v>
      </c>
      <c r="H221" s="4" t="s">
        <v>203</v>
      </c>
      <c r="I221" s="4"/>
      <c r="J221" s="4"/>
      <c r="K221" s="4">
        <v>204</v>
      </c>
      <c r="L221" s="4">
        <v>13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13523.1</v>
      </c>
      <c r="X221" s="4">
        <v>1</v>
      </c>
      <c r="Y221" s="4">
        <v>13523.1</v>
      </c>
      <c r="Z221" s="4"/>
      <c r="AA221" s="4"/>
      <c r="AB221" s="4"/>
    </row>
    <row r="222" spans="1:28" x14ac:dyDescent="0.2">
      <c r="A222" s="4">
        <v>50</v>
      </c>
      <c r="B222" s="4">
        <v>0</v>
      </c>
      <c r="C222" s="4">
        <v>0</v>
      </c>
      <c r="D222" s="4">
        <v>1</v>
      </c>
      <c r="E222" s="4">
        <v>205</v>
      </c>
      <c r="F222" s="4">
        <f>ROUND(Source!S207,O222)</f>
        <v>279395.42</v>
      </c>
      <c r="G222" s="4" t="s">
        <v>204</v>
      </c>
      <c r="H222" s="4" t="s">
        <v>205</v>
      </c>
      <c r="I222" s="4"/>
      <c r="J222" s="4"/>
      <c r="K222" s="4">
        <v>205</v>
      </c>
      <c r="L222" s="4">
        <v>14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279395.42</v>
      </c>
      <c r="X222" s="4">
        <v>1</v>
      </c>
      <c r="Y222" s="4">
        <v>279395.42</v>
      </c>
      <c r="Z222" s="4"/>
      <c r="AA222" s="4"/>
      <c r="AB222" s="4"/>
    </row>
    <row r="223" spans="1:28" x14ac:dyDescent="0.2">
      <c r="A223" s="4">
        <v>50</v>
      </c>
      <c r="B223" s="4">
        <v>0</v>
      </c>
      <c r="C223" s="4">
        <v>0</v>
      </c>
      <c r="D223" s="4">
        <v>1</v>
      </c>
      <c r="E223" s="4">
        <v>232</v>
      </c>
      <c r="F223" s="4">
        <f>ROUND(Source!BC207,O223)</f>
        <v>0</v>
      </c>
      <c r="G223" s="4" t="s">
        <v>206</v>
      </c>
      <c r="H223" s="4" t="s">
        <v>207</v>
      </c>
      <c r="I223" s="4"/>
      <c r="J223" s="4"/>
      <c r="K223" s="4">
        <v>232</v>
      </c>
      <c r="L223" s="4">
        <v>15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0</v>
      </c>
      <c r="X223" s="4">
        <v>1</v>
      </c>
      <c r="Y223" s="4">
        <v>0</v>
      </c>
      <c r="Z223" s="4"/>
      <c r="AA223" s="4"/>
      <c r="AB223" s="4"/>
    </row>
    <row r="224" spans="1:28" x14ac:dyDescent="0.2">
      <c r="A224" s="4">
        <v>50</v>
      </c>
      <c r="B224" s="4">
        <v>0</v>
      </c>
      <c r="C224" s="4">
        <v>0</v>
      </c>
      <c r="D224" s="4">
        <v>1</v>
      </c>
      <c r="E224" s="4">
        <v>214</v>
      </c>
      <c r="F224" s="4">
        <f>ROUND(Source!AS207,O224)</f>
        <v>1058036.8</v>
      </c>
      <c r="G224" s="4" t="s">
        <v>208</v>
      </c>
      <c r="H224" s="4" t="s">
        <v>209</v>
      </c>
      <c r="I224" s="4"/>
      <c r="J224" s="4"/>
      <c r="K224" s="4">
        <v>214</v>
      </c>
      <c r="L224" s="4">
        <v>16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1058036.8</v>
      </c>
      <c r="X224" s="4">
        <v>1</v>
      </c>
      <c r="Y224" s="4">
        <v>1058036.8</v>
      </c>
      <c r="Z224" s="4"/>
      <c r="AA224" s="4"/>
      <c r="AB224" s="4"/>
    </row>
    <row r="225" spans="1:206" x14ac:dyDescent="0.2">
      <c r="A225" s="4">
        <v>50</v>
      </c>
      <c r="B225" s="4">
        <v>0</v>
      </c>
      <c r="C225" s="4">
        <v>0</v>
      </c>
      <c r="D225" s="4">
        <v>1</v>
      </c>
      <c r="E225" s="4">
        <v>215</v>
      </c>
      <c r="F225" s="4">
        <f>ROUND(Source!AT207,O225)</f>
        <v>0</v>
      </c>
      <c r="G225" s="4" t="s">
        <v>210</v>
      </c>
      <c r="H225" s="4" t="s">
        <v>211</v>
      </c>
      <c r="I225" s="4"/>
      <c r="J225" s="4"/>
      <c r="K225" s="4">
        <v>215</v>
      </c>
      <c r="L225" s="4">
        <v>17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0</v>
      </c>
      <c r="X225" s="4">
        <v>1</v>
      </c>
      <c r="Y225" s="4">
        <v>0</v>
      </c>
      <c r="Z225" s="4"/>
      <c r="AA225" s="4"/>
      <c r="AB225" s="4"/>
    </row>
    <row r="226" spans="1:206" x14ac:dyDescent="0.2">
      <c r="A226" s="4">
        <v>50</v>
      </c>
      <c r="B226" s="4">
        <v>0</v>
      </c>
      <c r="C226" s="4">
        <v>0</v>
      </c>
      <c r="D226" s="4">
        <v>1</v>
      </c>
      <c r="E226" s="4">
        <v>217</v>
      </c>
      <c r="F226" s="4">
        <f>ROUND(Source!AU207,O226)</f>
        <v>0</v>
      </c>
      <c r="G226" s="4" t="s">
        <v>212</v>
      </c>
      <c r="H226" s="4" t="s">
        <v>213</v>
      </c>
      <c r="I226" s="4"/>
      <c r="J226" s="4"/>
      <c r="K226" s="4">
        <v>217</v>
      </c>
      <c r="L226" s="4">
        <v>18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0</v>
      </c>
      <c r="X226" s="4">
        <v>1</v>
      </c>
      <c r="Y226" s="4">
        <v>0</v>
      </c>
      <c r="Z226" s="4"/>
      <c r="AA226" s="4"/>
      <c r="AB226" s="4"/>
    </row>
    <row r="227" spans="1:206" x14ac:dyDescent="0.2">
      <c r="A227" s="4">
        <v>50</v>
      </c>
      <c r="B227" s="4">
        <v>0</v>
      </c>
      <c r="C227" s="4">
        <v>0</v>
      </c>
      <c r="D227" s="4">
        <v>1</v>
      </c>
      <c r="E227" s="4">
        <v>230</v>
      </c>
      <c r="F227" s="4">
        <f>ROUND(Source!BA207,O227)</f>
        <v>0</v>
      </c>
      <c r="G227" s="4" t="s">
        <v>214</v>
      </c>
      <c r="H227" s="4" t="s">
        <v>215</v>
      </c>
      <c r="I227" s="4"/>
      <c r="J227" s="4"/>
      <c r="K227" s="4">
        <v>230</v>
      </c>
      <c r="L227" s="4">
        <v>19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0</v>
      </c>
      <c r="X227" s="4">
        <v>1</v>
      </c>
      <c r="Y227" s="4">
        <v>0</v>
      </c>
      <c r="Z227" s="4"/>
      <c r="AA227" s="4"/>
      <c r="AB227" s="4"/>
    </row>
    <row r="228" spans="1:206" x14ac:dyDescent="0.2">
      <c r="A228" s="4">
        <v>50</v>
      </c>
      <c r="B228" s="4">
        <v>0</v>
      </c>
      <c r="C228" s="4">
        <v>0</v>
      </c>
      <c r="D228" s="4">
        <v>1</v>
      </c>
      <c r="E228" s="4">
        <v>206</v>
      </c>
      <c r="F228" s="4">
        <f>ROUND(Source!T207,O228)</f>
        <v>0</v>
      </c>
      <c r="G228" s="4" t="s">
        <v>216</v>
      </c>
      <c r="H228" s="4" t="s">
        <v>217</v>
      </c>
      <c r="I228" s="4"/>
      <c r="J228" s="4"/>
      <c r="K228" s="4">
        <v>206</v>
      </c>
      <c r="L228" s="4">
        <v>20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0</v>
      </c>
      <c r="X228" s="4">
        <v>1</v>
      </c>
      <c r="Y228" s="4">
        <v>0</v>
      </c>
      <c r="Z228" s="4"/>
      <c r="AA228" s="4"/>
      <c r="AB228" s="4"/>
    </row>
    <row r="229" spans="1:206" x14ac:dyDescent="0.2">
      <c r="A229" s="4">
        <v>50</v>
      </c>
      <c r="B229" s="4">
        <v>0</v>
      </c>
      <c r="C229" s="4">
        <v>0</v>
      </c>
      <c r="D229" s="4">
        <v>1</v>
      </c>
      <c r="E229" s="4">
        <v>207</v>
      </c>
      <c r="F229" s="4">
        <f>Source!U207</f>
        <v>744.41248399999995</v>
      </c>
      <c r="G229" s="4" t="s">
        <v>218</v>
      </c>
      <c r="H229" s="4" t="s">
        <v>219</v>
      </c>
      <c r="I229" s="4"/>
      <c r="J229" s="4"/>
      <c r="K229" s="4">
        <v>207</v>
      </c>
      <c r="L229" s="4">
        <v>21</v>
      </c>
      <c r="M229" s="4">
        <v>3</v>
      </c>
      <c r="N229" s="4" t="s">
        <v>3</v>
      </c>
      <c r="O229" s="4">
        <v>-1</v>
      </c>
      <c r="P229" s="4"/>
      <c r="Q229" s="4"/>
      <c r="R229" s="4"/>
      <c r="S229" s="4"/>
      <c r="T229" s="4"/>
      <c r="U229" s="4"/>
      <c r="V229" s="4"/>
      <c r="W229" s="4">
        <v>744.41248399999995</v>
      </c>
      <c r="X229" s="4">
        <v>1</v>
      </c>
      <c r="Y229" s="4">
        <v>744.41248399999995</v>
      </c>
      <c r="Z229" s="4"/>
      <c r="AA229" s="4"/>
      <c r="AB229" s="4"/>
    </row>
    <row r="230" spans="1:206" x14ac:dyDescent="0.2">
      <c r="A230" s="4">
        <v>50</v>
      </c>
      <c r="B230" s="4">
        <v>0</v>
      </c>
      <c r="C230" s="4">
        <v>0</v>
      </c>
      <c r="D230" s="4">
        <v>1</v>
      </c>
      <c r="E230" s="4">
        <v>208</v>
      </c>
      <c r="F230" s="4">
        <f>Source!V207</f>
        <v>21.547656999999997</v>
      </c>
      <c r="G230" s="4" t="s">
        <v>220</v>
      </c>
      <c r="H230" s="4" t="s">
        <v>221</v>
      </c>
      <c r="I230" s="4"/>
      <c r="J230" s="4"/>
      <c r="K230" s="4">
        <v>208</v>
      </c>
      <c r="L230" s="4">
        <v>22</v>
      </c>
      <c r="M230" s="4">
        <v>3</v>
      </c>
      <c r="N230" s="4" t="s">
        <v>3</v>
      </c>
      <c r="O230" s="4">
        <v>-1</v>
      </c>
      <c r="P230" s="4"/>
      <c r="Q230" s="4"/>
      <c r="R230" s="4"/>
      <c r="S230" s="4"/>
      <c r="T230" s="4"/>
      <c r="U230" s="4"/>
      <c r="V230" s="4"/>
      <c r="W230" s="4">
        <v>21.547656999999997</v>
      </c>
      <c r="X230" s="4">
        <v>1</v>
      </c>
      <c r="Y230" s="4">
        <v>21.547656999999997</v>
      </c>
      <c r="Z230" s="4"/>
      <c r="AA230" s="4"/>
      <c r="AB230" s="4"/>
    </row>
    <row r="231" spans="1:206" x14ac:dyDescent="0.2">
      <c r="A231" s="4">
        <v>50</v>
      </c>
      <c r="B231" s="4">
        <v>0</v>
      </c>
      <c r="C231" s="4">
        <v>0</v>
      </c>
      <c r="D231" s="4">
        <v>1</v>
      </c>
      <c r="E231" s="4">
        <v>209</v>
      </c>
      <c r="F231" s="4">
        <f>ROUND(Source!W207,O231)</f>
        <v>0</v>
      </c>
      <c r="G231" s="4" t="s">
        <v>222</v>
      </c>
      <c r="H231" s="4" t="s">
        <v>223</v>
      </c>
      <c r="I231" s="4"/>
      <c r="J231" s="4"/>
      <c r="K231" s="4">
        <v>209</v>
      </c>
      <c r="L231" s="4">
        <v>23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0</v>
      </c>
      <c r="X231" s="4">
        <v>1</v>
      </c>
      <c r="Y231" s="4">
        <v>0</v>
      </c>
      <c r="Z231" s="4"/>
      <c r="AA231" s="4"/>
      <c r="AB231" s="4"/>
    </row>
    <row r="232" spans="1:206" x14ac:dyDescent="0.2">
      <c r="A232" s="4">
        <v>50</v>
      </c>
      <c r="B232" s="4">
        <v>0</v>
      </c>
      <c r="C232" s="4">
        <v>0</v>
      </c>
      <c r="D232" s="4">
        <v>1</v>
      </c>
      <c r="E232" s="4">
        <v>233</v>
      </c>
      <c r="F232" s="4">
        <f>ROUND(Source!BD207,O232)</f>
        <v>2328.58</v>
      </c>
      <c r="G232" s="4" t="s">
        <v>224</v>
      </c>
      <c r="H232" s="4" t="s">
        <v>225</v>
      </c>
      <c r="I232" s="4"/>
      <c r="J232" s="4"/>
      <c r="K232" s="4">
        <v>233</v>
      </c>
      <c r="L232" s="4">
        <v>24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2328.58</v>
      </c>
      <c r="X232" s="4">
        <v>1</v>
      </c>
      <c r="Y232" s="4">
        <v>2328.58</v>
      </c>
      <c r="Z232" s="4"/>
      <c r="AA232" s="4"/>
      <c r="AB232" s="4"/>
    </row>
    <row r="233" spans="1:206" x14ac:dyDescent="0.2">
      <c r="A233" s="4">
        <v>50</v>
      </c>
      <c r="B233" s="4">
        <v>0</v>
      </c>
      <c r="C233" s="4">
        <v>0</v>
      </c>
      <c r="D233" s="4">
        <v>1</v>
      </c>
      <c r="E233" s="4">
        <v>210</v>
      </c>
      <c r="F233" s="4">
        <f>ROUND(Source!X207,O233)</f>
        <v>276320.24</v>
      </c>
      <c r="G233" s="4" t="s">
        <v>226</v>
      </c>
      <c r="H233" s="4" t="s">
        <v>227</v>
      </c>
      <c r="I233" s="4"/>
      <c r="J233" s="4"/>
      <c r="K233" s="4">
        <v>210</v>
      </c>
      <c r="L233" s="4">
        <v>25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276320.24</v>
      </c>
      <c r="X233" s="4">
        <v>1</v>
      </c>
      <c r="Y233" s="4">
        <v>276320.24</v>
      </c>
      <c r="Z233" s="4"/>
      <c r="AA233" s="4"/>
      <c r="AB233" s="4"/>
    </row>
    <row r="234" spans="1:206" x14ac:dyDescent="0.2">
      <c r="A234" s="4">
        <v>50</v>
      </c>
      <c r="B234" s="4">
        <v>0</v>
      </c>
      <c r="C234" s="4">
        <v>0</v>
      </c>
      <c r="D234" s="4">
        <v>1</v>
      </c>
      <c r="E234" s="4">
        <v>211</v>
      </c>
      <c r="F234" s="4">
        <f>ROUND(Source!Y207,O234)</f>
        <v>142489.04</v>
      </c>
      <c r="G234" s="4" t="s">
        <v>228</v>
      </c>
      <c r="H234" s="4" t="s">
        <v>229</v>
      </c>
      <c r="I234" s="4"/>
      <c r="J234" s="4"/>
      <c r="K234" s="4">
        <v>211</v>
      </c>
      <c r="L234" s="4">
        <v>26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142489.04</v>
      </c>
      <c r="X234" s="4">
        <v>1</v>
      </c>
      <c r="Y234" s="4">
        <v>142489.04</v>
      </c>
      <c r="Z234" s="4"/>
      <c r="AA234" s="4"/>
      <c r="AB234" s="4"/>
    </row>
    <row r="235" spans="1:206" x14ac:dyDescent="0.2">
      <c r="A235" s="4">
        <v>50</v>
      </c>
      <c r="B235" s="4">
        <v>0</v>
      </c>
      <c r="C235" s="4">
        <v>0</v>
      </c>
      <c r="D235" s="4">
        <v>1</v>
      </c>
      <c r="E235" s="4">
        <v>224</v>
      </c>
      <c r="F235" s="4">
        <f>ROUND(Source!AR207,O235)</f>
        <v>1058036.8</v>
      </c>
      <c r="G235" s="4" t="s">
        <v>230</v>
      </c>
      <c r="H235" s="4" t="s">
        <v>231</v>
      </c>
      <c r="I235" s="4"/>
      <c r="J235" s="4"/>
      <c r="K235" s="4">
        <v>224</v>
      </c>
      <c r="L235" s="4">
        <v>27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1058036.8</v>
      </c>
      <c r="X235" s="4">
        <v>1</v>
      </c>
      <c r="Y235" s="4">
        <v>1058036.8</v>
      </c>
      <c r="Z235" s="4"/>
      <c r="AA235" s="4"/>
      <c r="AB235" s="4"/>
    </row>
    <row r="237" spans="1:206" x14ac:dyDescent="0.2">
      <c r="A237" s="2">
        <v>51</v>
      </c>
      <c r="B237" s="2">
        <f>B20</f>
        <v>1</v>
      </c>
      <c r="C237" s="2">
        <f>A20</f>
        <v>3</v>
      </c>
      <c r="D237" s="2">
        <f>ROW(A20)</f>
        <v>20</v>
      </c>
      <c r="E237" s="2"/>
      <c r="F237" s="2" t="str">
        <f>IF(F20&lt;&gt;"",F20,"")</f>
        <v>Новая локальная смета</v>
      </c>
      <c r="G237" s="2" t="str">
        <f>IF(G20&lt;&gt;"",G20,"")</f>
        <v>Новая локальная смета</v>
      </c>
      <c r="H237" s="2">
        <v>0</v>
      </c>
      <c r="I237" s="2"/>
      <c r="J237" s="2"/>
      <c r="K237" s="2"/>
      <c r="L237" s="2"/>
      <c r="M237" s="2"/>
      <c r="N237" s="2"/>
      <c r="O237" s="2">
        <f t="shared" ref="O237:T237" si="175">ROUND(O64+O137+O207+AB237,2)</f>
        <v>1945076.92</v>
      </c>
      <c r="P237" s="2">
        <f t="shared" si="175"/>
        <v>967064.7</v>
      </c>
      <c r="Q237" s="2">
        <f t="shared" si="175"/>
        <v>135071.6</v>
      </c>
      <c r="R237" s="2">
        <f t="shared" si="175"/>
        <v>41549.33</v>
      </c>
      <c r="S237" s="2">
        <f t="shared" si="175"/>
        <v>842940.62</v>
      </c>
      <c r="T237" s="2">
        <f t="shared" si="175"/>
        <v>0</v>
      </c>
      <c r="U237" s="2">
        <f>U64+U137+U207+AH237</f>
        <v>2244.0313234599998</v>
      </c>
      <c r="V237" s="2">
        <f>V64+V137+V207+AI237</f>
        <v>66.265856999999997</v>
      </c>
      <c r="W237" s="2">
        <f>ROUND(W64+W137+W207+AJ237,2)</f>
        <v>0</v>
      </c>
      <c r="X237" s="2">
        <f>ROUND(X64+X137+X207+AK237,2)</f>
        <v>835465.1</v>
      </c>
      <c r="Y237" s="2">
        <f>ROUND(Y64+Y137+Y207+AL237,2)</f>
        <v>430365.95</v>
      </c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>
        <f t="shared" ref="AO237:BD237" si="176">ROUND(AO64+AO137+AO207+BX237,2)</f>
        <v>0</v>
      </c>
      <c r="AP237" s="2">
        <f t="shared" si="176"/>
        <v>0</v>
      </c>
      <c r="AQ237" s="2">
        <f t="shared" si="176"/>
        <v>0</v>
      </c>
      <c r="AR237" s="2">
        <f t="shared" si="176"/>
        <v>3217782.95</v>
      </c>
      <c r="AS237" s="2">
        <f t="shared" si="176"/>
        <v>3217782.95</v>
      </c>
      <c r="AT237" s="2">
        <f t="shared" si="176"/>
        <v>0</v>
      </c>
      <c r="AU237" s="2">
        <f t="shared" si="176"/>
        <v>0</v>
      </c>
      <c r="AV237" s="2">
        <f t="shared" si="176"/>
        <v>967064.7</v>
      </c>
      <c r="AW237" s="2">
        <f t="shared" si="176"/>
        <v>967064.7</v>
      </c>
      <c r="AX237" s="2">
        <f t="shared" si="176"/>
        <v>0</v>
      </c>
      <c r="AY237" s="2">
        <f t="shared" si="176"/>
        <v>967064.7</v>
      </c>
      <c r="AZ237" s="2">
        <f t="shared" si="176"/>
        <v>0</v>
      </c>
      <c r="BA237" s="2">
        <f t="shared" si="176"/>
        <v>0</v>
      </c>
      <c r="BB237" s="2">
        <f t="shared" si="176"/>
        <v>0</v>
      </c>
      <c r="BC237" s="2">
        <f t="shared" si="176"/>
        <v>0</v>
      </c>
      <c r="BD237" s="2">
        <f t="shared" si="176"/>
        <v>6874.98</v>
      </c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3"/>
      <c r="DH237" s="3"/>
      <c r="DI237" s="3"/>
      <c r="DJ237" s="3"/>
      <c r="DK237" s="3"/>
      <c r="DL237" s="3"/>
      <c r="DM237" s="3"/>
      <c r="DN237" s="3"/>
      <c r="DO237" s="3"/>
      <c r="DP237" s="3"/>
      <c r="DQ237" s="3"/>
      <c r="DR237" s="3"/>
      <c r="DS237" s="3"/>
      <c r="DT237" s="3"/>
      <c r="DU237" s="3"/>
      <c r="DV237" s="3"/>
      <c r="DW237" s="3"/>
      <c r="DX237" s="3"/>
      <c r="DY237" s="3"/>
      <c r="DZ237" s="3"/>
      <c r="EA237" s="3"/>
      <c r="EB237" s="3"/>
      <c r="EC237" s="3"/>
      <c r="ED237" s="3"/>
      <c r="EE237" s="3"/>
      <c r="EF237" s="3"/>
      <c r="EG237" s="3"/>
      <c r="EH237" s="3"/>
      <c r="EI237" s="3"/>
      <c r="EJ237" s="3"/>
      <c r="EK237" s="3"/>
      <c r="EL237" s="3"/>
      <c r="EM237" s="3"/>
      <c r="EN237" s="3"/>
      <c r="EO237" s="3"/>
      <c r="EP237" s="3"/>
      <c r="EQ237" s="3"/>
      <c r="ER237" s="3"/>
      <c r="ES237" s="3"/>
      <c r="ET237" s="3"/>
      <c r="EU237" s="3"/>
      <c r="EV237" s="3"/>
      <c r="EW237" s="3"/>
      <c r="EX237" s="3"/>
      <c r="EY237" s="3"/>
      <c r="EZ237" s="3"/>
      <c r="FA237" s="3"/>
      <c r="FB237" s="3"/>
      <c r="FC237" s="3"/>
      <c r="FD237" s="3"/>
      <c r="FE237" s="3"/>
      <c r="FF237" s="3"/>
      <c r="FG237" s="3"/>
      <c r="FH237" s="3"/>
      <c r="FI237" s="3"/>
      <c r="FJ237" s="3"/>
      <c r="FK237" s="3"/>
      <c r="FL237" s="3"/>
      <c r="FM237" s="3"/>
      <c r="FN237" s="3"/>
      <c r="FO237" s="3"/>
      <c r="FP237" s="3"/>
      <c r="FQ237" s="3"/>
      <c r="FR237" s="3"/>
      <c r="FS237" s="3"/>
      <c r="FT237" s="3"/>
      <c r="FU237" s="3"/>
      <c r="FV237" s="3"/>
      <c r="FW237" s="3"/>
      <c r="FX237" s="3"/>
      <c r="FY237" s="3"/>
      <c r="FZ237" s="3"/>
      <c r="GA237" s="3"/>
      <c r="GB237" s="3"/>
      <c r="GC237" s="3"/>
      <c r="GD237" s="3"/>
      <c r="GE237" s="3"/>
      <c r="GF237" s="3"/>
      <c r="GG237" s="3"/>
      <c r="GH237" s="3"/>
      <c r="GI237" s="3"/>
      <c r="GJ237" s="3"/>
      <c r="GK237" s="3"/>
      <c r="GL237" s="3"/>
      <c r="GM237" s="3"/>
      <c r="GN237" s="3"/>
      <c r="GO237" s="3"/>
      <c r="GP237" s="3"/>
      <c r="GQ237" s="3"/>
      <c r="GR237" s="3"/>
      <c r="GS237" s="3"/>
      <c r="GT237" s="3"/>
      <c r="GU237" s="3"/>
      <c r="GV237" s="3"/>
      <c r="GW237" s="3"/>
      <c r="GX237" s="3">
        <v>0</v>
      </c>
    </row>
    <row r="239" spans="1:206" x14ac:dyDescent="0.2">
      <c r="A239" s="4">
        <v>50</v>
      </c>
      <c r="B239" s="4">
        <v>1</v>
      </c>
      <c r="C239" s="4">
        <v>0</v>
      </c>
      <c r="D239" s="4">
        <v>1</v>
      </c>
      <c r="E239" s="4">
        <v>201</v>
      </c>
      <c r="F239" s="4">
        <f>ROUND(Source!O237,O239)</f>
        <v>1945076.92</v>
      </c>
      <c r="G239" s="4" t="s">
        <v>178</v>
      </c>
      <c r="H239" s="4" t="s">
        <v>179</v>
      </c>
      <c r="I239" s="4"/>
      <c r="J239" s="4"/>
      <c r="K239" s="4">
        <v>201</v>
      </c>
      <c r="L239" s="4">
        <v>1</v>
      </c>
      <c r="M239" s="4">
        <v>1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1945076.92</v>
      </c>
      <c r="X239" s="4">
        <v>1</v>
      </c>
      <c r="Y239" s="4">
        <v>1945076.92</v>
      </c>
      <c r="Z239" s="4"/>
      <c r="AA239" s="4"/>
      <c r="AB239" s="4"/>
    </row>
    <row r="240" spans="1:206" x14ac:dyDescent="0.2">
      <c r="A240" s="4">
        <v>50</v>
      </c>
      <c r="B240" s="4">
        <v>1</v>
      </c>
      <c r="C240" s="4">
        <v>0</v>
      </c>
      <c r="D240" s="4">
        <v>1</v>
      </c>
      <c r="E240" s="4">
        <v>202</v>
      </c>
      <c r="F240" s="4">
        <f>ROUND(Source!P237,O240)</f>
        <v>967064.7</v>
      </c>
      <c r="G240" s="4" t="s">
        <v>180</v>
      </c>
      <c r="H240" s="4" t="s">
        <v>181</v>
      </c>
      <c r="I240" s="4"/>
      <c r="J240" s="4"/>
      <c r="K240" s="4">
        <v>202</v>
      </c>
      <c r="L240" s="4">
        <v>2</v>
      </c>
      <c r="M240" s="4">
        <v>1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967064.7</v>
      </c>
      <c r="X240" s="4">
        <v>1</v>
      </c>
      <c r="Y240" s="4">
        <v>967064.7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222</v>
      </c>
      <c r="F241" s="4">
        <f>ROUND(Source!AO237,O241)</f>
        <v>0</v>
      </c>
      <c r="G241" s="4" t="s">
        <v>182</v>
      </c>
      <c r="H241" s="4" t="s">
        <v>183</v>
      </c>
      <c r="I241" s="4"/>
      <c r="J241" s="4"/>
      <c r="K241" s="4">
        <v>222</v>
      </c>
      <c r="L241" s="4">
        <v>3</v>
      </c>
      <c r="M241" s="4">
        <v>1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0</v>
      </c>
      <c r="X241" s="4">
        <v>1</v>
      </c>
      <c r="Y241" s="4">
        <v>0</v>
      </c>
      <c r="Z241" s="4"/>
      <c r="AA241" s="4"/>
      <c r="AB241" s="4"/>
    </row>
    <row r="242" spans="1:28" x14ac:dyDescent="0.2">
      <c r="A242" s="4">
        <v>50</v>
      </c>
      <c r="B242" s="4">
        <v>1</v>
      </c>
      <c r="C242" s="4">
        <v>0</v>
      </c>
      <c r="D242" s="4">
        <v>1</v>
      </c>
      <c r="E242" s="4">
        <v>225</v>
      </c>
      <c r="F242" s="4">
        <f>ROUND(Source!AV237,O242)</f>
        <v>967064.7</v>
      </c>
      <c r="G242" s="4" t="s">
        <v>184</v>
      </c>
      <c r="H242" s="4" t="s">
        <v>185</v>
      </c>
      <c r="I242" s="4"/>
      <c r="J242" s="4"/>
      <c r="K242" s="4">
        <v>225</v>
      </c>
      <c r="L242" s="4">
        <v>4</v>
      </c>
      <c r="M242" s="4">
        <v>1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967064.7</v>
      </c>
      <c r="X242" s="4">
        <v>1</v>
      </c>
      <c r="Y242" s="4">
        <v>967064.7</v>
      </c>
      <c r="Z242" s="4"/>
      <c r="AA242" s="4"/>
      <c r="AB242" s="4"/>
    </row>
    <row r="243" spans="1:28" x14ac:dyDescent="0.2">
      <c r="A243" s="4">
        <v>50</v>
      </c>
      <c r="B243" s="4">
        <v>1</v>
      </c>
      <c r="C243" s="4">
        <v>0</v>
      </c>
      <c r="D243" s="4">
        <v>1</v>
      </c>
      <c r="E243" s="4">
        <v>226</v>
      </c>
      <c r="F243" s="4">
        <f>ROUND(Source!AW237,O243)</f>
        <v>967064.7</v>
      </c>
      <c r="G243" s="4" t="s">
        <v>186</v>
      </c>
      <c r="H243" s="4" t="s">
        <v>187</v>
      </c>
      <c r="I243" s="4"/>
      <c r="J243" s="4"/>
      <c r="K243" s="4">
        <v>226</v>
      </c>
      <c r="L243" s="4">
        <v>5</v>
      </c>
      <c r="M243" s="4">
        <v>1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967064.7</v>
      </c>
      <c r="X243" s="4">
        <v>1</v>
      </c>
      <c r="Y243" s="4">
        <v>967064.7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227</v>
      </c>
      <c r="F244" s="4">
        <f>ROUND(Source!AX237,O244)</f>
        <v>0</v>
      </c>
      <c r="G244" s="4" t="s">
        <v>188</v>
      </c>
      <c r="H244" s="4" t="s">
        <v>189</v>
      </c>
      <c r="I244" s="4"/>
      <c r="J244" s="4"/>
      <c r="K244" s="4">
        <v>227</v>
      </c>
      <c r="L244" s="4">
        <v>6</v>
      </c>
      <c r="M244" s="4">
        <v>1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8" x14ac:dyDescent="0.2">
      <c r="A245" s="4">
        <v>50</v>
      </c>
      <c r="B245" s="4">
        <v>1</v>
      </c>
      <c r="C245" s="4">
        <v>0</v>
      </c>
      <c r="D245" s="4">
        <v>1</v>
      </c>
      <c r="E245" s="4">
        <v>228</v>
      </c>
      <c r="F245" s="4">
        <f>ROUND(Source!AY237,O245)</f>
        <v>967064.7</v>
      </c>
      <c r="G245" s="4" t="s">
        <v>190</v>
      </c>
      <c r="H245" s="4" t="s">
        <v>191</v>
      </c>
      <c r="I245" s="4"/>
      <c r="J245" s="4"/>
      <c r="K245" s="4">
        <v>228</v>
      </c>
      <c r="L245" s="4">
        <v>7</v>
      </c>
      <c r="M245" s="4">
        <v>1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967064.7</v>
      </c>
      <c r="X245" s="4">
        <v>1</v>
      </c>
      <c r="Y245" s="4">
        <v>967064.7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216</v>
      </c>
      <c r="F246" s="4">
        <f>ROUND(Source!AP237,O246)</f>
        <v>0</v>
      </c>
      <c r="G246" s="4" t="s">
        <v>192</v>
      </c>
      <c r="H246" s="4" t="s">
        <v>193</v>
      </c>
      <c r="I246" s="4"/>
      <c r="J246" s="4"/>
      <c r="K246" s="4">
        <v>216</v>
      </c>
      <c r="L246" s="4">
        <v>8</v>
      </c>
      <c r="M246" s="4">
        <v>1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223</v>
      </c>
      <c r="F247" s="4">
        <f>ROUND(Source!AQ237,O247)</f>
        <v>0</v>
      </c>
      <c r="G247" s="4" t="s">
        <v>194</v>
      </c>
      <c r="H247" s="4" t="s">
        <v>195</v>
      </c>
      <c r="I247" s="4"/>
      <c r="J247" s="4"/>
      <c r="K247" s="4">
        <v>223</v>
      </c>
      <c r="L247" s="4">
        <v>9</v>
      </c>
      <c r="M247" s="4">
        <v>1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229</v>
      </c>
      <c r="F248" s="4">
        <f>ROUND(Source!AZ237,O248)</f>
        <v>0</v>
      </c>
      <c r="G248" s="4" t="s">
        <v>196</v>
      </c>
      <c r="H248" s="4" t="s">
        <v>197</v>
      </c>
      <c r="I248" s="4"/>
      <c r="J248" s="4"/>
      <c r="K248" s="4">
        <v>229</v>
      </c>
      <c r="L248" s="4">
        <v>10</v>
      </c>
      <c r="M248" s="4">
        <v>1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0</v>
      </c>
      <c r="X248" s="4">
        <v>1</v>
      </c>
      <c r="Y248" s="4">
        <v>0</v>
      </c>
      <c r="Z248" s="4"/>
      <c r="AA248" s="4"/>
      <c r="AB248" s="4"/>
    </row>
    <row r="249" spans="1:28" x14ac:dyDescent="0.2">
      <c r="A249" s="4">
        <v>50</v>
      </c>
      <c r="B249" s="4">
        <v>1</v>
      </c>
      <c r="C249" s="4">
        <v>0</v>
      </c>
      <c r="D249" s="4">
        <v>1</v>
      </c>
      <c r="E249" s="4">
        <v>203</v>
      </c>
      <c r="F249" s="4">
        <f>ROUND(Source!Q237,O249)</f>
        <v>135071.6</v>
      </c>
      <c r="G249" s="4" t="s">
        <v>198</v>
      </c>
      <c r="H249" s="4" t="s">
        <v>199</v>
      </c>
      <c r="I249" s="4"/>
      <c r="J249" s="4"/>
      <c r="K249" s="4">
        <v>203</v>
      </c>
      <c r="L249" s="4">
        <v>11</v>
      </c>
      <c r="M249" s="4">
        <v>1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135071.6</v>
      </c>
      <c r="X249" s="4">
        <v>1</v>
      </c>
      <c r="Y249" s="4">
        <v>135071.6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231</v>
      </c>
      <c r="F250" s="4">
        <f>ROUND(Source!BB237,O250)</f>
        <v>0</v>
      </c>
      <c r="G250" s="4" t="s">
        <v>200</v>
      </c>
      <c r="H250" s="4" t="s">
        <v>201</v>
      </c>
      <c r="I250" s="4"/>
      <c r="J250" s="4"/>
      <c r="K250" s="4">
        <v>231</v>
      </c>
      <c r="L250" s="4">
        <v>12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0</v>
      </c>
      <c r="X250" s="4">
        <v>1</v>
      </c>
      <c r="Y250" s="4">
        <v>0</v>
      </c>
      <c r="Z250" s="4"/>
      <c r="AA250" s="4"/>
      <c r="AB250" s="4"/>
    </row>
    <row r="251" spans="1:28" x14ac:dyDescent="0.2">
      <c r="A251" s="4">
        <v>50</v>
      </c>
      <c r="B251" s="4">
        <v>1</v>
      </c>
      <c r="C251" s="4">
        <v>0</v>
      </c>
      <c r="D251" s="4">
        <v>1</v>
      </c>
      <c r="E251" s="4">
        <v>204</v>
      </c>
      <c r="F251" s="4">
        <f>ROUND(Source!R237,O251)</f>
        <v>41549.33</v>
      </c>
      <c r="G251" s="4" t="s">
        <v>202</v>
      </c>
      <c r="H251" s="4" t="s">
        <v>203</v>
      </c>
      <c r="I251" s="4"/>
      <c r="J251" s="4"/>
      <c r="K251" s="4">
        <v>204</v>
      </c>
      <c r="L251" s="4">
        <v>13</v>
      </c>
      <c r="M251" s="4">
        <v>1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41549.33</v>
      </c>
      <c r="X251" s="4">
        <v>1</v>
      </c>
      <c r="Y251" s="4">
        <v>41549.33</v>
      </c>
      <c r="Z251" s="4"/>
      <c r="AA251" s="4"/>
      <c r="AB251" s="4"/>
    </row>
    <row r="252" spans="1:28" x14ac:dyDescent="0.2">
      <c r="A252" s="4">
        <v>50</v>
      </c>
      <c r="B252" s="4">
        <v>1</v>
      </c>
      <c r="C252" s="4">
        <v>0</v>
      </c>
      <c r="D252" s="4">
        <v>1</v>
      </c>
      <c r="E252" s="4">
        <v>205</v>
      </c>
      <c r="F252" s="4">
        <f>ROUND(Source!S237,O252)</f>
        <v>842940.62</v>
      </c>
      <c r="G252" s="4" t="s">
        <v>204</v>
      </c>
      <c r="H252" s="4" t="s">
        <v>205</v>
      </c>
      <c r="I252" s="4"/>
      <c r="J252" s="4"/>
      <c r="K252" s="4">
        <v>205</v>
      </c>
      <c r="L252" s="4">
        <v>14</v>
      </c>
      <c r="M252" s="4">
        <v>1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842940.62</v>
      </c>
      <c r="X252" s="4">
        <v>1</v>
      </c>
      <c r="Y252" s="4">
        <v>842940.62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232</v>
      </c>
      <c r="F253" s="4">
        <f>ROUND(Source!BC237,O253)</f>
        <v>0</v>
      </c>
      <c r="G253" s="4" t="s">
        <v>206</v>
      </c>
      <c r="H253" s="4" t="s">
        <v>207</v>
      </c>
      <c r="I253" s="4"/>
      <c r="J253" s="4"/>
      <c r="K253" s="4">
        <v>232</v>
      </c>
      <c r="L253" s="4">
        <v>15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0</v>
      </c>
      <c r="X253" s="4">
        <v>1</v>
      </c>
      <c r="Y253" s="4">
        <v>0</v>
      </c>
      <c r="Z253" s="4"/>
      <c r="AA253" s="4"/>
      <c r="AB253" s="4"/>
    </row>
    <row r="254" spans="1:28" x14ac:dyDescent="0.2">
      <c r="A254" s="4">
        <v>50</v>
      </c>
      <c r="B254" s="4">
        <v>1</v>
      </c>
      <c r="C254" s="4">
        <v>0</v>
      </c>
      <c r="D254" s="4">
        <v>1</v>
      </c>
      <c r="E254" s="4">
        <v>214</v>
      </c>
      <c r="F254" s="4">
        <f>ROUND(Source!AS237,O254)</f>
        <v>3217782.95</v>
      </c>
      <c r="G254" s="4" t="s">
        <v>208</v>
      </c>
      <c r="H254" s="4" t="s">
        <v>209</v>
      </c>
      <c r="I254" s="4"/>
      <c r="J254" s="4"/>
      <c r="K254" s="4">
        <v>214</v>
      </c>
      <c r="L254" s="4">
        <v>16</v>
      </c>
      <c r="M254" s="4">
        <v>1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3217782.95</v>
      </c>
      <c r="X254" s="4">
        <v>1</v>
      </c>
      <c r="Y254" s="4">
        <v>3217782.95</v>
      </c>
      <c r="Z254" s="4"/>
      <c r="AA254" s="4"/>
      <c r="AB254" s="4"/>
    </row>
    <row r="255" spans="1:28" x14ac:dyDescent="0.2">
      <c r="A255" s="4">
        <v>50</v>
      </c>
      <c r="B255" s="4">
        <v>0</v>
      </c>
      <c r="C255" s="4">
        <v>0</v>
      </c>
      <c r="D255" s="4">
        <v>1</v>
      </c>
      <c r="E255" s="4">
        <v>215</v>
      </c>
      <c r="F255" s="4">
        <f>ROUND(Source!AT237,O255)</f>
        <v>0</v>
      </c>
      <c r="G255" s="4" t="s">
        <v>210</v>
      </c>
      <c r="H255" s="4" t="s">
        <v>211</v>
      </c>
      <c r="I255" s="4"/>
      <c r="J255" s="4"/>
      <c r="K255" s="4">
        <v>215</v>
      </c>
      <c r="L255" s="4">
        <v>17</v>
      </c>
      <c r="M255" s="4">
        <v>1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8" x14ac:dyDescent="0.2">
      <c r="A256" s="4">
        <v>50</v>
      </c>
      <c r="B256" s="4">
        <v>0</v>
      </c>
      <c r="C256" s="4">
        <v>0</v>
      </c>
      <c r="D256" s="4">
        <v>1</v>
      </c>
      <c r="E256" s="4">
        <v>217</v>
      </c>
      <c r="F256" s="4">
        <f>ROUND(Source!AU237,O256)</f>
        <v>0</v>
      </c>
      <c r="G256" s="4" t="s">
        <v>212</v>
      </c>
      <c r="H256" s="4" t="s">
        <v>213</v>
      </c>
      <c r="I256" s="4"/>
      <c r="J256" s="4"/>
      <c r="K256" s="4">
        <v>217</v>
      </c>
      <c r="L256" s="4">
        <v>18</v>
      </c>
      <c r="M256" s="4">
        <v>1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06" x14ac:dyDescent="0.2">
      <c r="A257" s="4">
        <v>50</v>
      </c>
      <c r="B257" s="4">
        <v>0</v>
      </c>
      <c r="C257" s="4">
        <v>0</v>
      </c>
      <c r="D257" s="4">
        <v>1</v>
      </c>
      <c r="E257" s="4">
        <v>230</v>
      </c>
      <c r="F257" s="4">
        <f>ROUND(Source!BA237,O257)</f>
        <v>0</v>
      </c>
      <c r="G257" s="4" t="s">
        <v>214</v>
      </c>
      <c r="H257" s="4" t="s">
        <v>215</v>
      </c>
      <c r="I257" s="4"/>
      <c r="J257" s="4"/>
      <c r="K257" s="4">
        <v>230</v>
      </c>
      <c r="L257" s="4">
        <v>19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0</v>
      </c>
      <c r="X257" s="4">
        <v>1</v>
      </c>
      <c r="Y257" s="4">
        <v>0</v>
      </c>
      <c r="Z257" s="4"/>
      <c r="AA257" s="4"/>
      <c r="AB257" s="4"/>
    </row>
    <row r="258" spans="1:206" x14ac:dyDescent="0.2">
      <c r="A258" s="4">
        <v>50</v>
      </c>
      <c r="B258" s="4">
        <v>0</v>
      </c>
      <c r="C258" s="4">
        <v>0</v>
      </c>
      <c r="D258" s="4">
        <v>1</v>
      </c>
      <c r="E258" s="4">
        <v>206</v>
      </c>
      <c r="F258" s="4">
        <f>ROUND(Source!T237,O258)</f>
        <v>0</v>
      </c>
      <c r="G258" s="4" t="s">
        <v>216</v>
      </c>
      <c r="H258" s="4" t="s">
        <v>217</v>
      </c>
      <c r="I258" s="4"/>
      <c r="J258" s="4"/>
      <c r="K258" s="4">
        <v>206</v>
      </c>
      <c r="L258" s="4">
        <v>20</v>
      </c>
      <c r="M258" s="4">
        <v>1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0</v>
      </c>
      <c r="X258" s="4">
        <v>1</v>
      </c>
      <c r="Y258" s="4">
        <v>0</v>
      </c>
      <c r="Z258" s="4"/>
      <c r="AA258" s="4"/>
      <c r="AB258" s="4"/>
    </row>
    <row r="259" spans="1:206" x14ac:dyDescent="0.2">
      <c r="A259" s="4">
        <v>50</v>
      </c>
      <c r="B259" s="4">
        <v>1</v>
      </c>
      <c r="C259" s="4">
        <v>0</v>
      </c>
      <c r="D259" s="4">
        <v>1</v>
      </c>
      <c r="E259" s="4">
        <v>207</v>
      </c>
      <c r="F259" s="4">
        <f>Source!U237</f>
        <v>2244.0313234599998</v>
      </c>
      <c r="G259" s="4" t="s">
        <v>218</v>
      </c>
      <c r="H259" s="4" t="s">
        <v>219</v>
      </c>
      <c r="I259" s="4"/>
      <c r="J259" s="4"/>
      <c r="K259" s="4">
        <v>207</v>
      </c>
      <c r="L259" s="4">
        <v>21</v>
      </c>
      <c r="M259" s="4">
        <v>1</v>
      </c>
      <c r="N259" s="4" t="s">
        <v>3</v>
      </c>
      <c r="O259" s="4">
        <v>-1</v>
      </c>
      <c r="P259" s="4"/>
      <c r="Q259" s="4"/>
      <c r="R259" s="4"/>
      <c r="S259" s="4"/>
      <c r="T259" s="4"/>
      <c r="U259" s="4"/>
      <c r="V259" s="4"/>
      <c r="W259" s="4">
        <v>2244.0313234600003</v>
      </c>
      <c r="X259" s="4">
        <v>1</v>
      </c>
      <c r="Y259" s="4">
        <v>2244.0313234600003</v>
      </c>
      <c r="Z259" s="4"/>
      <c r="AA259" s="4"/>
      <c r="AB259" s="4"/>
    </row>
    <row r="260" spans="1:206" x14ac:dyDescent="0.2">
      <c r="A260" s="4">
        <v>50</v>
      </c>
      <c r="B260" s="4">
        <v>1</v>
      </c>
      <c r="C260" s="4">
        <v>0</v>
      </c>
      <c r="D260" s="4">
        <v>1</v>
      </c>
      <c r="E260" s="4">
        <v>208</v>
      </c>
      <c r="F260" s="4">
        <f>Source!V237</f>
        <v>66.265856999999997</v>
      </c>
      <c r="G260" s="4" t="s">
        <v>220</v>
      </c>
      <c r="H260" s="4" t="s">
        <v>221</v>
      </c>
      <c r="I260" s="4"/>
      <c r="J260" s="4"/>
      <c r="K260" s="4">
        <v>208</v>
      </c>
      <c r="L260" s="4">
        <v>22</v>
      </c>
      <c r="M260" s="4">
        <v>1</v>
      </c>
      <c r="N260" s="4" t="s">
        <v>3</v>
      </c>
      <c r="O260" s="4">
        <v>-1</v>
      </c>
      <c r="P260" s="4"/>
      <c r="Q260" s="4"/>
      <c r="R260" s="4"/>
      <c r="S260" s="4"/>
      <c r="T260" s="4"/>
      <c r="U260" s="4"/>
      <c r="V260" s="4"/>
      <c r="W260" s="4">
        <v>66.265856999999983</v>
      </c>
      <c r="X260" s="4">
        <v>1</v>
      </c>
      <c r="Y260" s="4">
        <v>66.265856999999983</v>
      </c>
      <c r="Z260" s="4"/>
      <c r="AA260" s="4"/>
      <c r="AB260" s="4"/>
    </row>
    <row r="261" spans="1:206" x14ac:dyDescent="0.2">
      <c r="A261" s="4">
        <v>50</v>
      </c>
      <c r="B261" s="4">
        <v>0</v>
      </c>
      <c r="C261" s="4">
        <v>0</v>
      </c>
      <c r="D261" s="4">
        <v>1</v>
      </c>
      <c r="E261" s="4">
        <v>209</v>
      </c>
      <c r="F261" s="4">
        <f>ROUND(Source!W237,O261)</f>
        <v>0</v>
      </c>
      <c r="G261" s="4" t="s">
        <v>222</v>
      </c>
      <c r="H261" s="4" t="s">
        <v>223</v>
      </c>
      <c r="I261" s="4"/>
      <c r="J261" s="4"/>
      <c r="K261" s="4">
        <v>209</v>
      </c>
      <c r="L261" s="4">
        <v>23</v>
      </c>
      <c r="M261" s="4">
        <v>1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0</v>
      </c>
      <c r="X261" s="4">
        <v>1</v>
      </c>
      <c r="Y261" s="4">
        <v>0</v>
      </c>
      <c r="Z261" s="4"/>
      <c r="AA261" s="4"/>
      <c r="AB261" s="4"/>
    </row>
    <row r="262" spans="1:206" x14ac:dyDescent="0.2">
      <c r="A262" s="4">
        <v>50</v>
      </c>
      <c r="B262" s="4">
        <v>1</v>
      </c>
      <c r="C262" s="4">
        <v>0</v>
      </c>
      <c r="D262" s="4">
        <v>1</v>
      </c>
      <c r="E262" s="4">
        <v>233</v>
      </c>
      <c r="F262" s="4">
        <f>ROUND(Source!BD237,O262)</f>
        <v>6874.98</v>
      </c>
      <c r="G262" s="4" t="s">
        <v>224</v>
      </c>
      <c r="H262" s="4" t="s">
        <v>225</v>
      </c>
      <c r="I262" s="4"/>
      <c r="J262" s="4"/>
      <c r="K262" s="4">
        <v>233</v>
      </c>
      <c r="L262" s="4">
        <v>24</v>
      </c>
      <c r="M262" s="4">
        <v>1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6874.98</v>
      </c>
      <c r="X262" s="4">
        <v>1</v>
      </c>
      <c r="Y262" s="4">
        <v>6874.98</v>
      </c>
      <c r="Z262" s="4"/>
      <c r="AA262" s="4"/>
      <c r="AB262" s="4"/>
    </row>
    <row r="263" spans="1:206" x14ac:dyDescent="0.2">
      <c r="A263" s="4">
        <v>50</v>
      </c>
      <c r="B263" s="4">
        <v>1</v>
      </c>
      <c r="C263" s="4">
        <v>0</v>
      </c>
      <c r="D263" s="4">
        <v>1</v>
      </c>
      <c r="E263" s="4">
        <v>210</v>
      </c>
      <c r="F263" s="4">
        <f>ROUND(Source!X237,O263)</f>
        <v>835465.1</v>
      </c>
      <c r="G263" s="4" t="s">
        <v>226</v>
      </c>
      <c r="H263" s="4" t="s">
        <v>227</v>
      </c>
      <c r="I263" s="4"/>
      <c r="J263" s="4"/>
      <c r="K263" s="4">
        <v>210</v>
      </c>
      <c r="L263" s="4">
        <v>25</v>
      </c>
      <c r="M263" s="4">
        <v>1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835465.1</v>
      </c>
      <c r="X263" s="4">
        <v>1</v>
      </c>
      <c r="Y263" s="4">
        <v>835465.1</v>
      </c>
      <c r="Z263" s="4"/>
      <c r="AA263" s="4"/>
      <c r="AB263" s="4"/>
    </row>
    <row r="264" spans="1:206" x14ac:dyDescent="0.2">
      <c r="A264" s="4">
        <v>50</v>
      </c>
      <c r="B264" s="4">
        <v>1</v>
      </c>
      <c r="C264" s="4">
        <v>0</v>
      </c>
      <c r="D264" s="4">
        <v>1</v>
      </c>
      <c r="E264" s="4">
        <v>211</v>
      </c>
      <c r="F264" s="4">
        <f>ROUND(Source!Y237,O264)</f>
        <v>430365.95</v>
      </c>
      <c r="G264" s="4" t="s">
        <v>228</v>
      </c>
      <c r="H264" s="4" t="s">
        <v>229</v>
      </c>
      <c r="I264" s="4"/>
      <c r="J264" s="4"/>
      <c r="K264" s="4">
        <v>211</v>
      </c>
      <c r="L264" s="4">
        <v>26</v>
      </c>
      <c r="M264" s="4">
        <v>1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430365.95</v>
      </c>
      <c r="X264" s="4">
        <v>1</v>
      </c>
      <c r="Y264" s="4">
        <v>430365.95</v>
      </c>
      <c r="Z264" s="4"/>
      <c r="AA264" s="4"/>
      <c r="AB264" s="4"/>
    </row>
    <row r="265" spans="1:206" x14ac:dyDescent="0.2">
      <c r="A265" s="4">
        <v>50</v>
      </c>
      <c r="B265" s="4">
        <v>1</v>
      </c>
      <c r="C265" s="4">
        <v>0</v>
      </c>
      <c r="D265" s="4">
        <v>1</v>
      </c>
      <c r="E265" s="4">
        <v>224</v>
      </c>
      <c r="F265" s="4">
        <f>ROUND(Source!AR237,O265)</f>
        <v>3217782.95</v>
      </c>
      <c r="G265" s="4" t="s">
        <v>230</v>
      </c>
      <c r="H265" s="4" t="s">
        <v>231</v>
      </c>
      <c r="I265" s="4"/>
      <c r="J265" s="4"/>
      <c r="K265" s="4">
        <v>224</v>
      </c>
      <c r="L265" s="4">
        <v>27</v>
      </c>
      <c r="M265" s="4">
        <v>1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3217782.95</v>
      </c>
      <c r="X265" s="4">
        <v>1</v>
      </c>
      <c r="Y265" s="4">
        <v>3217782.95</v>
      </c>
      <c r="Z265" s="4"/>
      <c r="AA265" s="4"/>
      <c r="AB265" s="4"/>
    </row>
    <row r="266" spans="1:206" x14ac:dyDescent="0.2">
      <c r="A266" s="4">
        <v>50</v>
      </c>
      <c r="B266" s="4">
        <v>1</v>
      </c>
      <c r="C266" s="4">
        <v>0</v>
      </c>
      <c r="D266" s="4">
        <v>2</v>
      </c>
      <c r="E266" s="4">
        <v>0</v>
      </c>
      <c r="F266" s="4">
        <f>ROUND(F265*0.2,O266)</f>
        <v>643556.59</v>
      </c>
      <c r="G266" s="4" t="s">
        <v>313</v>
      </c>
      <c r="H266" s="4" t="s">
        <v>314</v>
      </c>
      <c r="I266" s="4"/>
      <c r="J266" s="4"/>
      <c r="K266" s="4">
        <v>212</v>
      </c>
      <c r="L266" s="4">
        <v>28</v>
      </c>
      <c r="M266" s="4">
        <v>0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643556.59</v>
      </c>
      <c r="X266" s="4">
        <v>1</v>
      </c>
      <c r="Y266" s="4">
        <v>643556.59</v>
      </c>
      <c r="Z266" s="4"/>
      <c r="AA266" s="4"/>
      <c r="AB266" s="4"/>
    </row>
    <row r="267" spans="1:206" x14ac:dyDescent="0.2">
      <c r="A267" s="4">
        <v>50</v>
      </c>
      <c r="B267" s="4">
        <v>1</v>
      </c>
      <c r="C267" s="4">
        <v>0</v>
      </c>
      <c r="D267" s="4">
        <v>2</v>
      </c>
      <c r="E267" s="4">
        <v>0</v>
      </c>
      <c r="F267" s="4">
        <f>ROUND(F265+F266,O267)</f>
        <v>3861339.54</v>
      </c>
      <c r="G267" s="4" t="s">
        <v>315</v>
      </c>
      <c r="H267" s="4" t="s">
        <v>316</v>
      </c>
      <c r="I267" s="4"/>
      <c r="J267" s="4"/>
      <c r="K267" s="4">
        <v>212</v>
      </c>
      <c r="L267" s="4">
        <v>29</v>
      </c>
      <c r="M267" s="4">
        <v>0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3861339.54</v>
      </c>
      <c r="X267" s="4">
        <v>1</v>
      </c>
      <c r="Y267" s="4">
        <v>3861339.54</v>
      </c>
      <c r="Z267" s="4"/>
      <c r="AA267" s="4"/>
      <c r="AB267" s="4"/>
    </row>
    <row r="269" spans="1:206" x14ac:dyDescent="0.2">
      <c r="A269" s="2">
        <v>51</v>
      </c>
      <c r="B269" s="2">
        <f>B12</f>
        <v>331</v>
      </c>
      <c r="C269" s="2">
        <f>A12</f>
        <v>1</v>
      </c>
      <c r="D269" s="2">
        <f>ROW(A12)</f>
        <v>12</v>
      </c>
      <c r="E269" s="2"/>
      <c r="F269" s="2" t="str">
        <f>IF(F12&lt;&gt;"",F12,"")</f>
        <v>1</v>
      </c>
      <c r="G269" s="2" t="str">
        <f>IF(G12&lt;&gt;"",G12,"")</f>
        <v>Ремонт  кровли здания отделения цементных мельниц с пристроем, лит.16А, 16Б (инв.№ - ОС00001025)</v>
      </c>
      <c r="H269" s="2">
        <v>0</v>
      </c>
      <c r="I269" s="2"/>
      <c r="J269" s="2"/>
      <c r="K269" s="2"/>
      <c r="L269" s="2"/>
      <c r="M269" s="2"/>
      <c r="N269" s="2"/>
      <c r="O269" s="2">
        <f t="shared" ref="O269:T269" si="177">ROUND(O237,2)</f>
        <v>1945076.92</v>
      </c>
      <c r="P269" s="2">
        <f t="shared" si="177"/>
        <v>967064.7</v>
      </c>
      <c r="Q269" s="2">
        <f t="shared" si="177"/>
        <v>135071.6</v>
      </c>
      <c r="R269" s="2">
        <f t="shared" si="177"/>
        <v>41549.33</v>
      </c>
      <c r="S269" s="2">
        <f t="shared" si="177"/>
        <v>842940.62</v>
      </c>
      <c r="T269" s="2">
        <f t="shared" si="177"/>
        <v>0</v>
      </c>
      <c r="U269" s="2">
        <f>U237</f>
        <v>2244.0313234599998</v>
      </c>
      <c r="V269" s="2">
        <f>V237</f>
        <v>66.265856999999997</v>
      </c>
      <c r="W269" s="2">
        <f>ROUND(W237,2)</f>
        <v>0</v>
      </c>
      <c r="X269" s="2">
        <f>ROUND(X237,2)</f>
        <v>835465.1</v>
      </c>
      <c r="Y269" s="2">
        <f>ROUND(Y237,2)</f>
        <v>430365.95</v>
      </c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>
        <f t="shared" ref="AO269:BD269" si="178">ROUND(AO237,2)</f>
        <v>0</v>
      </c>
      <c r="AP269" s="2">
        <f t="shared" si="178"/>
        <v>0</v>
      </c>
      <c r="AQ269" s="2">
        <f t="shared" si="178"/>
        <v>0</v>
      </c>
      <c r="AR269" s="2">
        <f t="shared" si="178"/>
        <v>3217782.95</v>
      </c>
      <c r="AS269" s="2">
        <f t="shared" si="178"/>
        <v>3217782.95</v>
      </c>
      <c r="AT269" s="2">
        <f t="shared" si="178"/>
        <v>0</v>
      </c>
      <c r="AU269" s="2">
        <f t="shared" si="178"/>
        <v>0</v>
      </c>
      <c r="AV269" s="2">
        <f t="shared" si="178"/>
        <v>967064.7</v>
      </c>
      <c r="AW269" s="2">
        <f t="shared" si="178"/>
        <v>967064.7</v>
      </c>
      <c r="AX269" s="2">
        <f t="shared" si="178"/>
        <v>0</v>
      </c>
      <c r="AY269" s="2">
        <f t="shared" si="178"/>
        <v>967064.7</v>
      </c>
      <c r="AZ269" s="2">
        <f t="shared" si="178"/>
        <v>0</v>
      </c>
      <c r="BA269" s="2">
        <f t="shared" si="178"/>
        <v>0</v>
      </c>
      <c r="BB269" s="2">
        <f t="shared" si="178"/>
        <v>0</v>
      </c>
      <c r="BC269" s="2">
        <f t="shared" si="178"/>
        <v>0</v>
      </c>
      <c r="BD269" s="2">
        <f t="shared" si="178"/>
        <v>6874.98</v>
      </c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3"/>
      <c r="DH269" s="3"/>
      <c r="DI269" s="3"/>
      <c r="DJ269" s="3"/>
      <c r="DK269" s="3"/>
      <c r="DL269" s="3"/>
      <c r="DM269" s="3"/>
      <c r="DN269" s="3"/>
      <c r="DO269" s="3"/>
      <c r="DP269" s="3"/>
      <c r="DQ269" s="3"/>
      <c r="DR269" s="3"/>
      <c r="DS269" s="3"/>
      <c r="DT269" s="3"/>
      <c r="DU269" s="3"/>
      <c r="DV269" s="3"/>
      <c r="DW269" s="3"/>
      <c r="DX269" s="3"/>
      <c r="DY269" s="3"/>
      <c r="DZ269" s="3"/>
      <c r="EA269" s="3"/>
      <c r="EB269" s="3"/>
      <c r="EC269" s="3"/>
      <c r="ED269" s="3"/>
      <c r="EE269" s="3"/>
      <c r="EF269" s="3"/>
      <c r="EG269" s="3"/>
      <c r="EH269" s="3"/>
      <c r="EI269" s="3"/>
      <c r="EJ269" s="3"/>
      <c r="EK269" s="3"/>
      <c r="EL269" s="3"/>
      <c r="EM269" s="3"/>
      <c r="EN269" s="3"/>
      <c r="EO269" s="3"/>
      <c r="EP269" s="3"/>
      <c r="EQ269" s="3"/>
      <c r="ER269" s="3"/>
      <c r="ES269" s="3"/>
      <c r="ET269" s="3"/>
      <c r="EU269" s="3"/>
      <c r="EV269" s="3"/>
      <c r="EW269" s="3"/>
      <c r="EX269" s="3"/>
      <c r="EY269" s="3"/>
      <c r="EZ269" s="3"/>
      <c r="FA269" s="3"/>
      <c r="FB269" s="3"/>
      <c r="FC269" s="3"/>
      <c r="FD269" s="3"/>
      <c r="FE269" s="3"/>
      <c r="FF269" s="3"/>
      <c r="FG269" s="3"/>
      <c r="FH269" s="3"/>
      <c r="FI269" s="3"/>
      <c r="FJ269" s="3"/>
      <c r="FK269" s="3"/>
      <c r="FL269" s="3"/>
      <c r="FM269" s="3"/>
      <c r="FN269" s="3"/>
      <c r="FO269" s="3"/>
      <c r="FP269" s="3"/>
      <c r="FQ269" s="3"/>
      <c r="FR269" s="3"/>
      <c r="FS269" s="3"/>
      <c r="FT269" s="3"/>
      <c r="FU269" s="3"/>
      <c r="FV269" s="3"/>
      <c r="FW269" s="3"/>
      <c r="FX269" s="3"/>
      <c r="FY269" s="3"/>
      <c r="FZ269" s="3"/>
      <c r="GA269" s="3"/>
      <c r="GB269" s="3"/>
      <c r="GC269" s="3"/>
      <c r="GD269" s="3"/>
      <c r="GE269" s="3"/>
      <c r="GF269" s="3"/>
      <c r="GG269" s="3"/>
      <c r="GH269" s="3"/>
      <c r="GI269" s="3"/>
      <c r="GJ269" s="3"/>
      <c r="GK269" s="3"/>
      <c r="GL269" s="3"/>
      <c r="GM269" s="3"/>
      <c r="GN269" s="3"/>
      <c r="GO269" s="3"/>
      <c r="GP269" s="3"/>
      <c r="GQ269" s="3"/>
      <c r="GR269" s="3"/>
      <c r="GS269" s="3"/>
      <c r="GT269" s="3"/>
      <c r="GU269" s="3"/>
      <c r="GV269" s="3"/>
      <c r="GW269" s="3"/>
      <c r="GX269" s="3">
        <v>0</v>
      </c>
    </row>
    <row r="271" spans="1:206" x14ac:dyDescent="0.2">
      <c r="A271" s="4">
        <v>50</v>
      </c>
      <c r="B271" s="4">
        <v>0</v>
      </c>
      <c r="C271" s="4">
        <v>0</v>
      </c>
      <c r="D271" s="4">
        <v>1</v>
      </c>
      <c r="E271" s="4">
        <v>201</v>
      </c>
      <c r="F271" s="4">
        <f>ROUND(Source!O269,O271)</f>
        <v>1945076.92</v>
      </c>
      <c r="G271" s="4" t="s">
        <v>178</v>
      </c>
      <c r="H271" s="4" t="s">
        <v>179</v>
      </c>
      <c r="I271" s="4"/>
      <c r="J271" s="4"/>
      <c r="K271" s="4">
        <v>201</v>
      </c>
      <c r="L271" s="4">
        <v>1</v>
      </c>
      <c r="M271" s="4">
        <v>3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1945076.92</v>
      </c>
      <c r="X271" s="4">
        <v>1</v>
      </c>
      <c r="Y271" s="4">
        <v>1945076.92</v>
      </c>
      <c r="Z271" s="4"/>
      <c r="AA271" s="4"/>
      <c r="AB271" s="4"/>
    </row>
    <row r="272" spans="1:206" x14ac:dyDescent="0.2">
      <c r="A272" s="4">
        <v>50</v>
      </c>
      <c r="B272" s="4">
        <v>0</v>
      </c>
      <c r="C272" s="4">
        <v>0</v>
      </c>
      <c r="D272" s="4">
        <v>1</v>
      </c>
      <c r="E272" s="4">
        <v>202</v>
      </c>
      <c r="F272" s="4">
        <f>ROUND(Source!P269,O272)</f>
        <v>967064.7</v>
      </c>
      <c r="G272" s="4" t="s">
        <v>180</v>
      </c>
      <c r="H272" s="4" t="s">
        <v>181</v>
      </c>
      <c r="I272" s="4"/>
      <c r="J272" s="4"/>
      <c r="K272" s="4">
        <v>202</v>
      </c>
      <c r="L272" s="4">
        <v>2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967064.7</v>
      </c>
      <c r="X272" s="4">
        <v>1</v>
      </c>
      <c r="Y272" s="4">
        <v>967064.7</v>
      </c>
      <c r="Z272" s="4"/>
      <c r="AA272" s="4"/>
      <c r="AB272" s="4"/>
    </row>
    <row r="273" spans="1:28" x14ac:dyDescent="0.2">
      <c r="A273" s="4">
        <v>50</v>
      </c>
      <c r="B273" s="4">
        <v>0</v>
      </c>
      <c r="C273" s="4">
        <v>0</v>
      </c>
      <c r="D273" s="4">
        <v>1</v>
      </c>
      <c r="E273" s="4">
        <v>222</v>
      </c>
      <c r="F273" s="4">
        <f>ROUND(Source!AO269,O273)</f>
        <v>0</v>
      </c>
      <c r="G273" s="4" t="s">
        <v>182</v>
      </c>
      <c r="H273" s="4" t="s">
        <v>183</v>
      </c>
      <c r="I273" s="4"/>
      <c r="J273" s="4"/>
      <c r="K273" s="4">
        <v>222</v>
      </c>
      <c r="L273" s="4">
        <v>3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0</v>
      </c>
      <c r="X273" s="4">
        <v>1</v>
      </c>
      <c r="Y273" s="4">
        <v>0</v>
      </c>
      <c r="Z273" s="4"/>
      <c r="AA273" s="4"/>
      <c r="AB273" s="4"/>
    </row>
    <row r="274" spans="1:28" x14ac:dyDescent="0.2">
      <c r="A274" s="4">
        <v>50</v>
      </c>
      <c r="B274" s="4">
        <v>0</v>
      </c>
      <c r="C274" s="4">
        <v>0</v>
      </c>
      <c r="D274" s="4">
        <v>1</v>
      </c>
      <c r="E274" s="4">
        <v>225</v>
      </c>
      <c r="F274" s="4">
        <f>ROUND(Source!AV269,O274)</f>
        <v>967064.7</v>
      </c>
      <c r="G274" s="4" t="s">
        <v>184</v>
      </c>
      <c r="H274" s="4" t="s">
        <v>185</v>
      </c>
      <c r="I274" s="4"/>
      <c r="J274" s="4"/>
      <c r="K274" s="4">
        <v>225</v>
      </c>
      <c r="L274" s="4">
        <v>4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967064.7</v>
      </c>
      <c r="X274" s="4">
        <v>1</v>
      </c>
      <c r="Y274" s="4">
        <v>967064.7</v>
      </c>
      <c r="Z274" s="4"/>
      <c r="AA274" s="4"/>
      <c r="AB274" s="4"/>
    </row>
    <row r="275" spans="1:28" x14ac:dyDescent="0.2">
      <c r="A275" s="4">
        <v>50</v>
      </c>
      <c r="B275" s="4">
        <v>0</v>
      </c>
      <c r="C275" s="4">
        <v>0</v>
      </c>
      <c r="D275" s="4">
        <v>1</v>
      </c>
      <c r="E275" s="4">
        <v>226</v>
      </c>
      <c r="F275" s="4">
        <f>ROUND(Source!AW269,O275)</f>
        <v>967064.7</v>
      </c>
      <c r="G275" s="4" t="s">
        <v>186</v>
      </c>
      <c r="H275" s="4" t="s">
        <v>187</v>
      </c>
      <c r="I275" s="4"/>
      <c r="J275" s="4"/>
      <c r="K275" s="4">
        <v>226</v>
      </c>
      <c r="L275" s="4">
        <v>5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967064.7</v>
      </c>
      <c r="X275" s="4">
        <v>1</v>
      </c>
      <c r="Y275" s="4">
        <v>967064.7</v>
      </c>
      <c r="Z275" s="4"/>
      <c r="AA275" s="4"/>
      <c r="AB275" s="4"/>
    </row>
    <row r="276" spans="1:28" x14ac:dyDescent="0.2">
      <c r="A276" s="4">
        <v>50</v>
      </c>
      <c r="B276" s="4">
        <v>0</v>
      </c>
      <c r="C276" s="4">
        <v>0</v>
      </c>
      <c r="D276" s="4">
        <v>1</v>
      </c>
      <c r="E276" s="4">
        <v>227</v>
      </c>
      <c r="F276" s="4">
        <f>ROUND(Source!AX269,O276)</f>
        <v>0</v>
      </c>
      <c r="G276" s="4" t="s">
        <v>188</v>
      </c>
      <c r="H276" s="4" t="s">
        <v>189</v>
      </c>
      <c r="I276" s="4"/>
      <c r="J276" s="4"/>
      <c r="K276" s="4">
        <v>227</v>
      </c>
      <c r="L276" s="4">
        <v>6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0</v>
      </c>
      <c r="X276" s="4">
        <v>1</v>
      </c>
      <c r="Y276" s="4">
        <v>0</v>
      </c>
      <c r="Z276" s="4"/>
      <c r="AA276" s="4"/>
      <c r="AB276" s="4"/>
    </row>
    <row r="277" spans="1:28" x14ac:dyDescent="0.2">
      <c r="A277" s="4">
        <v>50</v>
      </c>
      <c r="B277" s="4">
        <v>0</v>
      </c>
      <c r="C277" s="4">
        <v>0</v>
      </c>
      <c r="D277" s="4">
        <v>1</v>
      </c>
      <c r="E277" s="4">
        <v>228</v>
      </c>
      <c r="F277" s="4">
        <f>ROUND(Source!AY269,O277)</f>
        <v>967064.7</v>
      </c>
      <c r="G277" s="4" t="s">
        <v>190</v>
      </c>
      <c r="H277" s="4" t="s">
        <v>191</v>
      </c>
      <c r="I277" s="4"/>
      <c r="J277" s="4"/>
      <c r="K277" s="4">
        <v>228</v>
      </c>
      <c r="L277" s="4">
        <v>7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967064.7</v>
      </c>
      <c r="X277" s="4">
        <v>1</v>
      </c>
      <c r="Y277" s="4">
        <v>967064.7</v>
      </c>
      <c r="Z277" s="4"/>
      <c r="AA277" s="4"/>
      <c r="AB277" s="4"/>
    </row>
    <row r="278" spans="1:28" x14ac:dyDescent="0.2">
      <c r="A278" s="4">
        <v>50</v>
      </c>
      <c r="B278" s="4">
        <v>0</v>
      </c>
      <c r="C278" s="4">
        <v>0</v>
      </c>
      <c r="D278" s="4">
        <v>1</v>
      </c>
      <c r="E278" s="4">
        <v>216</v>
      </c>
      <c r="F278" s="4">
        <f>ROUND(Source!AP269,O278)</f>
        <v>0</v>
      </c>
      <c r="G278" s="4" t="s">
        <v>192</v>
      </c>
      <c r="H278" s="4" t="s">
        <v>193</v>
      </c>
      <c r="I278" s="4"/>
      <c r="J278" s="4"/>
      <c r="K278" s="4">
        <v>216</v>
      </c>
      <c r="L278" s="4">
        <v>8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0</v>
      </c>
      <c r="X278" s="4">
        <v>1</v>
      </c>
      <c r="Y278" s="4">
        <v>0</v>
      </c>
      <c r="Z278" s="4"/>
      <c r="AA278" s="4"/>
      <c r="AB278" s="4"/>
    </row>
    <row r="279" spans="1:28" x14ac:dyDescent="0.2">
      <c r="A279" s="4">
        <v>50</v>
      </c>
      <c r="B279" s="4">
        <v>0</v>
      </c>
      <c r="C279" s="4">
        <v>0</v>
      </c>
      <c r="D279" s="4">
        <v>1</v>
      </c>
      <c r="E279" s="4">
        <v>223</v>
      </c>
      <c r="F279" s="4">
        <f>ROUND(Source!AQ269,O279)</f>
        <v>0</v>
      </c>
      <c r="G279" s="4" t="s">
        <v>194</v>
      </c>
      <c r="H279" s="4" t="s">
        <v>195</v>
      </c>
      <c r="I279" s="4"/>
      <c r="J279" s="4"/>
      <c r="K279" s="4">
        <v>223</v>
      </c>
      <c r="L279" s="4">
        <v>9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0</v>
      </c>
      <c r="X279" s="4">
        <v>1</v>
      </c>
      <c r="Y279" s="4">
        <v>0</v>
      </c>
      <c r="Z279" s="4"/>
      <c r="AA279" s="4"/>
      <c r="AB279" s="4"/>
    </row>
    <row r="280" spans="1:28" x14ac:dyDescent="0.2">
      <c r="A280" s="4">
        <v>50</v>
      </c>
      <c r="B280" s="4">
        <v>0</v>
      </c>
      <c r="C280" s="4">
        <v>0</v>
      </c>
      <c r="D280" s="4">
        <v>1</v>
      </c>
      <c r="E280" s="4">
        <v>229</v>
      </c>
      <c r="F280" s="4">
        <f>ROUND(Source!AZ269,O280)</f>
        <v>0</v>
      </c>
      <c r="G280" s="4" t="s">
        <v>196</v>
      </c>
      <c r="H280" s="4" t="s">
        <v>197</v>
      </c>
      <c r="I280" s="4"/>
      <c r="J280" s="4"/>
      <c r="K280" s="4">
        <v>229</v>
      </c>
      <c r="L280" s="4">
        <v>10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8" x14ac:dyDescent="0.2">
      <c r="A281" s="4">
        <v>50</v>
      </c>
      <c r="B281" s="4">
        <v>0</v>
      </c>
      <c r="C281" s="4">
        <v>0</v>
      </c>
      <c r="D281" s="4">
        <v>1</v>
      </c>
      <c r="E281" s="4">
        <v>203</v>
      </c>
      <c r="F281" s="4">
        <f>ROUND(Source!Q269,O281)</f>
        <v>135071.6</v>
      </c>
      <c r="G281" s="4" t="s">
        <v>198</v>
      </c>
      <c r="H281" s="4" t="s">
        <v>199</v>
      </c>
      <c r="I281" s="4"/>
      <c r="J281" s="4"/>
      <c r="K281" s="4">
        <v>203</v>
      </c>
      <c r="L281" s="4">
        <v>11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135071.6</v>
      </c>
      <c r="X281" s="4">
        <v>1</v>
      </c>
      <c r="Y281" s="4">
        <v>135071.6</v>
      </c>
      <c r="Z281" s="4"/>
      <c r="AA281" s="4"/>
      <c r="AB281" s="4"/>
    </row>
    <row r="282" spans="1:28" x14ac:dyDescent="0.2">
      <c r="A282" s="4">
        <v>50</v>
      </c>
      <c r="B282" s="4">
        <v>0</v>
      </c>
      <c r="C282" s="4">
        <v>0</v>
      </c>
      <c r="D282" s="4">
        <v>1</v>
      </c>
      <c r="E282" s="4">
        <v>231</v>
      </c>
      <c r="F282" s="4">
        <f>ROUND(Source!BB269,O282)</f>
        <v>0</v>
      </c>
      <c r="G282" s="4" t="s">
        <v>200</v>
      </c>
      <c r="H282" s="4" t="s">
        <v>201</v>
      </c>
      <c r="I282" s="4"/>
      <c r="J282" s="4"/>
      <c r="K282" s="4">
        <v>231</v>
      </c>
      <c r="L282" s="4">
        <v>12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0</v>
      </c>
      <c r="X282" s="4">
        <v>1</v>
      </c>
      <c r="Y282" s="4">
        <v>0</v>
      </c>
      <c r="Z282" s="4"/>
      <c r="AA282" s="4"/>
      <c r="AB282" s="4"/>
    </row>
    <row r="283" spans="1:28" x14ac:dyDescent="0.2">
      <c r="A283" s="4">
        <v>50</v>
      </c>
      <c r="B283" s="4">
        <v>0</v>
      </c>
      <c r="C283" s="4">
        <v>0</v>
      </c>
      <c r="D283" s="4">
        <v>1</v>
      </c>
      <c r="E283" s="4">
        <v>204</v>
      </c>
      <c r="F283" s="4">
        <f>ROUND(Source!R269,O283)</f>
        <v>41549.33</v>
      </c>
      <c r="G283" s="4" t="s">
        <v>202</v>
      </c>
      <c r="H283" s="4" t="s">
        <v>203</v>
      </c>
      <c r="I283" s="4"/>
      <c r="J283" s="4"/>
      <c r="K283" s="4">
        <v>204</v>
      </c>
      <c r="L283" s="4">
        <v>13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41549.33</v>
      </c>
      <c r="X283" s="4">
        <v>1</v>
      </c>
      <c r="Y283" s="4">
        <v>41549.33</v>
      </c>
      <c r="Z283" s="4"/>
      <c r="AA283" s="4"/>
      <c r="AB283" s="4"/>
    </row>
    <row r="284" spans="1:28" x14ac:dyDescent="0.2">
      <c r="A284" s="4">
        <v>50</v>
      </c>
      <c r="B284" s="4">
        <v>0</v>
      </c>
      <c r="C284" s="4">
        <v>0</v>
      </c>
      <c r="D284" s="4">
        <v>1</v>
      </c>
      <c r="E284" s="4">
        <v>205</v>
      </c>
      <c r="F284" s="4">
        <f>ROUND(Source!S269,O284)</f>
        <v>842940.62</v>
      </c>
      <c r="G284" s="4" t="s">
        <v>204</v>
      </c>
      <c r="H284" s="4" t="s">
        <v>205</v>
      </c>
      <c r="I284" s="4"/>
      <c r="J284" s="4"/>
      <c r="K284" s="4">
        <v>205</v>
      </c>
      <c r="L284" s="4">
        <v>14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842940.62</v>
      </c>
      <c r="X284" s="4">
        <v>1</v>
      </c>
      <c r="Y284" s="4">
        <v>842940.62</v>
      </c>
      <c r="Z284" s="4"/>
      <c r="AA284" s="4"/>
      <c r="AB284" s="4"/>
    </row>
    <row r="285" spans="1:28" x14ac:dyDescent="0.2">
      <c r="A285" s="4">
        <v>50</v>
      </c>
      <c r="B285" s="4">
        <v>0</v>
      </c>
      <c r="C285" s="4">
        <v>0</v>
      </c>
      <c r="D285" s="4">
        <v>1</v>
      </c>
      <c r="E285" s="4">
        <v>232</v>
      </c>
      <c r="F285" s="4">
        <f>ROUND(Source!BC269,O285)</f>
        <v>0</v>
      </c>
      <c r="G285" s="4" t="s">
        <v>206</v>
      </c>
      <c r="H285" s="4" t="s">
        <v>207</v>
      </c>
      <c r="I285" s="4"/>
      <c r="J285" s="4"/>
      <c r="K285" s="4">
        <v>232</v>
      </c>
      <c r="L285" s="4">
        <v>15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0</v>
      </c>
      <c r="X285" s="4">
        <v>1</v>
      </c>
      <c r="Y285" s="4">
        <v>0</v>
      </c>
      <c r="Z285" s="4"/>
      <c r="AA285" s="4"/>
      <c r="AB285" s="4"/>
    </row>
    <row r="286" spans="1:28" x14ac:dyDescent="0.2">
      <c r="A286" s="4">
        <v>50</v>
      </c>
      <c r="B286" s="4">
        <v>0</v>
      </c>
      <c r="C286" s="4">
        <v>0</v>
      </c>
      <c r="D286" s="4">
        <v>1</v>
      </c>
      <c r="E286" s="4">
        <v>214</v>
      </c>
      <c r="F286" s="4">
        <f>ROUND(Source!AS269,O286)</f>
        <v>3217782.95</v>
      </c>
      <c r="G286" s="4" t="s">
        <v>208</v>
      </c>
      <c r="H286" s="4" t="s">
        <v>209</v>
      </c>
      <c r="I286" s="4"/>
      <c r="J286" s="4"/>
      <c r="K286" s="4">
        <v>214</v>
      </c>
      <c r="L286" s="4">
        <v>16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3217782.95</v>
      </c>
      <c r="X286" s="4">
        <v>1</v>
      </c>
      <c r="Y286" s="4">
        <v>3217782.95</v>
      </c>
      <c r="Z286" s="4"/>
      <c r="AA286" s="4"/>
      <c r="AB286" s="4"/>
    </row>
    <row r="287" spans="1:28" x14ac:dyDescent="0.2">
      <c r="A287" s="4">
        <v>50</v>
      </c>
      <c r="B287" s="4">
        <v>0</v>
      </c>
      <c r="C287" s="4">
        <v>0</v>
      </c>
      <c r="D287" s="4">
        <v>1</v>
      </c>
      <c r="E287" s="4">
        <v>215</v>
      </c>
      <c r="F287" s="4">
        <f>ROUND(Source!AT269,O287)</f>
        <v>0</v>
      </c>
      <c r="G287" s="4" t="s">
        <v>210</v>
      </c>
      <c r="H287" s="4" t="s">
        <v>211</v>
      </c>
      <c r="I287" s="4"/>
      <c r="J287" s="4"/>
      <c r="K287" s="4">
        <v>215</v>
      </c>
      <c r="L287" s="4">
        <v>17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0</v>
      </c>
      <c r="X287" s="4">
        <v>1</v>
      </c>
      <c r="Y287" s="4">
        <v>0</v>
      </c>
      <c r="Z287" s="4"/>
      <c r="AA287" s="4"/>
      <c r="AB287" s="4"/>
    </row>
    <row r="288" spans="1:28" x14ac:dyDescent="0.2">
      <c r="A288" s="4">
        <v>50</v>
      </c>
      <c r="B288" s="4">
        <v>0</v>
      </c>
      <c r="C288" s="4">
        <v>0</v>
      </c>
      <c r="D288" s="4">
        <v>1</v>
      </c>
      <c r="E288" s="4">
        <v>217</v>
      </c>
      <c r="F288" s="4">
        <f>ROUND(Source!AU269,O288)</f>
        <v>0</v>
      </c>
      <c r="G288" s="4" t="s">
        <v>212</v>
      </c>
      <c r="H288" s="4" t="s">
        <v>213</v>
      </c>
      <c r="I288" s="4"/>
      <c r="J288" s="4"/>
      <c r="K288" s="4">
        <v>217</v>
      </c>
      <c r="L288" s="4">
        <v>18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0</v>
      </c>
      <c r="X288" s="4">
        <v>1</v>
      </c>
      <c r="Y288" s="4">
        <v>0</v>
      </c>
      <c r="Z288" s="4"/>
      <c r="AA288" s="4"/>
      <c r="AB288" s="4"/>
    </row>
    <row r="289" spans="1:28" x14ac:dyDescent="0.2">
      <c r="A289" s="4">
        <v>50</v>
      </c>
      <c r="B289" s="4">
        <v>0</v>
      </c>
      <c r="C289" s="4">
        <v>0</v>
      </c>
      <c r="D289" s="4">
        <v>1</v>
      </c>
      <c r="E289" s="4">
        <v>230</v>
      </c>
      <c r="F289" s="4">
        <f>ROUND(Source!BA269,O289)</f>
        <v>0</v>
      </c>
      <c r="G289" s="4" t="s">
        <v>214</v>
      </c>
      <c r="H289" s="4" t="s">
        <v>215</v>
      </c>
      <c r="I289" s="4"/>
      <c r="J289" s="4"/>
      <c r="K289" s="4">
        <v>230</v>
      </c>
      <c r="L289" s="4">
        <v>19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0</v>
      </c>
      <c r="X289" s="4">
        <v>1</v>
      </c>
      <c r="Y289" s="4">
        <v>0</v>
      </c>
      <c r="Z289" s="4"/>
      <c r="AA289" s="4"/>
      <c r="AB289" s="4"/>
    </row>
    <row r="290" spans="1:28" x14ac:dyDescent="0.2">
      <c r="A290" s="4">
        <v>50</v>
      </c>
      <c r="B290" s="4">
        <v>0</v>
      </c>
      <c r="C290" s="4">
        <v>0</v>
      </c>
      <c r="D290" s="4">
        <v>1</v>
      </c>
      <c r="E290" s="4">
        <v>206</v>
      </c>
      <c r="F290" s="4">
        <f>ROUND(Source!T269,O290)</f>
        <v>0</v>
      </c>
      <c r="G290" s="4" t="s">
        <v>216</v>
      </c>
      <c r="H290" s="4" t="s">
        <v>217</v>
      </c>
      <c r="I290" s="4"/>
      <c r="J290" s="4"/>
      <c r="K290" s="4">
        <v>206</v>
      </c>
      <c r="L290" s="4">
        <v>20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0</v>
      </c>
      <c r="X290" s="4">
        <v>1</v>
      </c>
      <c r="Y290" s="4">
        <v>0</v>
      </c>
      <c r="Z290" s="4"/>
      <c r="AA290" s="4"/>
      <c r="AB290" s="4"/>
    </row>
    <row r="291" spans="1:28" x14ac:dyDescent="0.2">
      <c r="A291" s="4">
        <v>50</v>
      </c>
      <c r="B291" s="4">
        <v>0</v>
      </c>
      <c r="C291" s="4">
        <v>0</v>
      </c>
      <c r="D291" s="4">
        <v>1</v>
      </c>
      <c r="E291" s="4">
        <v>207</v>
      </c>
      <c r="F291" s="4">
        <f>Source!U269</f>
        <v>2244.0313234599998</v>
      </c>
      <c r="G291" s="4" t="s">
        <v>218</v>
      </c>
      <c r="H291" s="4" t="s">
        <v>219</v>
      </c>
      <c r="I291" s="4"/>
      <c r="J291" s="4"/>
      <c r="K291" s="4">
        <v>207</v>
      </c>
      <c r="L291" s="4">
        <v>21</v>
      </c>
      <c r="M291" s="4">
        <v>3</v>
      </c>
      <c r="N291" s="4" t="s">
        <v>3</v>
      </c>
      <c r="O291" s="4">
        <v>-1</v>
      </c>
      <c r="P291" s="4"/>
      <c r="Q291" s="4"/>
      <c r="R291" s="4"/>
      <c r="S291" s="4"/>
      <c r="T291" s="4"/>
      <c r="U291" s="4"/>
      <c r="V291" s="4"/>
      <c r="W291" s="4">
        <v>2244.0313234600003</v>
      </c>
      <c r="X291" s="4">
        <v>1</v>
      </c>
      <c r="Y291" s="4">
        <v>2244.0313234600003</v>
      </c>
      <c r="Z291" s="4"/>
      <c r="AA291" s="4"/>
      <c r="AB291" s="4"/>
    </row>
    <row r="292" spans="1:28" x14ac:dyDescent="0.2">
      <c r="A292" s="4">
        <v>50</v>
      </c>
      <c r="B292" s="4">
        <v>0</v>
      </c>
      <c r="C292" s="4">
        <v>0</v>
      </c>
      <c r="D292" s="4">
        <v>1</v>
      </c>
      <c r="E292" s="4">
        <v>208</v>
      </c>
      <c r="F292" s="4">
        <f>Source!V269</f>
        <v>66.265856999999997</v>
      </c>
      <c r="G292" s="4" t="s">
        <v>220</v>
      </c>
      <c r="H292" s="4" t="s">
        <v>221</v>
      </c>
      <c r="I292" s="4"/>
      <c r="J292" s="4"/>
      <c r="K292" s="4">
        <v>208</v>
      </c>
      <c r="L292" s="4">
        <v>22</v>
      </c>
      <c r="M292" s="4">
        <v>3</v>
      </c>
      <c r="N292" s="4" t="s">
        <v>3</v>
      </c>
      <c r="O292" s="4">
        <v>-1</v>
      </c>
      <c r="P292" s="4"/>
      <c r="Q292" s="4"/>
      <c r="R292" s="4"/>
      <c r="S292" s="4"/>
      <c r="T292" s="4"/>
      <c r="U292" s="4"/>
      <c r="V292" s="4"/>
      <c r="W292" s="4">
        <v>66.265856999999983</v>
      </c>
      <c r="X292" s="4">
        <v>1</v>
      </c>
      <c r="Y292" s="4">
        <v>66.265856999999983</v>
      </c>
      <c r="Z292" s="4"/>
      <c r="AA292" s="4"/>
      <c r="AB292" s="4"/>
    </row>
    <row r="293" spans="1:28" x14ac:dyDescent="0.2">
      <c r="A293" s="4">
        <v>50</v>
      </c>
      <c r="B293" s="4">
        <v>0</v>
      </c>
      <c r="C293" s="4">
        <v>0</v>
      </c>
      <c r="D293" s="4">
        <v>1</v>
      </c>
      <c r="E293" s="4">
        <v>209</v>
      </c>
      <c r="F293" s="4">
        <f>ROUND(Source!W269,O293)</f>
        <v>0</v>
      </c>
      <c r="G293" s="4" t="s">
        <v>222</v>
      </c>
      <c r="H293" s="4" t="s">
        <v>223</v>
      </c>
      <c r="I293" s="4"/>
      <c r="J293" s="4"/>
      <c r="K293" s="4">
        <v>209</v>
      </c>
      <c r="L293" s="4">
        <v>23</v>
      </c>
      <c r="M293" s="4">
        <v>3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0</v>
      </c>
      <c r="X293" s="4">
        <v>1</v>
      </c>
      <c r="Y293" s="4">
        <v>0</v>
      </c>
      <c r="Z293" s="4"/>
      <c r="AA293" s="4"/>
      <c r="AB293" s="4"/>
    </row>
    <row r="294" spans="1:28" x14ac:dyDescent="0.2">
      <c r="A294" s="4">
        <v>50</v>
      </c>
      <c r="B294" s="4">
        <v>0</v>
      </c>
      <c r="C294" s="4">
        <v>0</v>
      </c>
      <c r="D294" s="4">
        <v>1</v>
      </c>
      <c r="E294" s="4">
        <v>233</v>
      </c>
      <c r="F294" s="4">
        <f>ROUND(Source!BD269,O294)</f>
        <v>6874.98</v>
      </c>
      <c r="G294" s="4" t="s">
        <v>224</v>
      </c>
      <c r="H294" s="4" t="s">
        <v>225</v>
      </c>
      <c r="I294" s="4"/>
      <c r="J294" s="4"/>
      <c r="K294" s="4">
        <v>233</v>
      </c>
      <c r="L294" s="4">
        <v>24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6874.98</v>
      </c>
      <c r="X294" s="4">
        <v>1</v>
      </c>
      <c r="Y294" s="4">
        <v>6874.98</v>
      </c>
      <c r="Z294" s="4"/>
      <c r="AA294" s="4"/>
      <c r="AB294" s="4"/>
    </row>
    <row r="295" spans="1:28" x14ac:dyDescent="0.2">
      <c r="A295" s="4">
        <v>50</v>
      </c>
      <c r="B295" s="4">
        <v>0</v>
      </c>
      <c r="C295" s="4">
        <v>0</v>
      </c>
      <c r="D295" s="4">
        <v>1</v>
      </c>
      <c r="E295" s="4">
        <v>210</v>
      </c>
      <c r="F295" s="4">
        <f>ROUND(Source!X269,O295)</f>
        <v>835465.1</v>
      </c>
      <c r="G295" s="4" t="s">
        <v>226</v>
      </c>
      <c r="H295" s="4" t="s">
        <v>227</v>
      </c>
      <c r="I295" s="4"/>
      <c r="J295" s="4"/>
      <c r="K295" s="4">
        <v>210</v>
      </c>
      <c r="L295" s="4">
        <v>25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835465.1</v>
      </c>
      <c r="X295" s="4">
        <v>1</v>
      </c>
      <c r="Y295" s="4">
        <v>835465.1</v>
      </c>
      <c r="Z295" s="4"/>
      <c r="AA295" s="4"/>
      <c r="AB295" s="4"/>
    </row>
    <row r="296" spans="1:28" x14ac:dyDescent="0.2">
      <c r="A296" s="4">
        <v>50</v>
      </c>
      <c r="B296" s="4">
        <v>0</v>
      </c>
      <c r="C296" s="4">
        <v>0</v>
      </c>
      <c r="D296" s="4">
        <v>1</v>
      </c>
      <c r="E296" s="4">
        <v>211</v>
      </c>
      <c r="F296" s="4">
        <f>ROUND(Source!Y269,O296)</f>
        <v>430365.95</v>
      </c>
      <c r="G296" s="4" t="s">
        <v>228</v>
      </c>
      <c r="H296" s="4" t="s">
        <v>229</v>
      </c>
      <c r="I296" s="4"/>
      <c r="J296" s="4"/>
      <c r="K296" s="4">
        <v>211</v>
      </c>
      <c r="L296" s="4">
        <v>26</v>
      </c>
      <c r="M296" s="4">
        <v>3</v>
      </c>
      <c r="N296" s="4" t="s">
        <v>3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430365.95</v>
      </c>
      <c r="X296" s="4">
        <v>1</v>
      </c>
      <c r="Y296" s="4">
        <v>430365.95</v>
      </c>
      <c r="Z296" s="4"/>
      <c r="AA296" s="4"/>
      <c r="AB296" s="4"/>
    </row>
    <row r="297" spans="1:28" x14ac:dyDescent="0.2">
      <c r="A297" s="4">
        <v>50</v>
      </c>
      <c r="B297" s="4">
        <v>0</v>
      </c>
      <c r="C297" s="4">
        <v>0</v>
      </c>
      <c r="D297" s="4">
        <v>1</v>
      </c>
      <c r="E297" s="4">
        <v>224</v>
      </c>
      <c r="F297" s="4">
        <f>ROUND(Source!AR269,O297)</f>
        <v>3217782.95</v>
      </c>
      <c r="G297" s="4" t="s">
        <v>230</v>
      </c>
      <c r="H297" s="4" t="s">
        <v>231</v>
      </c>
      <c r="I297" s="4"/>
      <c r="J297" s="4"/>
      <c r="K297" s="4">
        <v>224</v>
      </c>
      <c r="L297" s="4">
        <v>27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3217782.95</v>
      </c>
      <c r="X297" s="4">
        <v>1</v>
      </c>
      <c r="Y297" s="4">
        <v>3217782.95</v>
      </c>
      <c r="Z297" s="4"/>
      <c r="AA297" s="4"/>
      <c r="AB297" s="4"/>
    </row>
    <row r="298" spans="1:28" x14ac:dyDescent="0.2">
      <c r="A298" s="4">
        <v>50</v>
      </c>
      <c r="B298" s="4">
        <v>1</v>
      </c>
      <c r="C298" s="4">
        <v>0</v>
      </c>
      <c r="D298" s="4">
        <v>2</v>
      </c>
      <c r="E298" s="4">
        <v>0</v>
      </c>
      <c r="F298" s="4">
        <f>ROUND(F297*0.2,O298)</f>
        <v>643556.59</v>
      </c>
      <c r="G298" s="4" t="s">
        <v>313</v>
      </c>
      <c r="H298" s="4" t="s">
        <v>317</v>
      </c>
      <c r="I298" s="4"/>
      <c r="J298" s="4"/>
      <c r="K298" s="4">
        <v>212</v>
      </c>
      <c r="L298" s="4">
        <v>28</v>
      </c>
      <c r="M298" s="4">
        <v>0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643556.59</v>
      </c>
      <c r="X298" s="4">
        <v>1</v>
      </c>
      <c r="Y298" s="4">
        <v>643556.59</v>
      </c>
      <c r="Z298" s="4"/>
      <c r="AA298" s="4"/>
      <c r="AB298" s="4"/>
    </row>
    <row r="299" spans="1:28" x14ac:dyDescent="0.2">
      <c r="A299" s="4">
        <v>50</v>
      </c>
      <c r="B299" s="4">
        <v>1</v>
      </c>
      <c r="C299" s="4">
        <v>0</v>
      </c>
      <c r="D299" s="4">
        <v>2</v>
      </c>
      <c r="E299" s="4">
        <v>0</v>
      </c>
      <c r="F299" s="4">
        <f>ROUND(F297+F298,O299)</f>
        <v>3861339.54</v>
      </c>
      <c r="G299" s="4" t="s">
        <v>318</v>
      </c>
      <c r="H299" s="4" t="s">
        <v>319</v>
      </c>
      <c r="I299" s="4"/>
      <c r="J299" s="4"/>
      <c r="K299" s="4">
        <v>212</v>
      </c>
      <c r="L299" s="4">
        <v>29</v>
      </c>
      <c r="M299" s="4">
        <v>0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3861339.54</v>
      </c>
      <c r="X299" s="4">
        <v>1</v>
      </c>
      <c r="Y299" s="4">
        <v>3861339.54</v>
      </c>
      <c r="Z299" s="4"/>
      <c r="AA299" s="4"/>
      <c r="AB299" s="4"/>
    </row>
    <row r="301" spans="1:28" x14ac:dyDescent="0.2">
      <c r="A301" s="5">
        <v>61</v>
      </c>
      <c r="B301" s="5"/>
      <c r="C301" s="5"/>
      <c r="D301" s="5"/>
      <c r="E301" s="5"/>
      <c r="F301" s="5">
        <v>1.2</v>
      </c>
      <c r="G301" s="5" t="s">
        <v>320</v>
      </c>
      <c r="H301" s="5" t="s">
        <v>321</v>
      </c>
    </row>
    <row r="302" spans="1:28" x14ac:dyDescent="0.2">
      <c r="A302" s="5">
        <v>61</v>
      </c>
      <c r="B302" s="5"/>
      <c r="C302" s="5"/>
      <c r="D302" s="5"/>
      <c r="E302" s="5"/>
      <c r="F302" s="5">
        <v>12</v>
      </c>
      <c r="G302" s="5" t="s">
        <v>322</v>
      </c>
      <c r="H302" s="5" t="s">
        <v>321</v>
      </c>
    </row>
    <row r="303" spans="1:28" x14ac:dyDescent="0.2">
      <c r="A303" s="5">
        <v>61</v>
      </c>
      <c r="B303" s="5"/>
      <c r="C303" s="5"/>
      <c r="D303" s="5"/>
      <c r="E303" s="5"/>
      <c r="F303" s="5">
        <v>0</v>
      </c>
      <c r="G303" s="5" t="s">
        <v>323</v>
      </c>
      <c r="H303" s="5" t="s">
        <v>321</v>
      </c>
    </row>
    <row r="306" spans="1:16" x14ac:dyDescent="0.2">
      <c r="A306">
        <v>70</v>
      </c>
      <c r="B306">
        <v>1</v>
      </c>
      <c r="D306">
        <v>1</v>
      </c>
      <c r="E306" t="s">
        <v>324</v>
      </c>
      <c r="F306" t="s">
        <v>325</v>
      </c>
      <c r="G306">
        <v>0</v>
      </c>
      <c r="H306">
        <v>0</v>
      </c>
      <c r="I306" t="s">
        <v>3</v>
      </c>
      <c r="J306">
        <v>1</v>
      </c>
      <c r="K306">
        <v>0</v>
      </c>
      <c r="L306" t="s">
        <v>3</v>
      </c>
      <c r="M306" t="s">
        <v>3</v>
      </c>
      <c r="N306">
        <v>0</v>
      </c>
      <c r="P306" t="s">
        <v>326</v>
      </c>
    </row>
    <row r="307" spans="1:16" x14ac:dyDescent="0.2">
      <c r="A307">
        <v>70</v>
      </c>
      <c r="B307">
        <v>1</v>
      </c>
      <c r="D307">
        <v>2</v>
      </c>
      <c r="E307" t="s">
        <v>327</v>
      </c>
      <c r="F307" t="s">
        <v>328</v>
      </c>
      <c r="G307">
        <v>1</v>
      </c>
      <c r="H307">
        <v>0</v>
      </c>
      <c r="I307" t="s">
        <v>3</v>
      </c>
      <c r="J307">
        <v>1</v>
      </c>
      <c r="K307">
        <v>0</v>
      </c>
      <c r="L307" t="s">
        <v>3</v>
      </c>
      <c r="M307" t="s">
        <v>3</v>
      </c>
      <c r="N307">
        <v>0</v>
      </c>
      <c r="P307" t="s">
        <v>329</v>
      </c>
    </row>
    <row r="308" spans="1:16" x14ac:dyDescent="0.2">
      <c r="A308">
        <v>70</v>
      </c>
      <c r="B308">
        <v>1</v>
      </c>
      <c r="D308">
        <v>3</v>
      </c>
      <c r="E308" t="s">
        <v>330</v>
      </c>
      <c r="F308" t="s">
        <v>331</v>
      </c>
      <c r="G308">
        <v>0</v>
      </c>
      <c r="H308">
        <v>0</v>
      </c>
      <c r="I308" t="s">
        <v>3</v>
      </c>
      <c r="J308">
        <v>1</v>
      </c>
      <c r="K308">
        <v>0</v>
      </c>
      <c r="L308" t="s">
        <v>3</v>
      </c>
      <c r="M308" t="s">
        <v>3</v>
      </c>
      <c r="N308">
        <v>0</v>
      </c>
      <c r="P308" t="s">
        <v>332</v>
      </c>
    </row>
    <row r="309" spans="1:16" x14ac:dyDescent="0.2">
      <c r="A309">
        <v>70</v>
      </c>
      <c r="B309">
        <v>1</v>
      </c>
      <c r="D309">
        <v>4</v>
      </c>
      <c r="E309" t="s">
        <v>333</v>
      </c>
      <c r="F309" t="s">
        <v>334</v>
      </c>
      <c r="G309">
        <v>1</v>
      </c>
      <c r="H309">
        <v>0</v>
      </c>
      <c r="I309" t="s">
        <v>3</v>
      </c>
      <c r="J309">
        <v>2</v>
      </c>
      <c r="K309">
        <v>0</v>
      </c>
      <c r="L309" t="s">
        <v>3</v>
      </c>
      <c r="M309" t="s">
        <v>3</v>
      </c>
      <c r="N309">
        <v>0</v>
      </c>
      <c r="P309" t="s">
        <v>3</v>
      </c>
    </row>
    <row r="310" spans="1:16" x14ac:dyDescent="0.2">
      <c r="A310">
        <v>70</v>
      </c>
      <c r="B310">
        <v>1</v>
      </c>
      <c r="D310">
        <v>5</v>
      </c>
      <c r="E310" t="s">
        <v>335</v>
      </c>
      <c r="F310" t="s">
        <v>336</v>
      </c>
      <c r="G310">
        <v>0</v>
      </c>
      <c r="H310">
        <v>0</v>
      </c>
      <c r="I310" t="s">
        <v>3</v>
      </c>
      <c r="J310">
        <v>2</v>
      </c>
      <c r="K310">
        <v>0</v>
      </c>
      <c r="L310" t="s">
        <v>3</v>
      </c>
      <c r="M310" t="s">
        <v>3</v>
      </c>
      <c r="N310">
        <v>0</v>
      </c>
      <c r="P310" t="s">
        <v>3</v>
      </c>
    </row>
    <row r="311" spans="1:16" x14ac:dyDescent="0.2">
      <c r="A311">
        <v>70</v>
      </c>
      <c r="B311">
        <v>1</v>
      </c>
      <c r="D311">
        <v>6</v>
      </c>
      <c r="E311" t="s">
        <v>337</v>
      </c>
      <c r="F311" t="s">
        <v>338</v>
      </c>
      <c r="G311">
        <v>0</v>
      </c>
      <c r="H311">
        <v>0</v>
      </c>
      <c r="I311" t="s">
        <v>3</v>
      </c>
      <c r="J311">
        <v>2</v>
      </c>
      <c r="K311">
        <v>0</v>
      </c>
      <c r="L311" t="s">
        <v>3</v>
      </c>
      <c r="M311" t="s">
        <v>3</v>
      </c>
      <c r="N311">
        <v>0</v>
      </c>
      <c r="P311" t="s">
        <v>3</v>
      </c>
    </row>
    <row r="312" spans="1:16" x14ac:dyDescent="0.2">
      <c r="A312">
        <v>70</v>
      </c>
      <c r="B312">
        <v>1</v>
      </c>
      <c r="D312">
        <v>7</v>
      </c>
      <c r="E312" t="s">
        <v>339</v>
      </c>
      <c r="F312" t="s">
        <v>340</v>
      </c>
      <c r="G312">
        <v>0</v>
      </c>
      <c r="H312">
        <v>0</v>
      </c>
      <c r="I312" t="s">
        <v>341</v>
      </c>
      <c r="J312">
        <v>0</v>
      </c>
      <c r="K312">
        <v>0</v>
      </c>
      <c r="L312" t="s">
        <v>3</v>
      </c>
      <c r="M312" t="s">
        <v>3</v>
      </c>
      <c r="N312">
        <v>0</v>
      </c>
      <c r="P312" t="s">
        <v>342</v>
      </c>
    </row>
    <row r="313" spans="1:16" x14ac:dyDescent="0.2">
      <c r="A313">
        <v>70</v>
      </c>
      <c r="B313">
        <v>1</v>
      </c>
      <c r="D313">
        <v>8</v>
      </c>
      <c r="E313" t="s">
        <v>343</v>
      </c>
      <c r="F313" t="s">
        <v>344</v>
      </c>
      <c r="G313">
        <v>1</v>
      </c>
      <c r="H313">
        <v>0</v>
      </c>
      <c r="I313" t="s">
        <v>3</v>
      </c>
      <c r="J313">
        <v>5</v>
      </c>
      <c r="K313">
        <v>0</v>
      </c>
      <c r="L313" t="s">
        <v>3</v>
      </c>
      <c r="M313" t="s">
        <v>3</v>
      </c>
      <c r="N313">
        <v>0</v>
      </c>
      <c r="P313" t="s">
        <v>3</v>
      </c>
    </row>
    <row r="314" spans="1:16" x14ac:dyDescent="0.2">
      <c r="A314">
        <v>70</v>
      </c>
      <c r="B314">
        <v>1</v>
      </c>
      <c r="D314">
        <v>9</v>
      </c>
      <c r="E314" t="s">
        <v>345</v>
      </c>
      <c r="F314" t="s">
        <v>346</v>
      </c>
      <c r="G314">
        <v>0</v>
      </c>
      <c r="H314">
        <v>0</v>
      </c>
      <c r="I314" t="s">
        <v>3</v>
      </c>
      <c r="J314">
        <v>5</v>
      </c>
      <c r="K314">
        <v>0</v>
      </c>
      <c r="L314" t="s">
        <v>3</v>
      </c>
      <c r="M314" t="s">
        <v>3</v>
      </c>
      <c r="N314">
        <v>0</v>
      </c>
      <c r="P314" t="s">
        <v>3</v>
      </c>
    </row>
    <row r="315" spans="1:16" x14ac:dyDescent="0.2">
      <c r="A315">
        <v>70</v>
      </c>
      <c r="B315">
        <v>1</v>
      </c>
      <c r="D315">
        <v>10</v>
      </c>
      <c r="E315" t="s">
        <v>347</v>
      </c>
      <c r="F315" t="s">
        <v>348</v>
      </c>
      <c r="G315">
        <v>0</v>
      </c>
      <c r="H315">
        <v>0</v>
      </c>
      <c r="I315" t="s">
        <v>349</v>
      </c>
      <c r="J315">
        <v>5</v>
      </c>
      <c r="K315">
        <v>0</v>
      </c>
      <c r="L315" t="s">
        <v>3</v>
      </c>
      <c r="M315" t="s">
        <v>3</v>
      </c>
      <c r="N315">
        <v>0</v>
      </c>
      <c r="P315" t="s">
        <v>350</v>
      </c>
    </row>
    <row r="316" spans="1:16" x14ac:dyDescent="0.2">
      <c r="A316">
        <v>70</v>
      </c>
      <c r="B316">
        <v>1</v>
      </c>
      <c r="D316">
        <v>11</v>
      </c>
      <c r="E316" t="s">
        <v>351</v>
      </c>
      <c r="F316" t="s">
        <v>352</v>
      </c>
      <c r="G316">
        <v>0</v>
      </c>
      <c r="H316">
        <v>0</v>
      </c>
      <c r="I316" t="s">
        <v>353</v>
      </c>
      <c r="J316">
        <v>0</v>
      </c>
      <c r="K316">
        <v>0</v>
      </c>
      <c r="L316" t="s">
        <v>3</v>
      </c>
      <c r="M316" t="s">
        <v>3</v>
      </c>
      <c r="N316">
        <v>0</v>
      </c>
      <c r="P316" t="s">
        <v>354</v>
      </c>
    </row>
    <row r="317" spans="1:16" x14ac:dyDescent="0.2">
      <c r="A317">
        <v>70</v>
      </c>
      <c r="B317">
        <v>1</v>
      </c>
      <c r="D317">
        <v>12</v>
      </c>
      <c r="E317" t="s">
        <v>355</v>
      </c>
      <c r="F317" t="s">
        <v>356</v>
      </c>
      <c r="G317">
        <v>0</v>
      </c>
      <c r="H317">
        <v>0</v>
      </c>
      <c r="I317" t="s">
        <v>357</v>
      </c>
      <c r="J317">
        <v>0</v>
      </c>
      <c r="K317">
        <v>0</v>
      </c>
      <c r="L317" t="s">
        <v>3</v>
      </c>
      <c r="M317" t="s">
        <v>3</v>
      </c>
      <c r="N317">
        <v>0</v>
      </c>
      <c r="P317" t="s">
        <v>358</v>
      </c>
    </row>
    <row r="318" spans="1:16" x14ac:dyDescent="0.2">
      <c r="A318">
        <v>70</v>
      </c>
      <c r="B318">
        <v>1</v>
      </c>
      <c r="D318">
        <v>13</v>
      </c>
      <c r="E318" t="s">
        <v>359</v>
      </c>
      <c r="F318" t="s">
        <v>360</v>
      </c>
      <c r="G318">
        <v>0</v>
      </c>
      <c r="H318">
        <v>0</v>
      </c>
      <c r="I318" t="s">
        <v>361</v>
      </c>
      <c r="J318">
        <v>0</v>
      </c>
      <c r="K318">
        <v>0</v>
      </c>
      <c r="L318" t="s">
        <v>3</v>
      </c>
      <c r="M318" t="s">
        <v>3</v>
      </c>
      <c r="N318">
        <v>0</v>
      </c>
      <c r="P318" t="s">
        <v>362</v>
      </c>
    </row>
    <row r="319" spans="1:16" x14ac:dyDescent="0.2">
      <c r="A319">
        <v>70</v>
      </c>
      <c r="B319">
        <v>1</v>
      </c>
      <c r="D319">
        <v>14</v>
      </c>
      <c r="E319" t="s">
        <v>363</v>
      </c>
      <c r="F319" t="s">
        <v>364</v>
      </c>
      <c r="G319">
        <v>0</v>
      </c>
      <c r="H319">
        <v>0</v>
      </c>
      <c r="I319" t="s">
        <v>3</v>
      </c>
      <c r="J319">
        <v>0</v>
      </c>
      <c r="K319">
        <v>0</v>
      </c>
      <c r="L319" t="s">
        <v>3</v>
      </c>
      <c r="M319" t="s">
        <v>3</v>
      </c>
      <c r="N319">
        <v>0</v>
      </c>
      <c r="P319" t="s">
        <v>365</v>
      </c>
    </row>
    <row r="320" spans="1:16" x14ac:dyDescent="0.2">
      <c r="A320">
        <v>70</v>
      </c>
      <c r="B320">
        <v>1</v>
      </c>
      <c r="D320">
        <v>15</v>
      </c>
      <c r="E320" t="s">
        <v>366</v>
      </c>
      <c r="F320" t="s">
        <v>367</v>
      </c>
      <c r="G320">
        <v>0</v>
      </c>
      <c r="H320">
        <v>0</v>
      </c>
      <c r="I320" t="s">
        <v>3</v>
      </c>
      <c r="J320">
        <v>3</v>
      </c>
      <c r="K320">
        <v>0</v>
      </c>
      <c r="L320" t="s">
        <v>3</v>
      </c>
      <c r="M320" t="s">
        <v>3</v>
      </c>
      <c r="N320">
        <v>0</v>
      </c>
      <c r="P320" t="s">
        <v>3</v>
      </c>
    </row>
    <row r="321" spans="1:40" x14ac:dyDescent="0.2">
      <c r="A321">
        <v>70</v>
      </c>
      <c r="B321">
        <v>1</v>
      </c>
      <c r="D321">
        <v>16</v>
      </c>
      <c r="E321" t="s">
        <v>368</v>
      </c>
      <c r="F321" t="s">
        <v>369</v>
      </c>
      <c r="G321">
        <v>1</v>
      </c>
      <c r="H321">
        <v>0</v>
      </c>
      <c r="I321" t="s">
        <v>3</v>
      </c>
      <c r="J321">
        <v>3</v>
      </c>
      <c r="K321">
        <v>0</v>
      </c>
      <c r="L321" t="s">
        <v>3</v>
      </c>
      <c r="M321" t="s">
        <v>3</v>
      </c>
      <c r="N321">
        <v>0</v>
      </c>
      <c r="P321" t="s">
        <v>3</v>
      </c>
    </row>
    <row r="322" spans="1:40" x14ac:dyDescent="0.2">
      <c r="A322">
        <v>70</v>
      </c>
      <c r="B322">
        <v>1</v>
      </c>
      <c r="D322">
        <v>1</v>
      </c>
      <c r="E322" t="s">
        <v>370</v>
      </c>
      <c r="F322" t="s">
        <v>371</v>
      </c>
      <c r="G322">
        <v>0.9</v>
      </c>
      <c r="H322">
        <v>1</v>
      </c>
      <c r="I322" t="s">
        <v>372</v>
      </c>
      <c r="J322">
        <v>0</v>
      </c>
      <c r="K322">
        <v>0</v>
      </c>
      <c r="L322" t="s">
        <v>3</v>
      </c>
      <c r="M322" t="s">
        <v>3</v>
      </c>
      <c r="N322">
        <v>0</v>
      </c>
      <c r="P322" t="s">
        <v>373</v>
      </c>
    </row>
    <row r="323" spans="1:40" x14ac:dyDescent="0.2">
      <c r="A323">
        <v>70</v>
      </c>
      <c r="B323">
        <v>1</v>
      </c>
      <c r="D323">
        <v>2</v>
      </c>
      <c r="E323" t="s">
        <v>374</v>
      </c>
      <c r="F323" t="s">
        <v>375</v>
      </c>
      <c r="G323">
        <v>0.85</v>
      </c>
      <c r="H323">
        <v>1</v>
      </c>
      <c r="I323" t="s">
        <v>376</v>
      </c>
      <c r="J323">
        <v>0</v>
      </c>
      <c r="K323">
        <v>0</v>
      </c>
      <c r="L323" t="s">
        <v>3</v>
      </c>
      <c r="M323" t="s">
        <v>3</v>
      </c>
      <c r="N323">
        <v>0</v>
      </c>
      <c r="P323" t="s">
        <v>377</v>
      </c>
    </row>
    <row r="324" spans="1:40" x14ac:dyDescent="0.2">
      <c r="A324">
        <v>70</v>
      </c>
      <c r="B324">
        <v>1</v>
      </c>
      <c r="D324">
        <v>3</v>
      </c>
      <c r="E324" t="s">
        <v>378</v>
      </c>
      <c r="F324" t="s">
        <v>379</v>
      </c>
      <c r="G324">
        <v>1.03</v>
      </c>
      <c r="H324">
        <v>0</v>
      </c>
      <c r="I324" t="s">
        <v>3</v>
      </c>
      <c r="J324">
        <v>0</v>
      </c>
      <c r="K324">
        <v>0</v>
      </c>
      <c r="L324" t="s">
        <v>3</v>
      </c>
      <c r="M324" t="s">
        <v>3</v>
      </c>
      <c r="N324">
        <v>0</v>
      </c>
      <c r="P324" t="s">
        <v>380</v>
      </c>
    </row>
    <row r="325" spans="1:40" x14ac:dyDescent="0.2">
      <c r="A325">
        <v>70</v>
      </c>
      <c r="B325">
        <v>1</v>
      </c>
      <c r="D325">
        <v>4</v>
      </c>
      <c r="E325" t="s">
        <v>381</v>
      </c>
      <c r="F325" t="s">
        <v>382</v>
      </c>
      <c r="G325">
        <v>1.1499999999999999</v>
      </c>
      <c r="H325">
        <v>0</v>
      </c>
      <c r="I325" t="s">
        <v>3</v>
      </c>
      <c r="J325">
        <v>0</v>
      </c>
      <c r="K325">
        <v>0</v>
      </c>
      <c r="L325" t="s">
        <v>3</v>
      </c>
      <c r="M325" t="s">
        <v>3</v>
      </c>
      <c r="N325">
        <v>0</v>
      </c>
      <c r="P325" t="s">
        <v>383</v>
      </c>
    </row>
    <row r="326" spans="1:40" x14ac:dyDescent="0.2">
      <c r="A326">
        <v>70</v>
      </c>
      <c r="B326">
        <v>1</v>
      </c>
      <c r="D326">
        <v>5</v>
      </c>
      <c r="E326" t="s">
        <v>384</v>
      </c>
      <c r="F326" t="s">
        <v>385</v>
      </c>
      <c r="G326">
        <v>7</v>
      </c>
      <c r="H326">
        <v>0</v>
      </c>
      <c r="I326" t="s">
        <v>3</v>
      </c>
      <c r="J326">
        <v>0</v>
      </c>
      <c r="K326">
        <v>0</v>
      </c>
      <c r="L326" t="s">
        <v>3</v>
      </c>
      <c r="M326" t="s">
        <v>3</v>
      </c>
      <c r="N326">
        <v>0</v>
      </c>
      <c r="P326" t="s">
        <v>3</v>
      </c>
    </row>
    <row r="327" spans="1:40" x14ac:dyDescent="0.2">
      <c r="A327">
        <v>70</v>
      </c>
      <c r="B327">
        <v>1</v>
      </c>
      <c r="D327">
        <v>6</v>
      </c>
      <c r="E327" t="s">
        <v>386</v>
      </c>
      <c r="F327" t="s">
        <v>3</v>
      </c>
      <c r="G327">
        <v>2</v>
      </c>
      <c r="H327">
        <v>0</v>
      </c>
      <c r="I327" t="s">
        <v>3</v>
      </c>
      <c r="J327">
        <v>0</v>
      </c>
      <c r="K327">
        <v>0</v>
      </c>
      <c r="L327" t="s">
        <v>3</v>
      </c>
      <c r="M327" t="s">
        <v>3</v>
      </c>
      <c r="N327">
        <v>0</v>
      </c>
      <c r="P327" t="s">
        <v>3</v>
      </c>
    </row>
    <row r="329" spans="1:40" x14ac:dyDescent="0.2">
      <c r="A329">
        <v>-1</v>
      </c>
    </row>
    <row r="331" spans="1:40" x14ac:dyDescent="0.2">
      <c r="A331" s="3">
        <v>75</v>
      </c>
      <c r="B331" s="3" t="s">
        <v>387</v>
      </c>
      <c r="C331" s="3">
        <v>2024</v>
      </c>
      <c r="D331" s="3">
        <v>2</v>
      </c>
      <c r="E331" s="3">
        <v>0</v>
      </c>
      <c r="F331" s="3">
        <v>0</v>
      </c>
      <c r="G331" s="3">
        <v>0</v>
      </c>
      <c r="H331" s="3">
        <v>1</v>
      </c>
      <c r="I331" s="3">
        <v>0</v>
      </c>
      <c r="J331" s="3">
        <v>3</v>
      </c>
      <c r="K331" s="3">
        <v>0</v>
      </c>
      <c r="L331" s="3">
        <v>0</v>
      </c>
      <c r="M331" s="3">
        <v>0</v>
      </c>
      <c r="N331" s="3">
        <v>145071932</v>
      </c>
      <c r="O331" s="3">
        <v>1</v>
      </c>
    </row>
    <row r="332" spans="1:40" x14ac:dyDescent="0.2">
      <c r="A332" s="6">
        <v>3</v>
      </c>
      <c r="B332" s="6" t="s">
        <v>388</v>
      </c>
      <c r="C332" s="6">
        <v>14.68</v>
      </c>
      <c r="D332" s="6">
        <v>8.3800000000000008</v>
      </c>
      <c r="E332" s="6">
        <v>13.41</v>
      </c>
      <c r="F332" s="6">
        <v>45.71</v>
      </c>
      <c r="G332" s="6">
        <v>45.71</v>
      </c>
      <c r="H332" s="6">
        <v>1</v>
      </c>
      <c r="I332" s="6">
        <v>14.68</v>
      </c>
      <c r="J332" s="6">
        <v>2</v>
      </c>
      <c r="K332" s="6">
        <v>45.71</v>
      </c>
      <c r="L332" s="6">
        <v>14.68</v>
      </c>
      <c r="M332" s="6">
        <v>14.68</v>
      </c>
      <c r="N332" s="6">
        <v>8.3800000000000008</v>
      </c>
      <c r="O332" s="6">
        <v>1</v>
      </c>
      <c r="P332" s="6">
        <v>14.68</v>
      </c>
      <c r="Q332" s="6">
        <v>45.71</v>
      </c>
      <c r="R332" s="6">
        <v>14.68</v>
      </c>
      <c r="S332" s="6" t="s">
        <v>3</v>
      </c>
      <c r="T332" s="6" t="s">
        <v>3</v>
      </c>
      <c r="U332" s="6" t="s">
        <v>3</v>
      </c>
      <c r="V332" s="6" t="s">
        <v>3</v>
      </c>
      <c r="W332" s="6" t="s">
        <v>3</v>
      </c>
      <c r="X332" s="6" t="s">
        <v>3</v>
      </c>
      <c r="Y332" s="6" t="s">
        <v>3</v>
      </c>
      <c r="Z332" s="6" t="s">
        <v>3</v>
      </c>
      <c r="AA332" s="6" t="s">
        <v>3</v>
      </c>
      <c r="AB332" s="6" t="s">
        <v>3</v>
      </c>
      <c r="AC332" s="6" t="s">
        <v>3</v>
      </c>
      <c r="AD332" s="6" t="s">
        <v>3</v>
      </c>
      <c r="AE332" s="6" t="s">
        <v>3</v>
      </c>
      <c r="AF332" s="6" t="s">
        <v>3</v>
      </c>
      <c r="AG332" s="6" t="s">
        <v>3</v>
      </c>
      <c r="AH332" s="6" t="s">
        <v>3</v>
      </c>
      <c r="AI332" s="6"/>
      <c r="AJ332" s="6"/>
      <c r="AK332" s="6"/>
      <c r="AL332" s="6"/>
      <c r="AM332" s="6"/>
      <c r="AN332" s="6">
        <v>145071933</v>
      </c>
    </row>
    <row r="336" spans="1:40" x14ac:dyDescent="0.2">
      <c r="A336">
        <v>65</v>
      </c>
      <c r="C336">
        <v>1</v>
      </c>
      <c r="D336">
        <v>0</v>
      </c>
      <c r="E336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389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31883</v>
      </c>
      <c r="M1">
        <v>139239296</v>
      </c>
      <c r="N1">
        <v>11</v>
      </c>
      <c r="O1">
        <v>6</v>
      </c>
      <c r="P1">
        <v>5</v>
      </c>
      <c r="Q1">
        <v>6</v>
      </c>
    </row>
    <row r="4" spans="1:133" x14ac:dyDescent="0.2">
      <c r="A4" s="1">
        <v>1</v>
      </c>
      <c r="B4" s="1">
        <v>1</v>
      </c>
      <c r="C4" s="1">
        <v>-1</v>
      </c>
      <c r="D4" s="1"/>
      <c r="E4" s="1"/>
      <c r="F4" s="1"/>
      <c r="G4" s="1" t="s">
        <v>4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>
        <v>0</v>
      </c>
    </row>
    <row r="12" spans="1:133" x14ac:dyDescent="0.2">
      <c r="A12" s="1">
        <v>1</v>
      </c>
      <c r="B12" s="1">
        <v>53</v>
      </c>
      <c r="C12" s="1">
        <v>0</v>
      </c>
      <c r="D12" s="1"/>
      <c r="E12" s="1">
        <v>0</v>
      </c>
      <c r="F12" s="1" t="s">
        <v>5</v>
      </c>
      <c r="G12" s="1" t="s">
        <v>6</v>
      </c>
      <c r="H12" s="1" t="s">
        <v>3</v>
      </c>
      <c r="I12" s="1">
        <v>0</v>
      </c>
      <c r="J12" s="1" t="s">
        <v>7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1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524296</v>
      </c>
      <c r="CI12" s="1" t="s">
        <v>3</v>
      </c>
      <c r="CJ12" s="1" t="s">
        <v>3</v>
      </c>
      <c r="CK12" s="1">
        <v>9</v>
      </c>
      <c r="CL12" s="1"/>
      <c r="CM12" s="1"/>
      <c r="CN12" s="1"/>
      <c r="CO12" s="1"/>
      <c r="CP12" s="1"/>
      <c r="CQ12" s="1" t="s">
        <v>526</v>
      </c>
      <c r="CR12" s="1" t="s">
        <v>14</v>
      </c>
      <c r="CS12" s="1">
        <v>44551</v>
      </c>
      <c r="CT12" s="1">
        <v>395</v>
      </c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145071932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7">
        <v>3</v>
      </c>
      <c r="B16" s="7">
        <v>0</v>
      </c>
      <c r="C16" s="7" t="s">
        <v>15</v>
      </c>
      <c r="D16" s="7" t="s">
        <v>15</v>
      </c>
      <c r="E16" s="8">
        <f>ROUND((Source!F254)/1000,2)</f>
        <v>3217.78</v>
      </c>
      <c r="F16" s="8">
        <f>ROUND((Source!F255)/1000,2)</f>
        <v>0</v>
      </c>
      <c r="G16" s="8">
        <f>ROUND((Source!F246)/1000,2)</f>
        <v>0</v>
      </c>
      <c r="H16" s="8">
        <f>ROUND((Source!F256)/1000+(Source!F257)/1000,2)</f>
        <v>0</v>
      </c>
      <c r="I16" s="8">
        <f>E16+F16+G16+H16</f>
        <v>3217.78</v>
      </c>
      <c r="J16" s="8">
        <f>ROUND((Source!F252+Source!F251)/1000,2)</f>
        <v>884.49</v>
      </c>
      <c r="AI16" s="7">
        <v>0</v>
      </c>
      <c r="AJ16" s="7">
        <v>0</v>
      </c>
      <c r="AK16" s="7" t="s">
        <v>3</v>
      </c>
      <c r="AL16" s="7" t="s">
        <v>3</v>
      </c>
      <c r="AM16" s="7" t="s">
        <v>3</v>
      </c>
      <c r="AN16" s="7">
        <v>0</v>
      </c>
      <c r="AO16" s="7" t="s">
        <v>3</v>
      </c>
      <c r="AP16" s="7" t="s">
        <v>3</v>
      </c>
      <c r="AT16" s="8">
        <v>1945076.92</v>
      </c>
      <c r="AU16" s="8">
        <v>967064.7</v>
      </c>
      <c r="AV16" s="8">
        <v>0</v>
      </c>
      <c r="AW16" s="8">
        <v>0</v>
      </c>
      <c r="AX16" s="8">
        <v>0</v>
      </c>
      <c r="AY16" s="8">
        <v>135071.6</v>
      </c>
      <c r="AZ16" s="8">
        <v>41549.33</v>
      </c>
      <c r="BA16" s="8">
        <v>842940.62</v>
      </c>
      <c r="BB16" s="8">
        <v>3217782.95</v>
      </c>
      <c r="BC16" s="8">
        <v>0</v>
      </c>
      <c r="BD16" s="8">
        <v>0</v>
      </c>
      <c r="BE16" s="8">
        <v>0</v>
      </c>
      <c r="BF16" s="8">
        <v>2244.0313234600003</v>
      </c>
      <c r="BG16" s="8">
        <v>66.265856999999983</v>
      </c>
      <c r="BH16" s="8">
        <v>0</v>
      </c>
      <c r="BI16" s="8">
        <v>835465.1</v>
      </c>
      <c r="BJ16" s="8">
        <v>430365.95</v>
      </c>
      <c r="BK16" s="8">
        <v>3217782.95</v>
      </c>
    </row>
    <row r="18" spans="1:19" x14ac:dyDescent="0.2">
      <c r="A18">
        <v>51</v>
      </c>
      <c r="E18" s="5">
        <f>SUMIF(A16:A17,3,E16:E17)</f>
        <v>3217.78</v>
      </c>
      <c r="F18" s="5">
        <f>SUMIF(A16:A17,3,F16:F17)</f>
        <v>0</v>
      </c>
      <c r="G18" s="5">
        <f>SUMIF(A16:A17,3,G16:G17)</f>
        <v>0</v>
      </c>
      <c r="H18" s="5">
        <f>SUMIF(A16:A17,3,H16:H17)</f>
        <v>0</v>
      </c>
      <c r="I18" s="5">
        <f>SUMIF(A16:A17,3,I16:I17)</f>
        <v>3217.78</v>
      </c>
      <c r="J18" s="5">
        <f>SUMIF(A16:A17,3,J16:J17)</f>
        <v>884.49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1945076.92</v>
      </c>
      <c r="G20" s="4" t="s">
        <v>178</v>
      </c>
      <c r="H20" s="4" t="s">
        <v>179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967064.7</v>
      </c>
      <c r="G21" s="4" t="s">
        <v>180</v>
      </c>
      <c r="H21" s="4" t="s">
        <v>181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182</v>
      </c>
      <c r="H22" s="4" t="s">
        <v>183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967064.7</v>
      </c>
      <c r="G23" s="4" t="s">
        <v>184</v>
      </c>
      <c r="H23" s="4" t="s">
        <v>185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967064.7</v>
      </c>
      <c r="G24" s="4" t="s">
        <v>186</v>
      </c>
      <c r="H24" s="4" t="s">
        <v>187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188</v>
      </c>
      <c r="H25" s="4" t="s">
        <v>189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967064.7</v>
      </c>
      <c r="G26" s="4" t="s">
        <v>190</v>
      </c>
      <c r="H26" s="4" t="s">
        <v>191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192</v>
      </c>
      <c r="H27" s="4" t="s">
        <v>193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194</v>
      </c>
      <c r="H28" s="4" t="s">
        <v>195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196</v>
      </c>
      <c r="H29" s="4" t="s">
        <v>197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135071.6</v>
      </c>
      <c r="G30" s="4" t="s">
        <v>198</v>
      </c>
      <c r="H30" s="4" t="s">
        <v>199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200</v>
      </c>
      <c r="H31" s="4" t="s">
        <v>201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41549.33</v>
      </c>
      <c r="G32" s="4" t="s">
        <v>202</v>
      </c>
      <c r="H32" s="4" t="s">
        <v>203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842940.62</v>
      </c>
      <c r="G33" s="4" t="s">
        <v>204</v>
      </c>
      <c r="H33" s="4" t="s">
        <v>205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206</v>
      </c>
      <c r="H34" s="4" t="s">
        <v>207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3217782.95</v>
      </c>
      <c r="G35" s="4" t="s">
        <v>208</v>
      </c>
      <c r="H35" s="4" t="s">
        <v>209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210</v>
      </c>
      <c r="H36" s="4" t="s">
        <v>211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0</v>
      </c>
      <c r="G37" s="4" t="s">
        <v>212</v>
      </c>
      <c r="H37" s="4" t="s">
        <v>213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214</v>
      </c>
      <c r="H38" s="4" t="s">
        <v>215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216</v>
      </c>
      <c r="H39" s="4" t="s">
        <v>217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2244.0313234600003</v>
      </c>
      <c r="G40" s="4" t="s">
        <v>218</v>
      </c>
      <c r="H40" s="4" t="s">
        <v>219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66.265856999999983</v>
      </c>
      <c r="G41" s="4" t="s">
        <v>220</v>
      </c>
      <c r="H41" s="4" t="s">
        <v>221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222</v>
      </c>
      <c r="H42" s="4" t="s">
        <v>223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6874.98</v>
      </c>
      <c r="G43" s="4" t="s">
        <v>224</v>
      </c>
      <c r="H43" s="4" t="s">
        <v>225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835465.1</v>
      </c>
      <c r="G44" s="4" t="s">
        <v>226</v>
      </c>
      <c r="H44" s="4" t="s">
        <v>227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430365.95</v>
      </c>
      <c r="G45" s="4" t="s">
        <v>228</v>
      </c>
      <c r="H45" s="4" t="s">
        <v>229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3217782.95</v>
      </c>
      <c r="G46" s="4" t="s">
        <v>230</v>
      </c>
      <c r="H46" s="4" t="s">
        <v>231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643556.59</v>
      </c>
      <c r="G47" s="4" t="s">
        <v>313</v>
      </c>
      <c r="H47" s="4" t="s">
        <v>317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3861339.54</v>
      </c>
      <c r="G48" s="4" t="s">
        <v>318</v>
      </c>
      <c r="H48" s="4" t="s">
        <v>319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50" spans="1:40" x14ac:dyDescent="0.2">
      <c r="A50">
        <v>-1</v>
      </c>
    </row>
    <row r="53" spans="1:40" x14ac:dyDescent="0.2">
      <c r="A53" s="3">
        <v>75</v>
      </c>
      <c r="B53" s="3" t="s">
        <v>387</v>
      </c>
      <c r="C53" s="3">
        <v>2024</v>
      </c>
      <c r="D53" s="3">
        <v>2</v>
      </c>
      <c r="E53" s="3">
        <v>0</v>
      </c>
      <c r="F53" s="3">
        <v>0</v>
      </c>
      <c r="G53" s="3">
        <v>0</v>
      </c>
      <c r="H53" s="3">
        <v>1</v>
      </c>
      <c r="I53" s="3">
        <v>0</v>
      </c>
      <c r="J53" s="3">
        <v>3</v>
      </c>
      <c r="K53" s="3">
        <v>0</v>
      </c>
      <c r="L53" s="3">
        <v>0</v>
      </c>
      <c r="M53" s="3">
        <v>0</v>
      </c>
      <c r="N53" s="3">
        <v>145071932</v>
      </c>
      <c r="O53" s="3">
        <v>1</v>
      </c>
    </row>
    <row r="54" spans="1:40" x14ac:dyDescent="0.2">
      <c r="A54" s="6">
        <v>3</v>
      </c>
      <c r="B54" s="6" t="s">
        <v>388</v>
      </c>
      <c r="C54" s="6">
        <v>14.68</v>
      </c>
      <c r="D54" s="6">
        <v>8.3800000000000008</v>
      </c>
      <c r="E54" s="6">
        <v>13.41</v>
      </c>
      <c r="F54" s="6">
        <v>45.71</v>
      </c>
      <c r="G54" s="6">
        <v>45.71</v>
      </c>
      <c r="H54" s="6">
        <v>1</v>
      </c>
      <c r="I54" s="6">
        <v>14.68</v>
      </c>
      <c r="J54" s="6">
        <v>2</v>
      </c>
      <c r="K54" s="6">
        <v>45.71</v>
      </c>
      <c r="L54" s="6">
        <v>14.68</v>
      </c>
      <c r="M54" s="6">
        <v>14.68</v>
      </c>
      <c r="N54" s="6">
        <v>8.3800000000000008</v>
      </c>
      <c r="O54" s="6">
        <v>1</v>
      </c>
      <c r="P54" s="6">
        <v>14.68</v>
      </c>
      <c r="Q54" s="6">
        <v>45.71</v>
      </c>
      <c r="R54" s="6">
        <v>14.68</v>
      </c>
      <c r="S54" s="6" t="s">
        <v>3</v>
      </c>
      <c r="T54" s="6" t="s">
        <v>3</v>
      </c>
      <c r="U54" s="6" t="s">
        <v>3</v>
      </c>
      <c r="V54" s="6" t="s">
        <v>3</v>
      </c>
      <c r="W54" s="6" t="s">
        <v>3</v>
      </c>
      <c r="X54" s="6" t="s">
        <v>3</v>
      </c>
      <c r="Y54" s="6" t="s">
        <v>3</v>
      </c>
      <c r="Z54" s="6" t="s">
        <v>3</v>
      </c>
      <c r="AA54" s="6" t="s">
        <v>3</v>
      </c>
      <c r="AB54" s="6" t="s">
        <v>3</v>
      </c>
      <c r="AC54" s="6" t="s">
        <v>3</v>
      </c>
      <c r="AD54" s="6" t="s">
        <v>3</v>
      </c>
      <c r="AE54" s="6" t="s">
        <v>3</v>
      </c>
      <c r="AF54" s="6" t="s">
        <v>3</v>
      </c>
      <c r="AG54" s="6" t="s">
        <v>3</v>
      </c>
      <c r="AH54" s="6" t="s">
        <v>3</v>
      </c>
      <c r="AI54" s="6"/>
      <c r="AJ54" s="6"/>
      <c r="AK54" s="6"/>
      <c r="AL54" s="6"/>
      <c r="AM54" s="6"/>
      <c r="AN54" s="6">
        <v>145071933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O23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ROW(Source!A28)</f>
        <v>28</v>
      </c>
      <c r="B1">
        <v>145071932</v>
      </c>
      <c r="C1">
        <v>145077492</v>
      </c>
      <c r="D1">
        <v>140755423</v>
      </c>
      <c r="E1">
        <v>70</v>
      </c>
      <c r="F1">
        <v>1</v>
      </c>
      <c r="G1">
        <v>1</v>
      </c>
      <c r="H1">
        <v>1</v>
      </c>
      <c r="I1" t="s">
        <v>390</v>
      </c>
      <c r="J1" t="s">
        <v>3</v>
      </c>
      <c r="K1" t="s">
        <v>391</v>
      </c>
      <c r="L1">
        <v>1191</v>
      </c>
      <c r="N1">
        <v>1013</v>
      </c>
      <c r="O1" t="s">
        <v>392</v>
      </c>
      <c r="P1" t="s">
        <v>392</v>
      </c>
      <c r="Q1">
        <v>1</v>
      </c>
      <c r="W1">
        <v>0</v>
      </c>
      <c r="X1">
        <v>2031828327</v>
      </c>
      <c r="Y1">
        <f>(AT1*(1+(0.005*2.3)))</f>
        <v>16.082850000000001</v>
      </c>
      <c r="AA1">
        <v>0</v>
      </c>
      <c r="AB1">
        <v>0</v>
      </c>
      <c r="AC1">
        <v>0</v>
      </c>
      <c r="AD1">
        <v>356.54</v>
      </c>
      <c r="AE1">
        <v>0</v>
      </c>
      <c r="AF1">
        <v>0</v>
      </c>
      <c r="AG1">
        <v>0</v>
      </c>
      <c r="AH1">
        <v>7.8</v>
      </c>
      <c r="AI1">
        <v>1</v>
      </c>
      <c r="AJ1">
        <v>1</v>
      </c>
      <c r="AK1">
        <v>1</v>
      </c>
      <c r="AL1">
        <v>45.71</v>
      </c>
      <c r="AM1">
        <v>4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15.9</v>
      </c>
      <c r="AU1" t="s">
        <v>22</v>
      </c>
      <c r="AV1">
        <v>1</v>
      </c>
      <c r="AW1">
        <v>2</v>
      </c>
      <c r="AX1">
        <v>145077496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ROUND(Y1*Source!I28,9)</f>
        <v>114.831549</v>
      </c>
      <c r="CY1">
        <f>AD1</f>
        <v>356.54</v>
      </c>
      <c r="CZ1">
        <f>AH1</f>
        <v>7.8</v>
      </c>
      <c r="DA1">
        <f>AL1</f>
        <v>45.71</v>
      </c>
      <c r="DB1">
        <f>ROUND((ROUND(AT1*CZ1,2)*(1+(0.005*2.3))),2)</f>
        <v>125.45</v>
      </c>
      <c r="DC1">
        <f>ROUND((ROUND(AT1*AG1,2)*(1+(0.005*2.3))),2)</f>
        <v>0</v>
      </c>
      <c r="DD1" t="s">
        <v>3</v>
      </c>
      <c r="DE1" t="s">
        <v>3</v>
      </c>
      <c r="DF1">
        <f>ROUND(ROUND(AE1,2)*CX1,2)</f>
        <v>0</v>
      </c>
      <c r="DG1">
        <f>ROUND(ROUND(AF1,2)*CX1,2)</f>
        <v>0</v>
      </c>
      <c r="DH1">
        <f>ROUND(ROUND(AG1,2)*CX1,2)</f>
        <v>0</v>
      </c>
      <c r="DI1">
        <f>ROUND(ROUND(AH1*AL1,2)*CX1,2)</f>
        <v>40942.04</v>
      </c>
      <c r="DJ1">
        <f>DI1</f>
        <v>40942.04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ROW(Source!A28)</f>
        <v>28</v>
      </c>
      <c r="B2">
        <v>145071932</v>
      </c>
      <c r="C2">
        <v>145077492</v>
      </c>
      <c r="D2">
        <v>140923081</v>
      </c>
      <c r="E2">
        <v>1</v>
      </c>
      <c r="F2">
        <v>1</v>
      </c>
      <c r="G2">
        <v>1</v>
      </c>
      <c r="H2">
        <v>2</v>
      </c>
      <c r="I2" t="s">
        <v>393</v>
      </c>
      <c r="J2" t="s">
        <v>394</v>
      </c>
      <c r="K2" t="s">
        <v>395</v>
      </c>
      <c r="L2">
        <v>1367</v>
      </c>
      <c r="N2">
        <v>1011</v>
      </c>
      <c r="O2" t="s">
        <v>396</v>
      </c>
      <c r="P2" t="s">
        <v>396</v>
      </c>
      <c r="Q2">
        <v>1</v>
      </c>
      <c r="W2">
        <v>0</v>
      </c>
      <c r="X2">
        <v>-1424865896</v>
      </c>
      <c r="Y2">
        <f>AT2</f>
        <v>4.5999999999999996</v>
      </c>
      <c r="AA2">
        <v>0</v>
      </c>
      <c r="AB2">
        <v>89.31</v>
      </c>
      <c r="AC2">
        <v>0</v>
      </c>
      <c r="AD2">
        <v>0</v>
      </c>
      <c r="AE2">
        <v>0</v>
      </c>
      <c r="AF2">
        <v>6.66</v>
      </c>
      <c r="AG2">
        <v>0</v>
      </c>
      <c r="AH2">
        <v>0</v>
      </c>
      <c r="AI2">
        <v>1</v>
      </c>
      <c r="AJ2">
        <v>13.41</v>
      </c>
      <c r="AK2">
        <v>45.71</v>
      </c>
      <c r="AL2">
        <v>1</v>
      </c>
      <c r="AM2">
        <v>4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3</v>
      </c>
      <c r="AT2">
        <v>4.5999999999999996</v>
      </c>
      <c r="AU2" t="s">
        <v>3</v>
      </c>
      <c r="AV2">
        <v>0</v>
      </c>
      <c r="AW2">
        <v>2</v>
      </c>
      <c r="AX2">
        <v>145077497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ROUND(Y2*Source!I28,9)</f>
        <v>32.844000000000001</v>
      </c>
      <c r="CY2">
        <f>AB2</f>
        <v>89.31</v>
      </c>
      <c r="CZ2">
        <f>AF2</f>
        <v>6.66</v>
      </c>
      <c r="DA2">
        <f>AJ2</f>
        <v>13.41</v>
      </c>
      <c r="DB2">
        <f>ROUND(ROUND(AT2*CZ2,2),2)</f>
        <v>30.64</v>
      </c>
      <c r="DC2">
        <f>ROUND(ROUND(AT2*AG2,2),2)</f>
        <v>0</v>
      </c>
      <c r="DD2" t="s">
        <v>3</v>
      </c>
      <c r="DE2" t="s">
        <v>3</v>
      </c>
      <c r="DF2">
        <f>ROUND(ROUND(AE2,2)*CX2,2)</f>
        <v>0</v>
      </c>
      <c r="DG2">
        <f>ROUND(ROUND(AF2*AJ2,2)*CX2,2)</f>
        <v>2933.3</v>
      </c>
      <c r="DH2">
        <f>ROUND(ROUND(AG2*AK2,2)*CX2,2)</f>
        <v>0</v>
      </c>
      <c r="DI2">
        <f>ROUND(ROUND(AH2,2)*CX2,2)</f>
        <v>0</v>
      </c>
      <c r="DJ2">
        <f>DG2</f>
        <v>2933.3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ROW(Source!A28)</f>
        <v>28</v>
      </c>
      <c r="B3">
        <v>145071932</v>
      </c>
      <c r="C3">
        <v>145077492</v>
      </c>
      <c r="D3">
        <v>140765020</v>
      </c>
      <c r="E3">
        <v>70</v>
      </c>
      <c r="F3">
        <v>1</v>
      </c>
      <c r="G3">
        <v>1</v>
      </c>
      <c r="H3">
        <v>3</v>
      </c>
      <c r="I3" t="s">
        <v>31</v>
      </c>
      <c r="J3" t="s">
        <v>3</v>
      </c>
      <c r="K3" t="s">
        <v>32</v>
      </c>
      <c r="L3">
        <v>1348</v>
      </c>
      <c r="N3">
        <v>1009</v>
      </c>
      <c r="O3" t="s">
        <v>33</v>
      </c>
      <c r="P3" t="s">
        <v>33</v>
      </c>
      <c r="Q3">
        <v>1000</v>
      </c>
      <c r="W3">
        <v>0</v>
      </c>
      <c r="X3">
        <v>2102561428</v>
      </c>
      <c r="Y3">
        <f>AT3</f>
        <v>2.1800000000000002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8.3800000000000008</v>
      </c>
      <c r="AJ3">
        <v>1</v>
      </c>
      <c r="AK3">
        <v>1</v>
      </c>
      <c r="AL3">
        <v>1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 t="s">
        <v>3</v>
      </c>
      <c r="AT3">
        <v>2.1800000000000002</v>
      </c>
      <c r="AU3" t="s">
        <v>3</v>
      </c>
      <c r="AV3">
        <v>0</v>
      </c>
      <c r="AW3">
        <v>2</v>
      </c>
      <c r="AX3">
        <v>145077498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ROUND(Y3*Source!I28,9)</f>
        <v>15.565200000000001</v>
      </c>
      <c r="CY3">
        <f>AA3</f>
        <v>0</v>
      </c>
      <c r="CZ3">
        <f>AE3</f>
        <v>0</v>
      </c>
      <c r="DA3">
        <f>AI3</f>
        <v>8.3800000000000008</v>
      </c>
      <c r="DB3">
        <f>ROUND(ROUND(AT3*CZ3,2),2)</f>
        <v>0</v>
      </c>
      <c r="DC3">
        <f>ROUND(ROUND(AT3*AG3,2),2)</f>
        <v>0</v>
      </c>
      <c r="DD3" t="s">
        <v>3</v>
      </c>
      <c r="DE3" t="s">
        <v>3</v>
      </c>
      <c r="DF3">
        <f>ROUND(ROUND(AE3*AI3,2)*CX3,2)</f>
        <v>0</v>
      </c>
      <c r="DG3">
        <f>ROUND(ROUND(AF3,2)*CX3,2)</f>
        <v>0</v>
      </c>
      <c r="DH3">
        <f>ROUND(ROUND(AG3,2)*CX3,2)</f>
        <v>0</v>
      </c>
      <c r="DI3">
        <f>ROUND(ROUND(AH3,2)*CX3,2)</f>
        <v>0</v>
      </c>
      <c r="DJ3">
        <f>DF3</f>
        <v>0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ROW(Source!A30)</f>
        <v>30</v>
      </c>
      <c r="B4">
        <v>145071932</v>
      </c>
      <c r="C4">
        <v>145077508</v>
      </c>
      <c r="D4">
        <v>140759985</v>
      </c>
      <c r="E4">
        <v>70</v>
      </c>
      <c r="F4">
        <v>1</v>
      </c>
      <c r="G4">
        <v>1</v>
      </c>
      <c r="H4">
        <v>1</v>
      </c>
      <c r="I4" t="s">
        <v>397</v>
      </c>
      <c r="J4" t="s">
        <v>3</v>
      </c>
      <c r="K4" t="s">
        <v>398</v>
      </c>
      <c r="L4">
        <v>1191</v>
      </c>
      <c r="N4">
        <v>1013</v>
      </c>
      <c r="O4" t="s">
        <v>392</v>
      </c>
      <c r="P4" t="s">
        <v>392</v>
      </c>
      <c r="Q4">
        <v>1</v>
      </c>
      <c r="W4">
        <v>0</v>
      </c>
      <c r="X4">
        <v>784619160</v>
      </c>
      <c r="Y4">
        <f>((AT4*1.15)*(1+(0.005*2.3)))</f>
        <v>36.874232499999998</v>
      </c>
      <c r="AA4">
        <v>0</v>
      </c>
      <c r="AB4">
        <v>0</v>
      </c>
      <c r="AC4">
        <v>0</v>
      </c>
      <c r="AD4">
        <v>399.51</v>
      </c>
      <c r="AE4">
        <v>0</v>
      </c>
      <c r="AF4">
        <v>0</v>
      </c>
      <c r="AG4">
        <v>0</v>
      </c>
      <c r="AH4">
        <v>8.74</v>
      </c>
      <c r="AI4">
        <v>1</v>
      </c>
      <c r="AJ4">
        <v>1</v>
      </c>
      <c r="AK4">
        <v>1</v>
      </c>
      <c r="AL4">
        <v>45.71</v>
      </c>
      <c r="AM4">
        <v>4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31.7</v>
      </c>
      <c r="AU4" t="s">
        <v>39</v>
      </c>
      <c r="AV4">
        <v>1</v>
      </c>
      <c r="AW4">
        <v>2</v>
      </c>
      <c r="AX4">
        <v>145077509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ROUND(Y4*Source!I30,9)</f>
        <v>263.28202005000003</v>
      </c>
      <c r="CY4">
        <f>AD4</f>
        <v>399.51</v>
      </c>
      <c r="CZ4">
        <f>AH4</f>
        <v>8.74</v>
      </c>
      <c r="DA4">
        <f>AL4</f>
        <v>45.71</v>
      </c>
      <c r="DB4">
        <f>ROUND(((ROUND(AT4*CZ4,2)*1.15)*(1+(0.005*2.3))),2)</f>
        <v>322.27999999999997</v>
      </c>
      <c r="DC4">
        <f>ROUND(((ROUND(AT4*AG4,2)*1.15)*(1+(0.005*2.3))),2)</f>
        <v>0</v>
      </c>
      <c r="DD4" t="s">
        <v>3</v>
      </c>
      <c r="DE4" t="s">
        <v>3</v>
      </c>
      <c r="DF4">
        <f t="shared" ref="DF4:DF12" si="0">ROUND(ROUND(AE4,2)*CX4,2)</f>
        <v>0</v>
      </c>
      <c r="DG4">
        <f>ROUND(ROUND(AF4,2)*CX4,2)</f>
        <v>0</v>
      </c>
      <c r="DH4">
        <f>ROUND(ROUND(AG4,2)*CX4,2)</f>
        <v>0</v>
      </c>
      <c r="DI4">
        <f>ROUND(ROUND(AH4*AL4,2)*CX4,2)</f>
        <v>105183.8</v>
      </c>
      <c r="DJ4">
        <f>DI4</f>
        <v>105183.8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ROW(Source!A30)</f>
        <v>30</v>
      </c>
      <c r="B5">
        <v>145071932</v>
      </c>
      <c r="C5">
        <v>145077508</v>
      </c>
      <c r="D5">
        <v>140760225</v>
      </c>
      <c r="E5">
        <v>70</v>
      </c>
      <c r="F5">
        <v>1</v>
      </c>
      <c r="G5">
        <v>1</v>
      </c>
      <c r="H5">
        <v>1</v>
      </c>
      <c r="I5" t="s">
        <v>399</v>
      </c>
      <c r="J5" t="s">
        <v>3</v>
      </c>
      <c r="K5" t="s">
        <v>400</v>
      </c>
      <c r="L5">
        <v>1191</v>
      </c>
      <c r="N5">
        <v>1013</v>
      </c>
      <c r="O5" t="s">
        <v>392</v>
      </c>
      <c r="P5" t="s">
        <v>392</v>
      </c>
      <c r="Q5">
        <v>1</v>
      </c>
      <c r="W5">
        <v>0</v>
      </c>
      <c r="X5">
        <v>-1417349443</v>
      </c>
      <c r="Y5">
        <f t="shared" ref="Y5:Y12" si="1">(AT5*1.25)</f>
        <v>3.6625000000000001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45.71</v>
      </c>
      <c r="AL5">
        <v>1</v>
      </c>
      <c r="AM5">
        <v>4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2.93</v>
      </c>
      <c r="AU5" t="s">
        <v>38</v>
      </c>
      <c r="AV5">
        <v>2</v>
      </c>
      <c r="AW5">
        <v>2</v>
      </c>
      <c r="AX5">
        <v>145077510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ROUND(Y5*Source!I30,9)</f>
        <v>26.15025</v>
      </c>
      <c r="CY5">
        <f>AD5</f>
        <v>0</v>
      </c>
      <c r="CZ5">
        <f>AH5</f>
        <v>0</v>
      </c>
      <c r="DA5">
        <f>AL5</f>
        <v>1</v>
      </c>
      <c r="DB5">
        <f t="shared" ref="DB5:DB12" si="2">ROUND((ROUND(AT5*CZ5,2)*1.25),2)</f>
        <v>0</v>
      </c>
      <c r="DC5">
        <f t="shared" ref="DC5:DC12" si="3">ROUND((ROUND(AT5*AG5,2)*1.25),2)</f>
        <v>0</v>
      </c>
      <c r="DD5" t="s">
        <v>3</v>
      </c>
      <c r="DE5" t="s">
        <v>3</v>
      </c>
      <c r="DF5">
        <f t="shared" si="0"/>
        <v>0</v>
      </c>
      <c r="DG5">
        <f>ROUND(ROUND(AF5,2)*CX5,2)</f>
        <v>0</v>
      </c>
      <c r="DH5">
        <f t="shared" ref="DH5:DH12" si="4">ROUND(ROUND(AG5*AK5,2)*CX5,2)</f>
        <v>0</v>
      </c>
      <c r="DI5">
        <f t="shared" ref="DI5:DI24" si="5">ROUND(ROUND(AH5,2)*CX5,2)</f>
        <v>0</v>
      </c>
      <c r="DJ5">
        <f>DI5</f>
        <v>0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ROW(Source!A30)</f>
        <v>30</v>
      </c>
      <c r="B6">
        <v>145071932</v>
      </c>
      <c r="C6">
        <v>145077508</v>
      </c>
      <c r="D6">
        <v>140922906</v>
      </c>
      <c r="E6">
        <v>1</v>
      </c>
      <c r="F6">
        <v>1</v>
      </c>
      <c r="G6">
        <v>1</v>
      </c>
      <c r="H6">
        <v>2</v>
      </c>
      <c r="I6" t="s">
        <v>401</v>
      </c>
      <c r="J6" t="s">
        <v>402</v>
      </c>
      <c r="K6" t="s">
        <v>403</v>
      </c>
      <c r="L6">
        <v>1367</v>
      </c>
      <c r="N6">
        <v>1011</v>
      </c>
      <c r="O6" t="s">
        <v>396</v>
      </c>
      <c r="P6" t="s">
        <v>396</v>
      </c>
      <c r="Q6">
        <v>1</v>
      </c>
      <c r="W6">
        <v>0</v>
      </c>
      <c r="X6">
        <v>-163180553</v>
      </c>
      <c r="Y6">
        <f t="shared" si="1"/>
        <v>0.05</v>
      </c>
      <c r="AA6">
        <v>0</v>
      </c>
      <c r="AB6">
        <v>1612.42</v>
      </c>
      <c r="AC6">
        <v>704.85</v>
      </c>
      <c r="AD6">
        <v>0</v>
      </c>
      <c r="AE6">
        <v>0</v>
      </c>
      <c r="AF6">
        <v>120.24</v>
      </c>
      <c r="AG6">
        <v>15.42</v>
      </c>
      <c r="AH6">
        <v>0</v>
      </c>
      <c r="AI6">
        <v>1</v>
      </c>
      <c r="AJ6">
        <v>13.41</v>
      </c>
      <c r="AK6">
        <v>45.71</v>
      </c>
      <c r="AL6">
        <v>1</v>
      </c>
      <c r="AM6">
        <v>4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0.04</v>
      </c>
      <c r="AU6" t="s">
        <v>38</v>
      </c>
      <c r="AV6">
        <v>0</v>
      </c>
      <c r="AW6">
        <v>2</v>
      </c>
      <c r="AX6">
        <v>145077511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ROUND(Y6*Source!I30,9)</f>
        <v>0.35699999999999998</v>
      </c>
      <c r="CY6">
        <f t="shared" ref="CY6:CY12" si="6">AB6</f>
        <v>1612.42</v>
      </c>
      <c r="CZ6">
        <f t="shared" ref="CZ6:CZ12" si="7">AF6</f>
        <v>120.24</v>
      </c>
      <c r="DA6">
        <f t="shared" ref="DA6:DA12" si="8">AJ6</f>
        <v>13.41</v>
      </c>
      <c r="DB6">
        <f t="shared" si="2"/>
        <v>6.01</v>
      </c>
      <c r="DC6">
        <f t="shared" si="3"/>
        <v>0.78</v>
      </c>
      <c r="DD6" t="s">
        <v>3</v>
      </c>
      <c r="DE6" t="s">
        <v>3</v>
      </c>
      <c r="DF6">
        <f t="shared" si="0"/>
        <v>0</v>
      </c>
      <c r="DG6">
        <f t="shared" ref="DG6:DG12" si="9">ROUND(ROUND(AF6*AJ6,2)*CX6,2)</f>
        <v>575.63</v>
      </c>
      <c r="DH6">
        <f t="shared" si="4"/>
        <v>251.63</v>
      </c>
      <c r="DI6">
        <f t="shared" si="5"/>
        <v>0</v>
      </c>
      <c r="DJ6">
        <f t="shared" ref="DJ6:DJ12" si="10">DG6</f>
        <v>575.63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ROW(Source!A30)</f>
        <v>30</v>
      </c>
      <c r="B7">
        <v>145071932</v>
      </c>
      <c r="C7">
        <v>145077508</v>
      </c>
      <c r="D7">
        <v>140922951</v>
      </c>
      <c r="E7">
        <v>1</v>
      </c>
      <c r="F7">
        <v>1</v>
      </c>
      <c r="G7">
        <v>1</v>
      </c>
      <c r="H7">
        <v>2</v>
      </c>
      <c r="I7" t="s">
        <v>404</v>
      </c>
      <c r="J7" t="s">
        <v>405</v>
      </c>
      <c r="K7" t="s">
        <v>406</v>
      </c>
      <c r="L7">
        <v>1367</v>
      </c>
      <c r="N7">
        <v>1011</v>
      </c>
      <c r="O7" t="s">
        <v>396</v>
      </c>
      <c r="P7" t="s">
        <v>396</v>
      </c>
      <c r="Q7">
        <v>1</v>
      </c>
      <c r="W7">
        <v>0</v>
      </c>
      <c r="X7">
        <v>-430484415</v>
      </c>
      <c r="Y7">
        <f t="shared" si="1"/>
        <v>0.26250000000000001</v>
      </c>
      <c r="AA7">
        <v>0</v>
      </c>
      <c r="AB7">
        <v>1547.51</v>
      </c>
      <c r="AC7">
        <v>617.09</v>
      </c>
      <c r="AD7">
        <v>0</v>
      </c>
      <c r="AE7">
        <v>0</v>
      </c>
      <c r="AF7">
        <v>115.4</v>
      </c>
      <c r="AG7">
        <v>13.5</v>
      </c>
      <c r="AH7">
        <v>0</v>
      </c>
      <c r="AI7">
        <v>1</v>
      </c>
      <c r="AJ7">
        <v>13.41</v>
      </c>
      <c r="AK7">
        <v>45.71</v>
      </c>
      <c r="AL7">
        <v>1</v>
      </c>
      <c r="AM7">
        <v>4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0.21</v>
      </c>
      <c r="AU7" t="s">
        <v>38</v>
      </c>
      <c r="AV7">
        <v>0</v>
      </c>
      <c r="AW7">
        <v>2</v>
      </c>
      <c r="AX7">
        <v>145077512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ROUND(Y7*Source!I30,9)</f>
        <v>1.87425</v>
      </c>
      <c r="CY7">
        <f t="shared" si="6"/>
        <v>1547.51</v>
      </c>
      <c r="CZ7">
        <f t="shared" si="7"/>
        <v>115.4</v>
      </c>
      <c r="DA7">
        <f t="shared" si="8"/>
        <v>13.41</v>
      </c>
      <c r="DB7">
        <f t="shared" si="2"/>
        <v>30.29</v>
      </c>
      <c r="DC7">
        <f t="shared" si="3"/>
        <v>3.55</v>
      </c>
      <c r="DD7" t="s">
        <v>3</v>
      </c>
      <c r="DE7" t="s">
        <v>3</v>
      </c>
      <c r="DF7">
        <f t="shared" si="0"/>
        <v>0</v>
      </c>
      <c r="DG7">
        <f t="shared" si="9"/>
        <v>2900.42</v>
      </c>
      <c r="DH7">
        <f t="shared" si="4"/>
        <v>1156.58</v>
      </c>
      <c r="DI7">
        <f t="shared" si="5"/>
        <v>0</v>
      </c>
      <c r="DJ7">
        <f t="shared" si="10"/>
        <v>2900.42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ROW(Source!A30)</f>
        <v>30</v>
      </c>
      <c r="B8">
        <v>145071932</v>
      </c>
      <c r="C8">
        <v>145077508</v>
      </c>
      <c r="D8">
        <v>140922958</v>
      </c>
      <c r="E8">
        <v>1</v>
      </c>
      <c r="F8">
        <v>1</v>
      </c>
      <c r="G8">
        <v>1</v>
      </c>
      <c r="H8">
        <v>2</v>
      </c>
      <c r="I8" t="s">
        <v>407</v>
      </c>
      <c r="J8" t="s">
        <v>408</v>
      </c>
      <c r="K8" t="s">
        <v>409</v>
      </c>
      <c r="L8">
        <v>1367</v>
      </c>
      <c r="N8">
        <v>1011</v>
      </c>
      <c r="O8" t="s">
        <v>396</v>
      </c>
      <c r="P8" t="s">
        <v>396</v>
      </c>
      <c r="Q8">
        <v>1</v>
      </c>
      <c r="W8">
        <v>0</v>
      </c>
      <c r="X8">
        <v>-1731906086</v>
      </c>
      <c r="Y8">
        <f t="shared" si="1"/>
        <v>2.9499999999999997</v>
      </c>
      <c r="AA8">
        <v>0</v>
      </c>
      <c r="AB8">
        <v>2354.2600000000002</v>
      </c>
      <c r="AC8">
        <v>658.22</v>
      </c>
      <c r="AD8">
        <v>0</v>
      </c>
      <c r="AE8">
        <v>0</v>
      </c>
      <c r="AF8">
        <v>175.56</v>
      </c>
      <c r="AG8">
        <v>14.4</v>
      </c>
      <c r="AH8">
        <v>0</v>
      </c>
      <c r="AI8">
        <v>1</v>
      </c>
      <c r="AJ8">
        <v>13.41</v>
      </c>
      <c r="AK8">
        <v>45.71</v>
      </c>
      <c r="AL8">
        <v>1</v>
      </c>
      <c r="AM8">
        <v>4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2.36</v>
      </c>
      <c r="AU8" t="s">
        <v>38</v>
      </c>
      <c r="AV8">
        <v>0</v>
      </c>
      <c r="AW8">
        <v>2</v>
      </c>
      <c r="AX8">
        <v>145077513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ROUND(Y8*Source!I30,9)</f>
        <v>21.062999999999999</v>
      </c>
      <c r="CY8">
        <f t="shared" si="6"/>
        <v>2354.2600000000002</v>
      </c>
      <c r="CZ8">
        <f t="shared" si="7"/>
        <v>175.56</v>
      </c>
      <c r="DA8">
        <f t="shared" si="8"/>
        <v>13.41</v>
      </c>
      <c r="DB8">
        <f t="shared" si="2"/>
        <v>517.9</v>
      </c>
      <c r="DC8">
        <f t="shared" si="3"/>
        <v>42.48</v>
      </c>
      <c r="DD8" t="s">
        <v>3</v>
      </c>
      <c r="DE8" t="s">
        <v>3</v>
      </c>
      <c r="DF8">
        <f t="shared" si="0"/>
        <v>0</v>
      </c>
      <c r="DG8">
        <f t="shared" si="9"/>
        <v>49587.78</v>
      </c>
      <c r="DH8">
        <f t="shared" si="4"/>
        <v>13864.09</v>
      </c>
      <c r="DI8">
        <f t="shared" si="5"/>
        <v>0</v>
      </c>
      <c r="DJ8">
        <f t="shared" si="10"/>
        <v>49587.78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ROW(Source!A30)</f>
        <v>30</v>
      </c>
      <c r="B9">
        <v>145071932</v>
      </c>
      <c r="C9">
        <v>145077508</v>
      </c>
      <c r="D9">
        <v>140923032</v>
      </c>
      <c r="E9">
        <v>1</v>
      </c>
      <c r="F9">
        <v>1</v>
      </c>
      <c r="G9">
        <v>1</v>
      </c>
      <c r="H9">
        <v>2</v>
      </c>
      <c r="I9" t="s">
        <v>410</v>
      </c>
      <c r="J9" t="s">
        <v>411</v>
      </c>
      <c r="K9" t="s">
        <v>412</v>
      </c>
      <c r="L9">
        <v>1367</v>
      </c>
      <c r="N9">
        <v>1011</v>
      </c>
      <c r="O9" t="s">
        <v>396</v>
      </c>
      <c r="P9" t="s">
        <v>396</v>
      </c>
      <c r="Q9">
        <v>1</v>
      </c>
      <c r="W9">
        <v>0</v>
      </c>
      <c r="X9">
        <v>321316643</v>
      </c>
      <c r="Y9">
        <f t="shared" si="1"/>
        <v>1.1000000000000001</v>
      </c>
      <c r="AA9">
        <v>0</v>
      </c>
      <c r="AB9">
        <v>12.07</v>
      </c>
      <c r="AC9">
        <v>0</v>
      </c>
      <c r="AD9">
        <v>0</v>
      </c>
      <c r="AE9">
        <v>0</v>
      </c>
      <c r="AF9">
        <v>0.9</v>
      </c>
      <c r="AG9">
        <v>0</v>
      </c>
      <c r="AH9">
        <v>0</v>
      </c>
      <c r="AI9">
        <v>1</v>
      </c>
      <c r="AJ9">
        <v>13.41</v>
      </c>
      <c r="AK9">
        <v>45.71</v>
      </c>
      <c r="AL9">
        <v>1</v>
      </c>
      <c r="AM9">
        <v>4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0.88</v>
      </c>
      <c r="AU9" t="s">
        <v>38</v>
      </c>
      <c r="AV9">
        <v>0</v>
      </c>
      <c r="AW9">
        <v>2</v>
      </c>
      <c r="AX9">
        <v>145077514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ROUND(Y9*Source!I30,9)</f>
        <v>7.8540000000000001</v>
      </c>
      <c r="CY9">
        <f t="shared" si="6"/>
        <v>12.07</v>
      </c>
      <c r="CZ9">
        <f t="shared" si="7"/>
        <v>0.9</v>
      </c>
      <c r="DA9">
        <f t="shared" si="8"/>
        <v>13.41</v>
      </c>
      <c r="DB9">
        <f t="shared" si="2"/>
        <v>0.99</v>
      </c>
      <c r="DC9">
        <f t="shared" si="3"/>
        <v>0</v>
      </c>
      <c r="DD9" t="s">
        <v>3</v>
      </c>
      <c r="DE9" t="s">
        <v>3</v>
      </c>
      <c r="DF9">
        <f t="shared" si="0"/>
        <v>0</v>
      </c>
      <c r="DG9">
        <f t="shared" si="9"/>
        <v>94.8</v>
      </c>
      <c r="DH9">
        <f t="shared" si="4"/>
        <v>0</v>
      </c>
      <c r="DI9">
        <f t="shared" si="5"/>
        <v>0</v>
      </c>
      <c r="DJ9">
        <f t="shared" si="10"/>
        <v>94.8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ROW(Source!A30)</f>
        <v>30</v>
      </c>
      <c r="B10">
        <v>145071932</v>
      </c>
      <c r="C10">
        <v>145077508</v>
      </c>
      <c r="D10">
        <v>140923885</v>
      </c>
      <c r="E10">
        <v>1</v>
      </c>
      <c r="F10">
        <v>1</v>
      </c>
      <c r="G10">
        <v>1</v>
      </c>
      <c r="H10">
        <v>2</v>
      </c>
      <c r="I10" t="s">
        <v>413</v>
      </c>
      <c r="J10" t="s">
        <v>414</v>
      </c>
      <c r="K10" t="s">
        <v>415</v>
      </c>
      <c r="L10">
        <v>1367</v>
      </c>
      <c r="N10">
        <v>1011</v>
      </c>
      <c r="O10" t="s">
        <v>396</v>
      </c>
      <c r="P10" t="s">
        <v>396</v>
      </c>
      <c r="Q10">
        <v>1</v>
      </c>
      <c r="W10">
        <v>0</v>
      </c>
      <c r="X10">
        <v>509054691</v>
      </c>
      <c r="Y10">
        <f t="shared" si="1"/>
        <v>0.4</v>
      </c>
      <c r="AA10">
        <v>0</v>
      </c>
      <c r="AB10">
        <v>881.17</v>
      </c>
      <c r="AC10">
        <v>530.24</v>
      </c>
      <c r="AD10">
        <v>0</v>
      </c>
      <c r="AE10">
        <v>0</v>
      </c>
      <c r="AF10">
        <v>65.709999999999994</v>
      </c>
      <c r="AG10">
        <v>11.6</v>
      </c>
      <c r="AH10">
        <v>0</v>
      </c>
      <c r="AI10">
        <v>1</v>
      </c>
      <c r="AJ10">
        <v>13.41</v>
      </c>
      <c r="AK10">
        <v>45.71</v>
      </c>
      <c r="AL10">
        <v>1</v>
      </c>
      <c r="AM10">
        <v>4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0.32</v>
      </c>
      <c r="AU10" t="s">
        <v>38</v>
      </c>
      <c r="AV10">
        <v>0</v>
      </c>
      <c r="AW10">
        <v>2</v>
      </c>
      <c r="AX10">
        <v>145077515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ROUND(Y10*Source!I30,9)</f>
        <v>2.8559999999999999</v>
      </c>
      <c r="CY10">
        <f t="shared" si="6"/>
        <v>881.17</v>
      </c>
      <c r="CZ10">
        <f t="shared" si="7"/>
        <v>65.709999999999994</v>
      </c>
      <c r="DA10">
        <f t="shared" si="8"/>
        <v>13.41</v>
      </c>
      <c r="DB10">
        <f t="shared" si="2"/>
        <v>26.29</v>
      </c>
      <c r="DC10">
        <f t="shared" si="3"/>
        <v>4.6399999999999997</v>
      </c>
      <c r="DD10" t="s">
        <v>3</v>
      </c>
      <c r="DE10" t="s">
        <v>3</v>
      </c>
      <c r="DF10">
        <f t="shared" si="0"/>
        <v>0</v>
      </c>
      <c r="DG10">
        <f t="shared" si="9"/>
        <v>2516.62</v>
      </c>
      <c r="DH10">
        <f t="shared" si="4"/>
        <v>1514.37</v>
      </c>
      <c r="DI10">
        <f t="shared" si="5"/>
        <v>0</v>
      </c>
      <c r="DJ10">
        <f t="shared" si="10"/>
        <v>2516.62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ROW(Source!A30)</f>
        <v>30</v>
      </c>
      <c r="B11">
        <v>145071932</v>
      </c>
      <c r="C11">
        <v>145077508</v>
      </c>
      <c r="D11">
        <v>140924041</v>
      </c>
      <c r="E11">
        <v>1</v>
      </c>
      <c r="F11">
        <v>1</v>
      </c>
      <c r="G11">
        <v>1</v>
      </c>
      <c r="H11">
        <v>2</v>
      </c>
      <c r="I11" t="s">
        <v>416</v>
      </c>
      <c r="J11" t="s">
        <v>417</v>
      </c>
      <c r="K11" t="s">
        <v>418</v>
      </c>
      <c r="L11">
        <v>1367</v>
      </c>
      <c r="N11">
        <v>1011</v>
      </c>
      <c r="O11" t="s">
        <v>396</v>
      </c>
      <c r="P11" t="s">
        <v>396</v>
      </c>
      <c r="Q11">
        <v>1</v>
      </c>
      <c r="W11">
        <v>0</v>
      </c>
      <c r="X11">
        <v>2077867240</v>
      </c>
      <c r="Y11">
        <f t="shared" si="1"/>
        <v>2.1</v>
      </c>
      <c r="AA11">
        <v>0</v>
      </c>
      <c r="AB11">
        <v>16.09</v>
      </c>
      <c r="AC11">
        <v>0</v>
      </c>
      <c r="AD11">
        <v>0</v>
      </c>
      <c r="AE11">
        <v>0</v>
      </c>
      <c r="AF11">
        <v>1.2</v>
      </c>
      <c r="AG11">
        <v>0</v>
      </c>
      <c r="AH11">
        <v>0</v>
      </c>
      <c r="AI11">
        <v>1</v>
      </c>
      <c r="AJ11">
        <v>13.41</v>
      </c>
      <c r="AK11">
        <v>45.71</v>
      </c>
      <c r="AL11">
        <v>1</v>
      </c>
      <c r="AM11">
        <v>4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1.68</v>
      </c>
      <c r="AU11" t="s">
        <v>38</v>
      </c>
      <c r="AV11">
        <v>0</v>
      </c>
      <c r="AW11">
        <v>2</v>
      </c>
      <c r="AX11">
        <v>145077516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ROUND(Y11*Source!I30,9)</f>
        <v>14.994</v>
      </c>
      <c r="CY11">
        <f t="shared" si="6"/>
        <v>16.09</v>
      </c>
      <c r="CZ11">
        <f t="shared" si="7"/>
        <v>1.2</v>
      </c>
      <c r="DA11">
        <f t="shared" si="8"/>
        <v>13.41</v>
      </c>
      <c r="DB11">
        <f t="shared" si="2"/>
        <v>2.5299999999999998</v>
      </c>
      <c r="DC11">
        <f t="shared" si="3"/>
        <v>0</v>
      </c>
      <c r="DD11" t="s">
        <v>3</v>
      </c>
      <c r="DE11" t="s">
        <v>3</v>
      </c>
      <c r="DF11">
        <f t="shared" si="0"/>
        <v>0</v>
      </c>
      <c r="DG11">
        <f t="shared" si="9"/>
        <v>241.25</v>
      </c>
      <c r="DH11">
        <f t="shared" si="4"/>
        <v>0</v>
      </c>
      <c r="DI11">
        <f t="shared" si="5"/>
        <v>0</v>
      </c>
      <c r="DJ11">
        <f t="shared" si="10"/>
        <v>241.25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ROW(Source!A30)</f>
        <v>30</v>
      </c>
      <c r="B12">
        <v>145071932</v>
      </c>
      <c r="C12">
        <v>145077508</v>
      </c>
      <c r="D12">
        <v>140924084</v>
      </c>
      <c r="E12">
        <v>1</v>
      </c>
      <c r="F12">
        <v>1</v>
      </c>
      <c r="G12">
        <v>1</v>
      </c>
      <c r="H12">
        <v>2</v>
      </c>
      <c r="I12" t="s">
        <v>419</v>
      </c>
      <c r="J12" t="s">
        <v>420</v>
      </c>
      <c r="K12" t="s">
        <v>421</v>
      </c>
      <c r="L12">
        <v>1367</v>
      </c>
      <c r="N12">
        <v>1011</v>
      </c>
      <c r="O12" t="s">
        <v>396</v>
      </c>
      <c r="P12" t="s">
        <v>396</v>
      </c>
      <c r="Q12">
        <v>1</v>
      </c>
      <c r="W12">
        <v>0</v>
      </c>
      <c r="X12">
        <v>-1866313122</v>
      </c>
      <c r="Y12">
        <f t="shared" si="1"/>
        <v>0.2</v>
      </c>
      <c r="AA12">
        <v>0</v>
      </c>
      <c r="AB12">
        <v>165.08</v>
      </c>
      <c r="AC12">
        <v>0</v>
      </c>
      <c r="AD12">
        <v>0</v>
      </c>
      <c r="AE12">
        <v>0</v>
      </c>
      <c r="AF12">
        <v>12.31</v>
      </c>
      <c r="AG12">
        <v>0</v>
      </c>
      <c r="AH12">
        <v>0</v>
      </c>
      <c r="AI12">
        <v>1</v>
      </c>
      <c r="AJ12">
        <v>13.41</v>
      </c>
      <c r="AK12">
        <v>45.71</v>
      </c>
      <c r="AL12">
        <v>1</v>
      </c>
      <c r="AM12">
        <v>4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0.16</v>
      </c>
      <c r="AU12" t="s">
        <v>38</v>
      </c>
      <c r="AV12">
        <v>0</v>
      </c>
      <c r="AW12">
        <v>2</v>
      </c>
      <c r="AX12">
        <v>145077517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ROUND(Y12*Source!I30,9)</f>
        <v>1.4279999999999999</v>
      </c>
      <c r="CY12">
        <f t="shared" si="6"/>
        <v>165.08</v>
      </c>
      <c r="CZ12">
        <f t="shared" si="7"/>
        <v>12.31</v>
      </c>
      <c r="DA12">
        <f t="shared" si="8"/>
        <v>13.41</v>
      </c>
      <c r="DB12">
        <f t="shared" si="2"/>
        <v>2.46</v>
      </c>
      <c r="DC12">
        <f t="shared" si="3"/>
        <v>0</v>
      </c>
      <c r="DD12" t="s">
        <v>3</v>
      </c>
      <c r="DE12" t="s">
        <v>3</v>
      </c>
      <c r="DF12">
        <f t="shared" si="0"/>
        <v>0</v>
      </c>
      <c r="DG12">
        <f t="shared" si="9"/>
        <v>235.73</v>
      </c>
      <c r="DH12">
        <f t="shared" si="4"/>
        <v>0</v>
      </c>
      <c r="DI12">
        <f t="shared" si="5"/>
        <v>0</v>
      </c>
      <c r="DJ12">
        <f t="shared" si="10"/>
        <v>235.73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ROW(Source!A30)</f>
        <v>30</v>
      </c>
      <c r="B13">
        <v>145071932</v>
      </c>
      <c r="C13">
        <v>145077508</v>
      </c>
      <c r="D13">
        <v>140771005</v>
      </c>
      <c r="E13">
        <v>1</v>
      </c>
      <c r="F13">
        <v>1</v>
      </c>
      <c r="G13">
        <v>1</v>
      </c>
      <c r="H13">
        <v>3</v>
      </c>
      <c r="I13" t="s">
        <v>422</v>
      </c>
      <c r="J13" t="s">
        <v>423</v>
      </c>
      <c r="K13" t="s">
        <v>424</v>
      </c>
      <c r="L13">
        <v>1339</v>
      </c>
      <c r="N13">
        <v>1007</v>
      </c>
      <c r="O13" t="s">
        <v>142</v>
      </c>
      <c r="P13" t="s">
        <v>142</v>
      </c>
      <c r="Q13">
        <v>1</v>
      </c>
      <c r="W13">
        <v>0</v>
      </c>
      <c r="X13">
        <v>-1761807714</v>
      </c>
      <c r="Y13">
        <f t="shared" ref="Y13:Y24" si="11">AT13</f>
        <v>1.4</v>
      </c>
      <c r="AA13">
        <v>52.12</v>
      </c>
      <c r="AB13">
        <v>0</v>
      </c>
      <c r="AC13">
        <v>0</v>
      </c>
      <c r="AD13">
        <v>0</v>
      </c>
      <c r="AE13">
        <v>6.22</v>
      </c>
      <c r="AF13">
        <v>0</v>
      </c>
      <c r="AG13">
        <v>0</v>
      </c>
      <c r="AH13">
        <v>0</v>
      </c>
      <c r="AI13">
        <v>8.3800000000000008</v>
      </c>
      <c r="AJ13">
        <v>1</v>
      </c>
      <c r="AK13">
        <v>1</v>
      </c>
      <c r="AL13">
        <v>1</v>
      </c>
      <c r="AM13">
        <v>4</v>
      </c>
      <c r="AN13">
        <v>0</v>
      </c>
      <c r="AO13">
        <v>1</v>
      </c>
      <c r="AP13">
        <v>0</v>
      </c>
      <c r="AQ13">
        <v>0</v>
      </c>
      <c r="AR13">
        <v>0</v>
      </c>
      <c r="AS13" t="s">
        <v>3</v>
      </c>
      <c r="AT13">
        <v>1.4</v>
      </c>
      <c r="AU13" t="s">
        <v>3</v>
      </c>
      <c r="AV13">
        <v>0</v>
      </c>
      <c r="AW13">
        <v>2</v>
      </c>
      <c r="AX13">
        <v>145077518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ROUND(Y13*Source!I30,9)</f>
        <v>9.9960000000000004</v>
      </c>
      <c r="CY13">
        <f t="shared" ref="CY13:CY24" si="12">AA13</f>
        <v>52.12</v>
      </c>
      <c r="CZ13">
        <f t="shared" ref="CZ13:CZ24" si="13">AE13</f>
        <v>6.22</v>
      </c>
      <c r="DA13">
        <f t="shared" ref="DA13:DA24" si="14">AI13</f>
        <v>8.3800000000000008</v>
      </c>
      <c r="DB13">
        <f t="shared" ref="DB13:DB24" si="15">ROUND(ROUND(AT13*CZ13,2),2)</f>
        <v>8.7100000000000009</v>
      </c>
      <c r="DC13">
        <f t="shared" ref="DC13:DC24" si="16">ROUND(ROUND(AT13*AG13,2),2)</f>
        <v>0</v>
      </c>
      <c r="DD13" t="s">
        <v>3</v>
      </c>
      <c r="DE13" t="s">
        <v>3</v>
      </c>
      <c r="DF13">
        <f t="shared" ref="DF13:DF24" si="17">ROUND(ROUND(AE13*AI13,2)*CX13,2)</f>
        <v>520.99</v>
      </c>
      <c r="DG13">
        <f t="shared" ref="DG13:DG26" si="18">ROUND(ROUND(AF13,2)*CX13,2)</f>
        <v>0</v>
      </c>
      <c r="DH13">
        <f t="shared" ref="DH13:DH25" si="19">ROUND(ROUND(AG13,2)*CX13,2)</f>
        <v>0</v>
      </c>
      <c r="DI13">
        <f t="shared" si="5"/>
        <v>0</v>
      </c>
      <c r="DJ13">
        <f t="shared" ref="DJ13:DJ24" si="20">DF13</f>
        <v>520.99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ROW(Source!A30)</f>
        <v>30</v>
      </c>
      <c r="B14">
        <v>145071932</v>
      </c>
      <c r="C14">
        <v>145077508</v>
      </c>
      <c r="D14">
        <v>140771011</v>
      </c>
      <c r="E14">
        <v>1</v>
      </c>
      <c r="F14">
        <v>1</v>
      </c>
      <c r="G14">
        <v>1</v>
      </c>
      <c r="H14">
        <v>3</v>
      </c>
      <c r="I14" t="s">
        <v>425</v>
      </c>
      <c r="J14" t="s">
        <v>426</v>
      </c>
      <c r="K14" t="s">
        <v>427</v>
      </c>
      <c r="L14">
        <v>1346</v>
      </c>
      <c r="N14">
        <v>1009</v>
      </c>
      <c r="O14" t="s">
        <v>49</v>
      </c>
      <c r="P14" t="s">
        <v>49</v>
      </c>
      <c r="Q14">
        <v>1</v>
      </c>
      <c r="W14">
        <v>0</v>
      </c>
      <c r="X14">
        <v>-2118006079</v>
      </c>
      <c r="Y14">
        <f t="shared" si="11"/>
        <v>0.42</v>
      </c>
      <c r="AA14">
        <v>51.03</v>
      </c>
      <c r="AB14">
        <v>0</v>
      </c>
      <c r="AC14">
        <v>0</v>
      </c>
      <c r="AD14">
        <v>0</v>
      </c>
      <c r="AE14">
        <v>6.09</v>
      </c>
      <c r="AF14">
        <v>0</v>
      </c>
      <c r="AG14">
        <v>0</v>
      </c>
      <c r="AH14">
        <v>0</v>
      </c>
      <c r="AI14">
        <v>8.3800000000000008</v>
      </c>
      <c r="AJ14">
        <v>1</v>
      </c>
      <c r="AK14">
        <v>1</v>
      </c>
      <c r="AL14">
        <v>1</v>
      </c>
      <c r="AM14">
        <v>4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3</v>
      </c>
      <c r="AT14">
        <v>0.42</v>
      </c>
      <c r="AU14" t="s">
        <v>3</v>
      </c>
      <c r="AV14">
        <v>0</v>
      </c>
      <c r="AW14">
        <v>2</v>
      </c>
      <c r="AX14">
        <v>145077519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ROUND(Y14*Source!I30,9)</f>
        <v>2.9988000000000001</v>
      </c>
      <c r="CY14">
        <f t="shared" si="12"/>
        <v>51.03</v>
      </c>
      <c r="CZ14">
        <f t="shared" si="13"/>
        <v>6.09</v>
      </c>
      <c r="DA14">
        <f t="shared" si="14"/>
        <v>8.3800000000000008</v>
      </c>
      <c r="DB14">
        <f t="shared" si="15"/>
        <v>2.56</v>
      </c>
      <c r="DC14">
        <f t="shared" si="16"/>
        <v>0</v>
      </c>
      <c r="DD14" t="s">
        <v>3</v>
      </c>
      <c r="DE14" t="s">
        <v>3</v>
      </c>
      <c r="DF14">
        <f t="shared" si="17"/>
        <v>153.03</v>
      </c>
      <c r="DG14">
        <f t="shared" si="18"/>
        <v>0</v>
      </c>
      <c r="DH14">
        <f t="shared" si="19"/>
        <v>0</v>
      </c>
      <c r="DI14">
        <f t="shared" si="5"/>
        <v>0</v>
      </c>
      <c r="DJ14">
        <f t="shared" si="20"/>
        <v>153.03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ROW(Source!A30)</f>
        <v>30</v>
      </c>
      <c r="B15">
        <v>145071932</v>
      </c>
      <c r="C15">
        <v>145077508</v>
      </c>
      <c r="D15">
        <v>140773776</v>
      </c>
      <c r="E15">
        <v>1</v>
      </c>
      <c r="F15">
        <v>1</v>
      </c>
      <c r="G15">
        <v>1</v>
      </c>
      <c r="H15">
        <v>3</v>
      </c>
      <c r="I15" t="s">
        <v>428</v>
      </c>
      <c r="J15" t="s">
        <v>429</v>
      </c>
      <c r="K15" t="s">
        <v>430</v>
      </c>
      <c r="L15">
        <v>1348</v>
      </c>
      <c r="N15">
        <v>1009</v>
      </c>
      <c r="O15" t="s">
        <v>33</v>
      </c>
      <c r="P15" t="s">
        <v>33</v>
      </c>
      <c r="Q15">
        <v>1000</v>
      </c>
      <c r="W15">
        <v>0</v>
      </c>
      <c r="X15">
        <v>1163323608</v>
      </c>
      <c r="Y15">
        <f t="shared" si="11"/>
        <v>6.0999999999999997E-4</v>
      </c>
      <c r="AA15">
        <v>86439.78</v>
      </c>
      <c r="AB15">
        <v>0</v>
      </c>
      <c r="AC15">
        <v>0</v>
      </c>
      <c r="AD15">
        <v>0</v>
      </c>
      <c r="AE15">
        <v>10315.01</v>
      </c>
      <c r="AF15">
        <v>0</v>
      </c>
      <c r="AG15">
        <v>0</v>
      </c>
      <c r="AH15">
        <v>0</v>
      </c>
      <c r="AI15">
        <v>8.3800000000000008</v>
      </c>
      <c r="AJ15">
        <v>1</v>
      </c>
      <c r="AK15">
        <v>1</v>
      </c>
      <c r="AL15">
        <v>1</v>
      </c>
      <c r="AM15">
        <v>4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6.0999999999999997E-4</v>
      </c>
      <c r="AU15" t="s">
        <v>3</v>
      </c>
      <c r="AV15">
        <v>0</v>
      </c>
      <c r="AW15">
        <v>2</v>
      </c>
      <c r="AX15">
        <v>145077520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ROUND(Y15*Source!I30,9)</f>
        <v>4.3553999999999997E-3</v>
      </c>
      <c r="CY15">
        <f t="shared" si="12"/>
        <v>86439.78</v>
      </c>
      <c r="CZ15">
        <f t="shared" si="13"/>
        <v>10315.01</v>
      </c>
      <c r="DA15">
        <f t="shared" si="14"/>
        <v>8.3800000000000008</v>
      </c>
      <c r="DB15">
        <f t="shared" si="15"/>
        <v>6.29</v>
      </c>
      <c r="DC15">
        <f t="shared" si="16"/>
        <v>0</v>
      </c>
      <c r="DD15" t="s">
        <v>3</v>
      </c>
      <c r="DE15" t="s">
        <v>3</v>
      </c>
      <c r="DF15">
        <f t="shared" si="17"/>
        <v>376.48</v>
      </c>
      <c r="DG15">
        <f t="shared" si="18"/>
        <v>0</v>
      </c>
      <c r="DH15">
        <f t="shared" si="19"/>
        <v>0</v>
      </c>
      <c r="DI15">
        <f t="shared" si="5"/>
        <v>0</v>
      </c>
      <c r="DJ15">
        <f t="shared" si="20"/>
        <v>376.48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ROW(Source!A30)</f>
        <v>30</v>
      </c>
      <c r="B16">
        <v>145071932</v>
      </c>
      <c r="C16">
        <v>145077508</v>
      </c>
      <c r="D16">
        <v>140775017</v>
      </c>
      <c r="E16">
        <v>1</v>
      </c>
      <c r="F16">
        <v>1</v>
      </c>
      <c r="G16">
        <v>1</v>
      </c>
      <c r="H16">
        <v>3</v>
      </c>
      <c r="I16" t="s">
        <v>47</v>
      </c>
      <c r="J16" t="s">
        <v>50</v>
      </c>
      <c r="K16" t="s">
        <v>48</v>
      </c>
      <c r="L16">
        <v>1346</v>
      </c>
      <c r="N16">
        <v>1009</v>
      </c>
      <c r="O16" t="s">
        <v>49</v>
      </c>
      <c r="P16" t="s">
        <v>49</v>
      </c>
      <c r="Q16">
        <v>1</v>
      </c>
      <c r="W16">
        <v>1</v>
      </c>
      <c r="X16">
        <v>-1864341761</v>
      </c>
      <c r="Y16">
        <f t="shared" si="11"/>
        <v>-2.2000000000000002</v>
      </c>
      <c r="AA16">
        <v>75.760000000000005</v>
      </c>
      <c r="AB16">
        <v>0</v>
      </c>
      <c r="AC16">
        <v>0</v>
      </c>
      <c r="AD16">
        <v>0</v>
      </c>
      <c r="AE16">
        <v>9.0399999999999991</v>
      </c>
      <c r="AF16">
        <v>0</v>
      </c>
      <c r="AG16">
        <v>0</v>
      </c>
      <c r="AH16">
        <v>0</v>
      </c>
      <c r="AI16">
        <v>8.3800000000000008</v>
      </c>
      <c r="AJ16">
        <v>1</v>
      </c>
      <c r="AK16">
        <v>1</v>
      </c>
      <c r="AL16">
        <v>1</v>
      </c>
      <c r="AM16">
        <v>4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3</v>
      </c>
      <c r="AT16">
        <v>-2.2000000000000002</v>
      </c>
      <c r="AU16" t="s">
        <v>3</v>
      </c>
      <c r="AV16">
        <v>0</v>
      </c>
      <c r="AW16">
        <v>2</v>
      </c>
      <c r="AX16">
        <v>145077521</v>
      </c>
      <c r="AY16">
        <v>1</v>
      </c>
      <c r="AZ16">
        <v>6144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ROUND(Y16*Source!I30,9)</f>
        <v>-15.708</v>
      </c>
      <c r="CY16">
        <f t="shared" si="12"/>
        <v>75.760000000000005</v>
      </c>
      <c r="CZ16">
        <f t="shared" si="13"/>
        <v>9.0399999999999991</v>
      </c>
      <c r="DA16">
        <f t="shared" si="14"/>
        <v>8.3800000000000008</v>
      </c>
      <c r="DB16">
        <f t="shared" si="15"/>
        <v>-19.89</v>
      </c>
      <c r="DC16">
        <f t="shared" si="16"/>
        <v>0</v>
      </c>
      <c r="DD16" t="s">
        <v>3</v>
      </c>
      <c r="DE16" t="s">
        <v>3</v>
      </c>
      <c r="DF16">
        <f t="shared" si="17"/>
        <v>-1190.04</v>
      </c>
      <c r="DG16">
        <f t="shared" si="18"/>
        <v>0</v>
      </c>
      <c r="DH16">
        <f t="shared" si="19"/>
        <v>0</v>
      </c>
      <c r="DI16">
        <f t="shared" si="5"/>
        <v>0</v>
      </c>
      <c r="DJ16">
        <f t="shared" si="20"/>
        <v>-1190.04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ROW(Source!A30)</f>
        <v>30</v>
      </c>
      <c r="B17">
        <v>145071932</v>
      </c>
      <c r="C17">
        <v>145077508</v>
      </c>
      <c r="D17">
        <v>140776229</v>
      </c>
      <c r="E17">
        <v>1</v>
      </c>
      <c r="F17">
        <v>1</v>
      </c>
      <c r="G17">
        <v>1</v>
      </c>
      <c r="H17">
        <v>3</v>
      </c>
      <c r="I17" t="s">
        <v>431</v>
      </c>
      <c r="J17" t="s">
        <v>432</v>
      </c>
      <c r="K17" t="s">
        <v>433</v>
      </c>
      <c r="L17">
        <v>1348</v>
      </c>
      <c r="N17">
        <v>1009</v>
      </c>
      <c r="O17" t="s">
        <v>33</v>
      </c>
      <c r="P17" t="s">
        <v>33</v>
      </c>
      <c r="Q17">
        <v>1000</v>
      </c>
      <c r="W17">
        <v>0</v>
      </c>
      <c r="X17">
        <v>-1671348935</v>
      </c>
      <c r="Y17">
        <f t="shared" si="11"/>
        <v>1.4999999999999999E-4</v>
      </c>
      <c r="AA17">
        <v>317602</v>
      </c>
      <c r="AB17">
        <v>0</v>
      </c>
      <c r="AC17">
        <v>0</v>
      </c>
      <c r="AD17">
        <v>0</v>
      </c>
      <c r="AE17">
        <v>37900</v>
      </c>
      <c r="AF17">
        <v>0</v>
      </c>
      <c r="AG17">
        <v>0</v>
      </c>
      <c r="AH17">
        <v>0</v>
      </c>
      <c r="AI17">
        <v>8.3800000000000008</v>
      </c>
      <c r="AJ17">
        <v>1</v>
      </c>
      <c r="AK17">
        <v>1</v>
      </c>
      <c r="AL17">
        <v>1</v>
      </c>
      <c r="AM17">
        <v>4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1.4999999999999999E-4</v>
      </c>
      <c r="AU17" t="s">
        <v>3</v>
      </c>
      <c r="AV17">
        <v>0</v>
      </c>
      <c r="AW17">
        <v>2</v>
      </c>
      <c r="AX17">
        <v>145077522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ROUND(Y17*Source!I30,9)</f>
        <v>1.0709999999999999E-3</v>
      </c>
      <c r="CY17">
        <f t="shared" si="12"/>
        <v>317602</v>
      </c>
      <c r="CZ17">
        <f t="shared" si="13"/>
        <v>37900</v>
      </c>
      <c r="DA17">
        <f t="shared" si="14"/>
        <v>8.3800000000000008</v>
      </c>
      <c r="DB17">
        <f t="shared" si="15"/>
        <v>5.69</v>
      </c>
      <c r="DC17">
        <f t="shared" si="16"/>
        <v>0</v>
      </c>
      <c r="DD17" t="s">
        <v>3</v>
      </c>
      <c r="DE17" t="s">
        <v>3</v>
      </c>
      <c r="DF17">
        <f t="shared" si="17"/>
        <v>340.15</v>
      </c>
      <c r="DG17">
        <f t="shared" si="18"/>
        <v>0</v>
      </c>
      <c r="DH17">
        <f t="shared" si="19"/>
        <v>0</v>
      </c>
      <c r="DI17">
        <f t="shared" si="5"/>
        <v>0</v>
      </c>
      <c r="DJ17">
        <f t="shared" si="20"/>
        <v>340.15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ROW(Source!A30)</f>
        <v>30</v>
      </c>
      <c r="B18">
        <v>145071932</v>
      </c>
      <c r="C18">
        <v>145077508</v>
      </c>
      <c r="D18">
        <v>140789856</v>
      </c>
      <c r="E18">
        <v>1</v>
      </c>
      <c r="F18">
        <v>1</v>
      </c>
      <c r="G18">
        <v>1</v>
      </c>
      <c r="H18">
        <v>3</v>
      </c>
      <c r="I18" t="s">
        <v>434</v>
      </c>
      <c r="J18" t="s">
        <v>435</v>
      </c>
      <c r="K18" t="s">
        <v>436</v>
      </c>
      <c r="L18">
        <v>1348</v>
      </c>
      <c r="N18">
        <v>1009</v>
      </c>
      <c r="O18" t="s">
        <v>33</v>
      </c>
      <c r="P18" t="s">
        <v>33</v>
      </c>
      <c r="Q18">
        <v>1000</v>
      </c>
      <c r="W18">
        <v>0</v>
      </c>
      <c r="X18">
        <v>-1915778085</v>
      </c>
      <c r="Y18">
        <f t="shared" si="11"/>
        <v>1.0999999999999999E-2</v>
      </c>
      <c r="AA18">
        <v>64626.559999999998</v>
      </c>
      <c r="AB18">
        <v>0</v>
      </c>
      <c r="AC18">
        <v>0</v>
      </c>
      <c r="AD18">
        <v>0</v>
      </c>
      <c r="AE18">
        <v>7712</v>
      </c>
      <c r="AF18">
        <v>0</v>
      </c>
      <c r="AG18">
        <v>0</v>
      </c>
      <c r="AH18">
        <v>0</v>
      </c>
      <c r="AI18">
        <v>8.3800000000000008</v>
      </c>
      <c r="AJ18">
        <v>1</v>
      </c>
      <c r="AK18">
        <v>1</v>
      </c>
      <c r="AL18">
        <v>1</v>
      </c>
      <c r="AM18">
        <v>4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1.0999999999999999E-2</v>
      </c>
      <c r="AU18" t="s">
        <v>3</v>
      </c>
      <c r="AV18">
        <v>0</v>
      </c>
      <c r="AW18">
        <v>2</v>
      </c>
      <c r="AX18">
        <v>145077523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ROUND(Y18*Source!I30,9)</f>
        <v>7.8539999999999999E-2</v>
      </c>
      <c r="CY18">
        <f t="shared" si="12"/>
        <v>64626.559999999998</v>
      </c>
      <c r="CZ18">
        <f t="shared" si="13"/>
        <v>7712</v>
      </c>
      <c r="DA18">
        <f t="shared" si="14"/>
        <v>8.3800000000000008</v>
      </c>
      <c r="DB18">
        <f t="shared" si="15"/>
        <v>84.83</v>
      </c>
      <c r="DC18">
        <f t="shared" si="16"/>
        <v>0</v>
      </c>
      <c r="DD18" t="s">
        <v>3</v>
      </c>
      <c r="DE18" t="s">
        <v>3</v>
      </c>
      <c r="DF18">
        <f t="shared" si="17"/>
        <v>5075.7700000000004</v>
      </c>
      <c r="DG18">
        <f t="shared" si="18"/>
        <v>0</v>
      </c>
      <c r="DH18">
        <f t="shared" si="19"/>
        <v>0</v>
      </c>
      <c r="DI18">
        <f t="shared" si="5"/>
        <v>0</v>
      </c>
      <c r="DJ18">
        <f t="shared" si="20"/>
        <v>5075.7700000000004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ROW(Source!A30)</f>
        <v>30</v>
      </c>
      <c r="B19">
        <v>145071932</v>
      </c>
      <c r="C19">
        <v>145077508</v>
      </c>
      <c r="D19">
        <v>140791984</v>
      </c>
      <c r="E19">
        <v>1</v>
      </c>
      <c r="F19">
        <v>1</v>
      </c>
      <c r="G19">
        <v>1</v>
      </c>
      <c r="H19">
        <v>3</v>
      </c>
      <c r="I19" t="s">
        <v>437</v>
      </c>
      <c r="J19" t="s">
        <v>438</v>
      </c>
      <c r="K19" t="s">
        <v>439</v>
      </c>
      <c r="L19">
        <v>1302</v>
      </c>
      <c r="N19">
        <v>1003</v>
      </c>
      <c r="O19" t="s">
        <v>440</v>
      </c>
      <c r="P19" t="s">
        <v>440</v>
      </c>
      <c r="Q19">
        <v>10</v>
      </c>
      <c r="W19">
        <v>0</v>
      </c>
      <c r="X19">
        <v>581091037</v>
      </c>
      <c r="Y19">
        <f t="shared" si="11"/>
        <v>1.6E-2</v>
      </c>
      <c r="AA19">
        <v>421.01</v>
      </c>
      <c r="AB19">
        <v>0</v>
      </c>
      <c r="AC19">
        <v>0</v>
      </c>
      <c r="AD19">
        <v>0</v>
      </c>
      <c r="AE19">
        <v>50.24</v>
      </c>
      <c r="AF19">
        <v>0</v>
      </c>
      <c r="AG19">
        <v>0</v>
      </c>
      <c r="AH19">
        <v>0</v>
      </c>
      <c r="AI19">
        <v>8.3800000000000008</v>
      </c>
      <c r="AJ19">
        <v>1</v>
      </c>
      <c r="AK19">
        <v>1</v>
      </c>
      <c r="AL19">
        <v>1</v>
      </c>
      <c r="AM19">
        <v>4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3</v>
      </c>
      <c r="AT19">
        <v>1.6E-2</v>
      </c>
      <c r="AU19" t="s">
        <v>3</v>
      </c>
      <c r="AV19">
        <v>0</v>
      </c>
      <c r="AW19">
        <v>2</v>
      </c>
      <c r="AX19">
        <v>145077525</v>
      </c>
      <c r="AY19">
        <v>1</v>
      </c>
      <c r="AZ19">
        <v>0</v>
      </c>
      <c r="BA19">
        <v>20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ROUND(Y19*Source!I30,9)</f>
        <v>0.11423999999999999</v>
      </c>
      <c r="CY19">
        <f t="shared" si="12"/>
        <v>421.01</v>
      </c>
      <c r="CZ19">
        <f t="shared" si="13"/>
        <v>50.24</v>
      </c>
      <c r="DA19">
        <f t="shared" si="14"/>
        <v>8.3800000000000008</v>
      </c>
      <c r="DB19">
        <f t="shared" si="15"/>
        <v>0.8</v>
      </c>
      <c r="DC19">
        <f t="shared" si="16"/>
        <v>0</v>
      </c>
      <c r="DD19" t="s">
        <v>3</v>
      </c>
      <c r="DE19" t="s">
        <v>3</v>
      </c>
      <c r="DF19">
        <f t="shared" si="17"/>
        <v>48.1</v>
      </c>
      <c r="DG19">
        <f t="shared" si="18"/>
        <v>0</v>
      </c>
      <c r="DH19">
        <f t="shared" si="19"/>
        <v>0</v>
      </c>
      <c r="DI19">
        <f t="shared" si="5"/>
        <v>0</v>
      </c>
      <c r="DJ19">
        <f t="shared" si="20"/>
        <v>48.1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ROW(Source!A30)</f>
        <v>30</v>
      </c>
      <c r="B20">
        <v>145071932</v>
      </c>
      <c r="C20">
        <v>145077508</v>
      </c>
      <c r="D20">
        <v>140792339</v>
      </c>
      <c r="E20">
        <v>1</v>
      </c>
      <c r="F20">
        <v>1</v>
      </c>
      <c r="G20">
        <v>1</v>
      </c>
      <c r="H20">
        <v>3</v>
      </c>
      <c r="I20" t="s">
        <v>441</v>
      </c>
      <c r="J20" t="s">
        <v>442</v>
      </c>
      <c r="K20" t="s">
        <v>443</v>
      </c>
      <c r="L20">
        <v>1348</v>
      </c>
      <c r="N20">
        <v>1009</v>
      </c>
      <c r="O20" t="s">
        <v>33</v>
      </c>
      <c r="P20" t="s">
        <v>33</v>
      </c>
      <c r="Q20">
        <v>1000</v>
      </c>
      <c r="W20">
        <v>0</v>
      </c>
      <c r="X20">
        <v>-120483918</v>
      </c>
      <c r="Y20">
        <f t="shared" si="11"/>
        <v>4.0000000000000003E-5</v>
      </c>
      <c r="AA20">
        <v>37334.58</v>
      </c>
      <c r="AB20">
        <v>0</v>
      </c>
      <c r="AC20">
        <v>0</v>
      </c>
      <c r="AD20">
        <v>0</v>
      </c>
      <c r="AE20">
        <v>4455.2</v>
      </c>
      <c r="AF20">
        <v>0</v>
      </c>
      <c r="AG20">
        <v>0</v>
      </c>
      <c r="AH20">
        <v>0</v>
      </c>
      <c r="AI20">
        <v>8.3800000000000008</v>
      </c>
      <c r="AJ20">
        <v>1</v>
      </c>
      <c r="AK20">
        <v>1</v>
      </c>
      <c r="AL20">
        <v>1</v>
      </c>
      <c r="AM20">
        <v>4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3</v>
      </c>
      <c r="AT20">
        <v>4.0000000000000003E-5</v>
      </c>
      <c r="AU20" t="s">
        <v>3</v>
      </c>
      <c r="AV20">
        <v>0</v>
      </c>
      <c r="AW20">
        <v>2</v>
      </c>
      <c r="AX20">
        <v>145077526</v>
      </c>
      <c r="AY20">
        <v>1</v>
      </c>
      <c r="AZ20">
        <v>0</v>
      </c>
      <c r="BA20">
        <v>21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ROUND(Y20*Source!I30,9)</f>
        <v>2.856E-4</v>
      </c>
      <c r="CY20">
        <f t="shared" si="12"/>
        <v>37334.58</v>
      </c>
      <c r="CZ20">
        <f t="shared" si="13"/>
        <v>4455.2</v>
      </c>
      <c r="DA20">
        <f t="shared" si="14"/>
        <v>8.3800000000000008</v>
      </c>
      <c r="DB20">
        <f t="shared" si="15"/>
        <v>0.18</v>
      </c>
      <c r="DC20">
        <f t="shared" si="16"/>
        <v>0</v>
      </c>
      <c r="DD20" t="s">
        <v>3</v>
      </c>
      <c r="DE20" t="s">
        <v>3</v>
      </c>
      <c r="DF20">
        <f t="shared" si="17"/>
        <v>10.66</v>
      </c>
      <c r="DG20">
        <f t="shared" si="18"/>
        <v>0</v>
      </c>
      <c r="DH20">
        <f t="shared" si="19"/>
        <v>0</v>
      </c>
      <c r="DI20">
        <f t="shared" si="5"/>
        <v>0</v>
      </c>
      <c r="DJ20">
        <f t="shared" si="20"/>
        <v>10.66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ROW(Source!A30)</f>
        <v>30</v>
      </c>
      <c r="B21">
        <v>145071932</v>
      </c>
      <c r="C21">
        <v>145077508</v>
      </c>
      <c r="D21">
        <v>140793072</v>
      </c>
      <c r="E21">
        <v>1</v>
      </c>
      <c r="F21">
        <v>1</v>
      </c>
      <c r="G21">
        <v>1</v>
      </c>
      <c r="H21">
        <v>3</v>
      </c>
      <c r="I21" t="s">
        <v>444</v>
      </c>
      <c r="J21" t="s">
        <v>445</v>
      </c>
      <c r="K21" t="s">
        <v>446</v>
      </c>
      <c r="L21">
        <v>1348</v>
      </c>
      <c r="N21">
        <v>1009</v>
      </c>
      <c r="O21" t="s">
        <v>33</v>
      </c>
      <c r="P21" t="s">
        <v>33</v>
      </c>
      <c r="Q21">
        <v>1000</v>
      </c>
      <c r="W21">
        <v>0</v>
      </c>
      <c r="X21">
        <v>834877976</v>
      </c>
      <c r="Y21">
        <f t="shared" si="11"/>
        <v>2.97E-3</v>
      </c>
      <c r="AA21">
        <v>41229.599999999999</v>
      </c>
      <c r="AB21">
        <v>0</v>
      </c>
      <c r="AC21">
        <v>0</v>
      </c>
      <c r="AD21">
        <v>0</v>
      </c>
      <c r="AE21">
        <v>4920</v>
      </c>
      <c r="AF21">
        <v>0</v>
      </c>
      <c r="AG21">
        <v>0</v>
      </c>
      <c r="AH21">
        <v>0</v>
      </c>
      <c r="AI21">
        <v>8.3800000000000008</v>
      </c>
      <c r="AJ21">
        <v>1</v>
      </c>
      <c r="AK21">
        <v>1</v>
      </c>
      <c r="AL21">
        <v>1</v>
      </c>
      <c r="AM21">
        <v>4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3</v>
      </c>
      <c r="AT21">
        <v>2.97E-3</v>
      </c>
      <c r="AU21" t="s">
        <v>3</v>
      </c>
      <c r="AV21">
        <v>0</v>
      </c>
      <c r="AW21">
        <v>2</v>
      </c>
      <c r="AX21">
        <v>145077528</v>
      </c>
      <c r="AY21">
        <v>1</v>
      </c>
      <c r="AZ21">
        <v>0</v>
      </c>
      <c r="BA21">
        <v>23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ROUND(Y21*Source!I30,9)</f>
        <v>2.12058E-2</v>
      </c>
      <c r="CY21">
        <f t="shared" si="12"/>
        <v>41229.599999999999</v>
      </c>
      <c r="CZ21">
        <f t="shared" si="13"/>
        <v>4920</v>
      </c>
      <c r="DA21">
        <f t="shared" si="14"/>
        <v>8.3800000000000008</v>
      </c>
      <c r="DB21">
        <f t="shared" si="15"/>
        <v>14.61</v>
      </c>
      <c r="DC21">
        <f t="shared" si="16"/>
        <v>0</v>
      </c>
      <c r="DD21" t="s">
        <v>3</v>
      </c>
      <c r="DE21" t="s">
        <v>3</v>
      </c>
      <c r="DF21">
        <f t="shared" si="17"/>
        <v>874.31</v>
      </c>
      <c r="DG21">
        <f t="shared" si="18"/>
        <v>0</v>
      </c>
      <c r="DH21">
        <f t="shared" si="19"/>
        <v>0</v>
      </c>
      <c r="DI21">
        <f t="shared" si="5"/>
        <v>0</v>
      </c>
      <c r="DJ21">
        <f t="shared" si="20"/>
        <v>874.31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ROW(Source!A30)</f>
        <v>30</v>
      </c>
      <c r="B22">
        <v>145071932</v>
      </c>
      <c r="C22">
        <v>145077508</v>
      </c>
      <c r="D22">
        <v>140796351</v>
      </c>
      <c r="E22">
        <v>1</v>
      </c>
      <c r="F22">
        <v>1</v>
      </c>
      <c r="G22">
        <v>1</v>
      </c>
      <c r="H22">
        <v>3</v>
      </c>
      <c r="I22" t="s">
        <v>447</v>
      </c>
      <c r="J22" t="s">
        <v>448</v>
      </c>
      <c r="K22" t="s">
        <v>449</v>
      </c>
      <c r="L22">
        <v>1339</v>
      </c>
      <c r="N22">
        <v>1007</v>
      </c>
      <c r="O22" t="s">
        <v>142</v>
      </c>
      <c r="P22" t="s">
        <v>142</v>
      </c>
      <c r="Q22">
        <v>1</v>
      </c>
      <c r="W22">
        <v>0</v>
      </c>
      <c r="X22">
        <v>1758287014</v>
      </c>
      <c r="Y22">
        <f t="shared" si="11"/>
        <v>1.2999999999999999E-3</v>
      </c>
      <c r="AA22">
        <v>14246</v>
      </c>
      <c r="AB22">
        <v>0</v>
      </c>
      <c r="AC22">
        <v>0</v>
      </c>
      <c r="AD22">
        <v>0</v>
      </c>
      <c r="AE22">
        <v>1700</v>
      </c>
      <c r="AF22">
        <v>0</v>
      </c>
      <c r="AG22">
        <v>0</v>
      </c>
      <c r="AH22">
        <v>0</v>
      </c>
      <c r="AI22">
        <v>8.3800000000000008</v>
      </c>
      <c r="AJ22">
        <v>1</v>
      </c>
      <c r="AK22">
        <v>1</v>
      </c>
      <c r="AL22">
        <v>1</v>
      </c>
      <c r="AM22">
        <v>4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3</v>
      </c>
      <c r="AT22">
        <v>1.2999999999999999E-3</v>
      </c>
      <c r="AU22" t="s">
        <v>3</v>
      </c>
      <c r="AV22">
        <v>0</v>
      </c>
      <c r="AW22">
        <v>2</v>
      </c>
      <c r="AX22">
        <v>145077529</v>
      </c>
      <c r="AY22">
        <v>1</v>
      </c>
      <c r="AZ22">
        <v>0</v>
      </c>
      <c r="BA22">
        <v>24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ROUND(Y22*Source!I30,9)</f>
        <v>9.2820000000000003E-3</v>
      </c>
      <c r="CY22">
        <f t="shared" si="12"/>
        <v>14246</v>
      </c>
      <c r="CZ22">
        <f t="shared" si="13"/>
        <v>1700</v>
      </c>
      <c r="DA22">
        <f t="shared" si="14"/>
        <v>8.3800000000000008</v>
      </c>
      <c r="DB22">
        <f t="shared" si="15"/>
        <v>2.21</v>
      </c>
      <c r="DC22">
        <f t="shared" si="16"/>
        <v>0</v>
      </c>
      <c r="DD22" t="s">
        <v>3</v>
      </c>
      <c r="DE22" t="s">
        <v>3</v>
      </c>
      <c r="DF22">
        <f t="shared" si="17"/>
        <v>132.22999999999999</v>
      </c>
      <c r="DG22">
        <f t="shared" si="18"/>
        <v>0</v>
      </c>
      <c r="DH22">
        <f t="shared" si="19"/>
        <v>0</v>
      </c>
      <c r="DI22">
        <f t="shared" si="5"/>
        <v>0</v>
      </c>
      <c r="DJ22">
        <f t="shared" si="20"/>
        <v>132.22999999999999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ROW(Source!A30)</f>
        <v>30</v>
      </c>
      <c r="B23">
        <v>145071932</v>
      </c>
      <c r="C23">
        <v>145077508</v>
      </c>
      <c r="D23">
        <v>140804058</v>
      </c>
      <c r="E23">
        <v>1</v>
      </c>
      <c r="F23">
        <v>1</v>
      </c>
      <c r="G23">
        <v>1</v>
      </c>
      <c r="H23">
        <v>3</v>
      </c>
      <c r="I23" t="s">
        <v>450</v>
      </c>
      <c r="J23" t="s">
        <v>451</v>
      </c>
      <c r="K23" t="s">
        <v>452</v>
      </c>
      <c r="L23">
        <v>1348</v>
      </c>
      <c r="N23">
        <v>1009</v>
      </c>
      <c r="O23" t="s">
        <v>33</v>
      </c>
      <c r="P23" t="s">
        <v>33</v>
      </c>
      <c r="Q23">
        <v>1000</v>
      </c>
      <c r="W23">
        <v>0</v>
      </c>
      <c r="X23">
        <v>264248573</v>
      </c>
      <c r="Y23">
        <f t="shared" si="11"/>
        <v>4.6999999999999999E-4</v>
      </c>
      <c r="AA23">
        <v>130895.6</v>
      </c>
      <c r="AB23">
        <v>0</v>
      </c>
      <c r="AC23">
        <v>0</v>
      </c>
      <c r="AD23">
        <v>0</v>
      </c>
      <c r="AE23">
        <v>15620</v>
      </c>
      <c r="AF23">
        <v>0</v>
      </c>
      <c r="AG23">
        <v>0</v>
      </c>
      <c r="AH23">
        <v>0</v>
      </c>
      <c r="AI23">
        <v>8.3800000000000008</v>
      </c>
      <c r="AJ23">
        <v>1</v>
      </c>
      <c r="AK23">
        <v>1</v>
      </c>
      <c r="AL23">
        <v>1</v>
      </c>
      <c r="AM23">
        <v>4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</v>
      </c>
      <c r="AT23">
        <v>4.6999999999999999E-4</v>
      </c>
      <c r="AU23" t="s">
        <v>3</v>
      </c>
      <c r="AV23">
        <v>0</v>
      </c>
      <c r="AW23">
        <v>2</v>
      </c>
      <c r="AX23">
        <v>145077530</v>
      </c>
      <c r="AY23">
        <v>1</v>
      </c>
      <c r="AZ23">
        <v>0</v>
      </c>
      <c r="BA23">
        <v>25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ROUND(Y23*Source!I30,9)</f>
        <v>3.3557999999999999E-3</v>
      </c>
      <c r="CY23">
        <f t="shared" si="12"/>
        <v>130895.6</v>
      </c>
      <c r="CZ23">
        <f t="shared" si="13"/>
        <v>15620</v>
      </c>
      <c r="DA23">
        <f t="shared" si="14"/>
        <v>8.3800000000000008</v>
      </c>
      <c r="DB23">
        <f t="shared" si="15"/>
        <v>7.34</v>
      </c>
      <c r="DC23">
        <f t="shared" si="16"/>
        <v>0</v>
      </c>
      <c r="DD23" t="s">
        <v>3</v>
      </c>
      <c r="DE23" t="s">
        <v>3</v>
      </c>
      <c r="DF23">
        <f t="shared" si="17"/>
        <v>439.26</v>
      </c>
      <c r="DG23">
        <f t="shared" si="18"/>
        <v>0</v>
      </c>
      <c r="DH23">
        <f t="shared" si="19"/>
        <v>0</v>
      </c>
      <c r="DI23">
        <f t="shared" si="5"/>
        <v>0</v>
      </c>
      <c r="DJ23">
        <f t="shared" si="20"/>
        <v>439.26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ROW(Source!A30)</f>
        <v>30</v>
      </c>
      <c r="B24">
        <v>145071932</v>
      </c>
      <c r="C24">
        <v>145077508</v>
      </c>
      <c r="D24">
        <v>140805182</v>
      </c>
      <c r="E24">
        <v>1</v>
      </c>
      <c r="F24">
        <v>1</v>
      </c>
      <c r="G24">
        <v>1</v>
      </c>
      <c r="H24">
        <v>3</v>
      </c>
      <c r="I24" t="s">
        <v>453</v>
      </c>
      <c r="J24" t="s">
        <v>454</v>
      </c>
      <c r="K24" t="s">
        <v>455</v>
      </c>
      <c r="L24">
        <v>1346</v>
      </c>
      <c r="N24">
        <v>1009</v>
      </c>
      <c r="O24" t="s">
        <v>49</v>
      </c>
      <c r="P24" t="s">
        <v>49</v>
      </c>
      <c r="Q24">
        <v>1</v>
      </c>
      <c r="W24">
        <v>0</v>
      </c>
      <c r="X24">
        <v>-1449230318</v>
      </c>
      <c r="Y24">
        <f t="shared" si="11"/>
        <v>0.09</v>
      </c>
      <c r="AA24">
        <v>78.94</v>
      </c>
      <c r="AB24">
        <v>0</v>
      </c>
      <c r="AC24">
        <v>0</v>
      </c>
      <c r="AD24">
        <v>0</v>
      </c>
      <c r="AE24">
        <v>9.42</v>
      </c>
      <c r="AF24">
        <v>0</v>
      </c>
      <c r="AG24">
        <v>0</v>
      </c>
      <c r="AH24">
        <v>0</v>
      </c>
      <c r="AI24">
        <v>8.3800000000000008</v>
      </c>
      <c r="AJ24">
        <v>1</v>
      </c>
      <c r="AK24">
        <v>1</v>
      </c>
      <c r="AL24">
        <v>1</v>
      </c>
      <c r="AM24">
        <v>4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3</v>
      </c>
      <c r="AT24">
        <v>0.09</v>
      </c>
      <c r="AU24" t="s">
        <v>3</v>
      </c>
      <c r="AV24">
        <v>0</v>
      </c>
      <c r="AW24">
        <v>2</v>
      </c>
      <c r="AX24">
        <v>145077531</v>
      </c>
      <c r="AY24">
        <v>1</v>
      </c>
      <c r="AZ24">
        <v>0</v>
      </c>
      <c r="BA24">
        <v>26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ROUND(Y24*Source!I30,9)</f>
        <v>0.64259999999999995</v>
      </c>
      <c r="CY24">
        <f t="shared" si="12"/>
        <v>78.94</v>
      </c>
      <c r="CZ24">
        <f t="shared" si="13"/>
        <v>9.42</v>
      </c>
      <c r="DA24">
        <f t="shared" si="14"/>
        <v>8.3800000000000008</v>
      </c>
      <c r="DB24">
        <f t="shared" si="15"/>
        <v>0.85</v>
      </c>
      <c r="DC24">
        <f t="shared" si="16"/>
        <v>0</v>
      </c>
      <c r="DD24" t="s">
        <v>3</v>
      </c>
      <c r="DE24" t="s">
        <v>3</v>
      </c>
      <c r="DF24">
        <f t="shared" si="17"/>
        <v>50.73</v>
      </c>
      <c r="DG24">
        <f t="shared" si="18"/>
        <v>0</v>
      </c>
      <c r="DH24">
        <f t="shared" si="19"/>
        <v>0</v>
      </c>
      <c r="DI24">
        <f t="shared" si="5"/>
        <v>0</v>
      </c>
      <c r="DJ24">
        <f t="shared" si="20"/>
        <v>50.73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ROW(Source!A34)</f>
        <v>34</v>
      </c>
      <c r="B25">
        <v>145071932</v>
      </c>
      <c r="C25">
        <v>145077719</v>
      </c>
      <c r="D25">
        <v>140759979</v>
      </c>
      <c r="E25">
        <v>70</v>
      </c>
      <c r="F25">
        <v>1</v>
      </c>
      <c r="G25">
        <v>1</v>
      </c>
      <c r="H25">
        <v>1</v>
      </c>
      <c r="I25" t="s">
        <v>456</v>
      </c>
      <c r="J25" t="s">
        <v>3</v>
      </c>
      <c r="K25" t="s">
        <v>457</v>
      </c>
      <c r="L25">
        <v>1191</v>
      </c>
      <c r="N25">
        <v>1013</v>
      </c>
      <c r="O25" t="s">
        <v>392</v>
      </c>
      <c r="P25" t="s">
        <v>392</v>
      </c>
      <c r="Q25">
        <v>1</v>
      </c>
      <c r="W25">
        <v>0</v>
      </c>
      <c r="X25">
        <v>1049124552</v>
      </c>
      <c r="Y25">
        <f>((AT25*1.15)*(1+(0.005*2.3)))</f>
        <v>113.06547</v>
      </c>
      <c r="AA25">
        <v>0</v>
      </c>
      <c r="AB25">
        <v>0</v>
      </c>
      <c r="AC25">
        <v>0</v>
      </c>
      <c r="AD25">
        <v>389.91</v>
      </c>
      <c r="AE25">
        <v>0</v>
      </c>
      <c r="AF25">
        <v>0</v>
      </c>
      <c r="AG25">
        <v>0</v>
      </c>
      <c r="AH25">
        <v>8.5299999999999994</v>
      </c>
      <c r="AI25">
        <v>1</v>
      </c>
      <c r="AJ25">
        <v>1</v>
      </c>
      <c r="AK25">
        <v>1</v>
      </c>
      <c r="AL25">
        <v>45.71</v>
      </c>
      <c r="AM25">
        <v>4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97.2</v>
      </c>
      <c r="AU25" t="s">
        <v>39</v>
      </c>
      <c r="AV25">
        <v>1</v>
      </c>
      <c r="AW25">
        <v>2</v>
      </c>
      <c r="AX25">
        <v>145077720</v>
      </c>
      <c r="AY25">
        <v>1</v>
      </c>
      <c r="AZ25">
        <v>0</v>
      </c>
      <c r="BA25">
        <v>27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ROUND(Y25*Source!I34,9)</f>
        <v>8.5929757200000001</v>
      </c>
      <c r="CY25">
        <f>AD25</f>
        <v>389.91</v>
      </c>
      <c r="CZ25">
        <f>AH25</f>
        <v>8.5299999999999994</v>
      </c>
      <c r="DA25">
        <f>AL25</f>
        <v>45.71</v>
      </c>
      <c r="DB25">
        <f>ROUND(((ROUND(AT25*CZ25,2)*1.15)*(1+(0.005*2.3))),2)</f>
        <v>964.45</v>
      </c>
      <c r="DC25">
        <f>ROUND(((ROUND(AT25*AG25,2)*1.15)*(1+(0.005*2.3))),2)</f>
        <v>0</v>
      </c>
      <c r="DD25" t="s">
        <v>3</v>
      </c>
      <c r="DE25" t="s">
        <v>3</v>
      </c>
      <c r="DF25">
        <f>ROUND(ROUND(AE25,2)*CX25,2)</f>
        <v>0</v>
      </c>
      <c r="DG25">
        <f t="shared" si="18"/>
        <v>0</v>
      </c>
      <c r="DH25">
        <f t="shared" si="19"/>
        <v>0</v>
      </c>
      <c r="DI25">
        <f>ROUND(ROUND(AH25*AL25,2)*CX25,2)</f>
        <v>3350.49</v>
      </c>
      <c r="DJ25">
        <f>DI25</f>
        <v>3350.49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ROW(Source!A34)</f>
        <v>34</v>
      </c>
      <c r="B26">
        <v>145071932</v>
      </c>
      <c r="C26">
        <v>145077719</v>
      </c>
      <c r="D26">
        <v>140760225</v>
      </c>
      <c r="E26">
        <v>70</v>
      </c>
      <c r="F26">
        <v>1</v>
      </c>
      <c r="G26">
        <v>1</v>
      </c>
      <c r="H26">
        <v>1</v>
      </c>
      <c r="I26" t="s">
        <v>399</v>
      </c>
      <c r="J26" t="s">
        <v>3</v>
      </c>
      <c r="K26" t="s">
        <v>400</v>
      </c>
      <c r="L26">
        <v>1191</v>
      </c>
      <c r="N26">
        <v>1013</v>
      </c>
      <c r="O26" t="s">
        <v>392</v>
      </c>
      <c r="P26" t="s">
        <v>392</v>
      </c>
      <c r="Q26">
        <v>1</v>
      </c>
      <c r="W26">
        <v>0</v>
      </c>
      <c r="X26">
        <v>-1417349443</v>
      </c>
      <c r="Y26">
        <f>(AT26*1.25)</f>
        <v>0.33750000000000002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45.71</v>
      </c>
      <c r="AL26">
        <v>1</v>
      </c>
      <c r="AM26">
        <v>4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0.27</v>
      </c>
      <c r="AU26" t="s">
        <v>38</v>
      </c>
      <c r="AV26">
        <v>2</v>
      </c>
      <c r="AW26">
        <v>2</v>
      </c>
      <c r="AX26">
        <v>145077721</v>
      </c>
      <c r="AY26">
        <v>1</v>
      </c>
      <c r="AZ26">
        <v>0</v>
      </c>
      <c r="BA26">
        <v>28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ROUND(Y26*Source!I34,9)</f>
        <v>2.5649999999999999E-2</v>
      </c>
      <c r="CY26">
        <f>AD26</f>
        <v>0</v>
      </c>
      <c r="CZ26">
        <f>AH26</f>
        <v>0</v>
      </c>
      <c r="DA26">
        <f>AL26</f>
        <v>1</v>
      </c>
      <c r="DB26">
        <f>ROUND((ROUND(AT26*CZ26,2)*1.25),2)</f>
        <v>0</v>
      </c>
      <c r="DC26">
        <f>ROUND((ROUND(AT26*AG26,2)*1.25),2)</f>
        <v>0</v>
      </c>
      <c r="DD26" t="s">
        <v>3</v>
      </c>
      <c r="DE26" t="s">
        <v>3</v>
      </c>
      <c r="DF26">
        <f>ROUND(ROUND(AE26,2)*CX26,2)</f>
        <v>0</v>
      </c>
      <c r="DG26">
        <f t="shared" si="18"/>
        <v>0</v>
      </c>
      <c r="DH26">
        <f>ROUND(ROUND(AG26*AK26,2)*CX26,2)</f>
        <v>0</v>
      </c>
      <c r="DI26">
        <f t="shared" ref="DI26:DI31" si="21">ROUND(ROUND(AH26,2)*CX26,2)</f>
        <v>0</v>
      </c>
      <c r="DJ26">
        <f>DI26</f>
        <v>0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ROW(Source!A34)</f>
        <v>34</v>
      </c>
      <c r="B27">
        <v>145071932</v>
      </c>
      <c r="C27">
        <v>145077719</v>
      </c>
      <c r="D27">
        <v>140922893</v>
      </c>
      <c r="E27">
        <v>1</v>
      </c>
      <c r="F27">
        <v>1</v>
      </c>
      <c r="G27">
        <v>1</v>
      </c>
      <c r="H27">
        <v>2</v>
      </c>
      <c r="I27" t="s">
        <v>458</v>
      </c>
      <c r="J27" t="s">
        <v>459</v>
      </c>
      <c r="K27" t="s">
        <v>460</v>
      </c>
      <c r="L27">
        <v>1367</v>
      </c>
      <c r="N27">
        <v>1011</v>
      </c>
      <c r="O27" t="s">
        <v>396</v>
      </c>
      <c r="P27" t="s">
        <v>396</v>
      </c>
      <c r="Q27">
        <v>1</v>
      </c>
      <c r="W27">
        <v>0</v>
      </c>
      <c r="X27">
        <v>-130837057</v>
      </c>
      <c r="Y27">
        <f>(AT27*1.25)</f>
        <v>0.25</v>
      </c>
      <c r="AA27">
        <v>0</v>
      </c>
      <c r="AB27">
        <v>1158.6199999999999</v>
      </c>
      <c r="AC27">
        <v>617.09</v>
      </c>
      <c r="AD27">
        <v>0</v>
      </c>
      <c r="AE27">
        <v>0</v>
      </c>
      <c r="AF27">
        <v>86.4</v>
      </c>
      <c r="AG27">
        <v>13.5</v>
      </c>
      <c r="AH27">
        <v>0</v>
      </c>
      <c r="AI27">
        <v>1</v>
      </c>
      <c r="AJ27">
        <v>13.41</v>
      </c>
      <c r="AK27">
        <v>45.71</v>
      </c>
      <c r="AL27">
        <v>1</v>
      </c>
      <c r="AM27">
        <v>4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0.2</v>
      </c>
      <c r="AU27" t="s">
        <v>38</v>
      </c>
      <c r="AV27">
        <v>0</v>
      </c>
      <c r="AW27">
        <v>2</v>
      </c>
      <c r="AX27">
        <v>145077722</v>
      </c>
      <c r="AY27">
        <v>1</v>
      </c>
      <c r="AZ27">
        <v>0</v>
      </c>
      <c r="BA27">
        <v>29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ROUND(Y27*Source!I34,9)</f>
        <v>1.9E-2</v>
      </c>
      <c r="CY27">
        <f>AB27</f>
        <v>1158.6199999999999</v>
      </c>
      <c r="CZ27">
        <f>AF27</f>
        <v>86.4</v>
      </c>
      <c r="DA27">
        <f>AJ27</f>
        <v>13.41</v>
      </c>
      <c r="DB27">
        <f>ROUND((ROUND(AT27*CZ27,2)*1.25),2)</f>
        <v>21.6</v>
      </c>
      <c r="DC27">
        <f>ROUND((ROUND(AT27*AG27,2)*1.25),2)</f>
        <v>3.38</v>
      </c>
      <c r="DD27" t="s">
        <v>3</v>
      </c>
      <c r="DE27" t="s">
        <v>3</v>
      </c>
      <c r="DF27">
        <f>ROUND(ROUND(AE27,2)*CX27,2)</f>
        <v>0</v>
      </c>
      <c r="DG27">
        <f>ROUND(ROUND(AF27*AJ27,2)*CX27,2)</f>
        <v>22.01</v>
      </c>
      <c r="DH27">
        <f>ROUND(ROUND(AG27*AK27,2)*CX27,2)</f>
        <v>11.72</v>
      </c>
      <c r="DI27">
        <f t="shared" si="21"/>
        <v>0</v>
      </c>
      <c r="DJ27">
        <f>DG27</f>
        <v>22.01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ROW(Source!A34)</f>
        <v>34</v>
      </c>
      <c r="B28">
        <v>145071932</v>
      </c>
      <c r="C28">
        <v>145077719</v>
      </c>
      <c r="D28">
        <v>140923885</v>
      </c>
      <c r="E28">
        <v>1</v>
      </c>
      <c r="F28">
        <v>1</v>
      </c>
      <c r="G28">
        <v>1</v>
      </c>
      <c r="H28">
        <v>2</v>
      </c>
      <c r="I28" t="s">
        <v>413</v>
      </c>
      <c r="J28" t="s">
        <v>414</v>
      </c>
      <c r="K28" t="s">
        <v>415</v>
      </c>
      <c r="L28">
        <v>1367</v>
      </c>
      <c r="N28">
        <v>1011</v>
      </c>
      <c r="O28" t="s">
        <v>396</v>
      </c>
      <c r="P28" t="s">
        <v>396</v>
      </c>
      <c r="Q28">
        <v>1</v>
      </c>
      <c r="W28">
        <v>0</v>
      </c>
      <c r="X28">
        <v>509054691</v>
      </c>
      <c r="Y28">
        <f>(AT28*1.25)</f>
        <v>8.7500000000000008E-2</v>
      </c>
      <c r="AA28">
        <v>0</v>
      </c>
      <c r="AB28">
        <v>881.17</v>
      </c>
      <c r="AC28">
        <v>530.24</v>
      </c>
      <c r="AD28">
        <v>0</v>
      </c>
      <c r="AE28">
        <v>0</v>
      </c>
      <c r="AF28">
        <v>65.709999999999994</v>
      </c>
      <c r="AG28">
        <v>11.6</v>
      </c>
      <c r="AH28">
        <v>0</v>
      </c>
      <c r="AI28">
        <v>1</v>
      </c>
      <c r="AJ28">
        <v>13.41</v>
      </c>
      <c r="AK28">
        <v>45.71</v>
      </c>
      <c r="AL28">
        <v>1</v>
      </c>
      <c r="AM28">
        <v>4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7.0000000000000007E-2</v>
      </c>
      <c r="AU28" t="s">
        <v>38</v>
      </c>
      <c r="AV28">
        <v>0</v>
      </c>
      <c r="AW28">
        <v>2</v>
      </c>
      <c r="AX28">
        <v>145077723</v>
      </c>
      <c r="AY28">
        <v>1</v>
      </c>
      <c r="AZ28">
        <v>0</v>
      </c>
      <c r="BA28">
        <v>30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ROUND(Y28*Source!I34,9)</f>
        <v>6.6499999999999997E-3</v>
      </c>
      <c r="CY28">
        <f>AB28</f>
        <v>881.17</v>
      </c>
      <c r="CZ28">
        <f>AF28</f>
        <v>65.709999999999994</v>
      </c>
      <c r="DA28">
        <f>AJ28</f>
        <v>13.41</v>
      </c>
      <c r="DB28">
        <f>ROUND((ROUND(AT28*CZ28,2)*1.25),2)</f>
        <v>5.75</v>
      </c>
      <c r="DC28">
        <f>ROUND((ROUND(AT28*AG28,2)*1.25),2)</f>
        <v>1.01</v>
      </c>
      <c r="DD28" t="s">
        <v>3</v>
      </c>
      <c r="DE28" t="s">
        <v>3</v>
      </c>
      <c r="DF28">
        <f>ROUND(ROUND(AE28,2)*CX28,2)</f>
        <v>0</v>
      </c>
      <c r="DG28">
        <f>ROUND(ROUND(AF28*AJ28,2)*CX28,2)</f>
        <v>5.86</v>
      </c>
      <c r="DH28">
        <f>ROUND(ROUND(AG28*AK28,2)*CX28,2)</f>
        <v>3.53</v>
      </c>
      <c r="DI28">
        <f t="shared" si="21"/>
        <v>0</v>
      </c>
      <c r="DJ28">
        <f>DG28</f>
        <v>5.86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ROW(Source!A34)</f>
        <v>34</v>
      </c>
      <c r="B29">
        <v>145071932</v>
      </c>
      <c r="C29">
        <v>145077719</v>
      </c>
      <c r="D29">
        <v>140775136</v>
      </c>
      <c r="E29">
        <v>1</v>
      </c>
      <c r="F29">
        <v>1</v>
      </c>
      <c r="G29">
        <v>1</v>
      </c>
      <c r="H29">
        <v>3</v>
      </c>
      <c r="I29" t="s">
        <v>461</v>
      </c>
      <c r="J29" t="s">
        <v>462</v>
      </c>
      <c r="K29" t="s">
        <v>463</v>
      </c>
      <c r="L29">
        <v>1348</v>
      </c>
      <c r="N29">
        <v>1009</v>
      </c>
      <c r="O29" t="s">
        <v>33</v>
      </c>
      <c r="P29" t="s">
        <v>33</v>
      </c>
      <c r="Q29">
        <v>1000</v>
      </c>
      <c r="W29">
        <v>0</v>
      </c>
      <c r="X29">
        <v>-384732532</v>
      </c>
      <c r="Y29">
        <f>AT29</f>
        <v>4.0000000000000001E-3</v>
      </c>
      <c r="AA29">
        <v>71020.5</v>
      </c>
      <c r="AB29">
        <v>0</v>
      </c>
      <c r="AC29">
        <v>0</v>
      </c>
      <c r="AD29">
        <v>0</v>
      </c>
      <c r="AE29">
        <v>8475</v>
      </c>
      <c r="AF29">
        <v>0</v>
      </c>
      <c r="AG29">
        <v>0</v>
      </c>
      <c r="AH29">
        <v>0</v>
      </c>
      <c r="AI29">
        <v>8.3800000000000008</v>
      </c>
      <c r="AJ29">
        <v>1</v>
      </c>
      <c r="AK29">
        <v>1</v>
      </c>
      <c r="AL29">
        <v>1</v>
      </c>
      <c r="AM29">
        <v>4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4.0000000000000001E-3</v>
      </c>
      <c r="AU29" t="s">
        <v>3</v>
      </c>
      <c r="AV29">
        <v>0</v>
      </c>
      <c r="AW29">
        <v>2</v>
      </c>
      <c r="AX29">
        <v>145077724</v>
      </c>
      <c r="AY29">
        <v>1</v>
      </c>
      <c r="AZ29">
        <v>0</v>
      </c>
      <c r="BA29">
        <v>31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ROUND(Y29*Source!I34,9)</f>
        <v>3.0400000000000002E-4</v>
      </c>
      <c r="CY29">
        <f>AA29</f>
        <v>71020.5</v>
      </c>
      <c r="CZ29">
        <f>AE29</f>
        <v>8475</v>
      </c>
      <c r="DA29">
        <f>AI29</f>
        <v>8.3800000000000008</v>
      </c>
      <c r="DB29">
        <f>ROUND(ROUND(AT29*CZ29,2),2)</f>
        <v>33.9</v>
      </c>
      <c r="DC29">
        <f>ROUND(ROUND(AT29*AG29,2),2)</f>
        <v>0</v>
      </c>
      <c r="DD29" t="s">
        <v>3</v>
      </c>
      <c r="DE29" t="s">
        <v>3</v>
      </c>
      <c r="DF29">
        <f>ROUND(ROUND(AE29*AI29,2)*CX29,2)</f>
        <v>21.59</v>
      </c>
      <c r="DG29">
        <f>ROUND(ROUND(AF29,2)*CX29,2)</f>
        <v>0</v>
      </c>
      <c r="DH29">
        <f>ROUND(ROUND(AG29,2)*CX29,2)</f>
        <v>0</v>
      </c>
      <c r="DI29">
        <f t="shared" si="21"/>
        <v>0</v>
      </c>
      <c r="DJ29">
        <f>DF29</f>
        <v>21.59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ROW(Source!A34)</f>
        <v>34</v>
      </c>
      <c r="B30">
        <v>145071932</v>
      </c>
      <c r="C30">
        <v>145077719</v>
      </c>
      <c r="D30">
        <v>140792325</v>
      </c>
      <c r="E30">
        <v>1</v>
      </c>
      <c r="F30">
        <v>1</v>
      </c>
      <c r="G30">
        <v>1</v>
      </c>
      <c r="H30">
        <v>3</v>
      </c>
      <c r="I30" t="s">
        <v>464</v>
      </c>
      <c r="J30" t="s">
        <v>465</v>
      </c>
      <c r="K30" t="s">
        <v>466</v>
      </c>
      <c r="L30">
        <v>1348</v>
      </c>
      <c r="N30">
        <v>1009</v>
      </c>
      <c r="O30" t="s">
        <v>33</v>
      </c>
      <c r="P30" t="s">
        <v>33</v>
      </c>
      <c r="Q30">
        <v>1000</v>
      </c>
      <c r="W30">
        <v>0</v>
      </c>
      <c r="X30">
        <v>-581832824</v>
      </c>
      <c r="Y30">
        <f>AT30</f>
        <v>1.2E-2</v>
      </c>
      <c r="AA30">
        <v>68632.2</v>
      </c>
      <c r="AB30">
        <v>0</v>
      </c>
      <c r="AC30">
        <v>0</v>
      </c>
      <c r="AD30">
        <v>0</v>
      </c>
      <c r="AE30">
        <v>8190</v>
      </c>
      <c r="AF30">
        <v>0</v>
      </c>
      <c r="AG30">
        <v>0</v>
      </c>
      <c r="AH30">
        <v>0</v>
      </c>
      <c r="AI30">
        <v>8.3800000000000008</v>
      </c>
      <c r="AJ30">
        <v>1</v>
      </c>
      <c r="AK30">
        <v>1</v>
      </c>
      <c r="AL30">
        <v>1</v>
      </c>
      <c r="AM30">
        <v>4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1.2E-2</v>
      </c>
      <c r="AU30" t="s">
        <v>3</v>
      </c>
      <c r="AV30">
        <v>0</v>
      </c>
      <c r="AW30">
        <v>2</v>
      </c>
      <c r="AX30">
        <v>145077725</v>
      </c>
      <c r="AY30">
        <v>1</v>
      </c>
      <c r="AZ30">
        <v>0</v>
      </c>
      <c r="BA30">
        <v>32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ROUND(Y30*Source!I34,9)</f>
        <v>9.1200000000000005E-4</v>
      </c>
      <c r="CY30">
        <f>AA30</f>
        <v>68632.2</v>
      </c>
      <c r="CZ30">
        <f>AE30</f>
        <v>8190</v>
      </c>
      <c r="DA30">
        <f>AI30</f>
        <v>8.3800000000000008</v>
      </c>
      <c r="DB30">
        <f>ROUND(ROUND(AT30*CZ30,2),2)</f>
        <v>98.28</v>
      </c>
      <c r="DC30">
        <f>ROUND(ROUND(AT30*AG30,2),2)</f>
        <v>0</v>
      </c>
      <c r="DD30" t="s">
        <v>3</v>
      </c>
      <c r="DE30" t="s">
        <v>3</v>
      </c>
      <c r="DF30">
        <f>ROUND(ROUND(AE30*AI30,2)*CX30,2)</f>
        <v>62.59</v>
      </c>
      <c r="DG30">
        <f>ROUND(ROUND(AF30,2)*CX30,2)</f>
        <v>0</v>
      </c>
      <c r="DH30">
        <f>ROUND(ROUND(AG30,2)*CX30,2)</f>
        <v>0</v>
      </c>
      <c r="DI30">
        <f t="shared" si="21"/>
        <v>0</v>
      </c>
      <c r="DJ30">
        <f>DF30</f>
        <v>62.59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ROW(Source!A34)</f>
        <v>34</v>
      </c>
      <c r="B31">
        <v>145071932</v>
      </c>
      <c r="C31">
        <v>145077719</v>
      </c>
      <c r="D31">
        <v>140792570</v>
      </c>
      <c r="E31">
        <v>1</v>
      </c>
      <c r="F31">
        <v>1</v>
      </c>
      <c r="G31">
        <v>1</v>
      </c>
      <c r="H31">
        <v>3</v>
      </c>
      <c r="I31" t="s">
        <v>82</v>
      </c>
      <c r="J31" t="s">
        <v>84</v>
      </c>
      <c r="K31" t="s">
        <v>83</v>
      </c>
      <c r="L31">
        <v>1348</v>
      </c>
      <c r="N31">
        <v>1009</v>
      </c>
      <c r="O31" t="s">
        <v>33</v>
      </c>
      <c r="P31" t="s">
        <v>33</v>
      </c>
      <c r="Q31">
        <v>1000</v>
      </c>
      <c r="W31">
        <v>0</v>
      </c>
      <c r="X31">
        <v>-509681559</v>
      </c>
      <c r="Y31">
        <f>AT31</f>
        <v>0.56999999999999995</v>
      </c>
      <c r="AA31">
        <v>93856</v>
      </c>
      <c r="AB31">
        <v>0</v>
      </c>
      <c r="AC31">
        <v>0</v>
      </c>
      <c r="AD31">
        <v>0</v>
      </c>
      <c r="AE31">
        <v>11200</v>
      </c>
      <c r="AF31">
        <v>0</v>
      </c>
      <c r="AG31">
        <v>0</v>
      </c>
      <c r="AH31">
        <v>0</v>
      </c>
      <c r="AI31">
        <v>8.3800000000000008</v>
      </c>
      <c r="AJ31">
        <v>1</v>
      </c>
      <c r="AK31">
        <v>1</v>
      </c>
      <c r="AL31">
        <v>1</v>
      </c>
      <c r="AM31">
        <v>4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0.56999999999999995</v>
      </c>
      <c r="AU31" t="s">
        <v>3</v>
      </c>
      <c r="AV31">
        <v>0</v>
      </c>
      <c r="AW31">
        <v>2</v>
      </c>
      <c r="AX31">
        <v>145077726</v>
      </c>
      <c r="AY31">
        <v>1</v>
      </c>
      <c r="AZ31">
        <v>0</v>
      </c>
      <c r="BA31">
        <v>33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ROUND(Y31*Source!I34,9)</f>
        <v>4.3319999999999997E-2</v>
      </c>
      <c r="CY31">
        <f>AA31</f>
        <v>93856</v>
      </c>
      <c r="CZ31">
        <f>AE31</f>
        <v>11200</v>
      </c>
      <c r="DA31">
        <f>AI31</f>
        <v>8.3800000000000008</v>
      </c>
      <c r="DB31">
        <f>ROUND(ROUND(AT31*CZ31,2),2)</f>
        <v>6384</v>
      </c>
      <c r="DC31">
        <f>ROUND(ROUND(AT31*AG31,2),2)</f>
        <v>0</v>
      </c>
      <c r="DD31" t="s">
        <v>3</v>
      </c>
      <c r="DE31" t="s">
        <v>3</v>
      </c>
      <c r="DF31">
        <f>ROUND(ROUND(AE31*AI31,2)*CX31,2)</f>
        <v>4065.84</v>
      </c>
      <c r="DG31">
        <f>ROUND(ROUND(AF31,2)*CX31,2)</f>
        <v>0</v>
      </c>
      <c r="DH31">
        <f>ROUND(ROUND(AG31,2)*CX31,2)</f>
        <v>0</v>
      </c>
      <c r="DI31">
        <f t="shared" si="21"/>
        <v>0</v>
      </c>
      <c r="DJ31">
        <f>DF31</f>
        <v>4065.84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ROW(Source!A36)</f>
        <v>36</v>
      </c>
      <c r="B32">
        <v>145071932</v>
      </c>
      <c r="C32">
        <v>145078818</v>
      </c>
      <c r="D32">
        <v>140759979</v>
      </c>
      <c r="E32">
        <v>70</v>
      </c>
      <c r="F32">
        <v>1</v>
      </c>
      <c r="G32">
        <v>1</v>
      </c>
      <c r="H32">
        <v>1</v>
      </c>
      <c r="I32" t="s">
        <v>456</v>
      </c>
      <c r="J32" t="s">
        <v>3</v>
      </c>
      <c r="K32" t="s">
        <v>457</v>
      </c>
      <c r="L32">
        <v>1191</v>
      </c>
      <c r="N32">
        <v>1013</v>
      </c>
      <c r="O32" t="s">
        <v>392</v>
      </c>
      <c r="P32" t="s">
        <v>392</v>
      </c>
      <c r="Q32">
        <v>1</v>
      </c>
      <c r="W32">
        <v>0</v>
      </c>
      <c r="X32">
        <v>1049124552</v>
      </c>
      <c r="Y32">
        <f>((AT32*1.15)*(1+(0.005*2.3)))</f>
        <v>32.337654999999998</v>
      </c>
      <c r="AA32">
        <v>0</v>
      </c>
      <c r="AB32">
        <v>0</v>
      </c>
      <c r="AC32">
        <v>0</v>
      </c>
      <c r="AD32">
        <v>389.91</v>
      </c>
      <c r="AE32">
        <v>0</v>
      </c>
      <c r="AF32">
        <v>0</v>
      </c>
      <c r="AG32">
        <v>0</v>
      </c>
      <c r="AH32">
        <v>8.5299999999999994</v>
      </c>
      <c r="AI32">
        <v>1</v>
      </c>
      <c r="AJ32">
        <v>1</v>
      </c>
      <c r="AK32">
        <v>1</v>
      </c>
      <c r="AL32">
        <v>45.71</v>
      </c>
      <c r="AM32">
        <v>4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27.8</v>
      </c>
      <c r="AU32" t="s">
        <v>39</v>
      </c>
      <c r="AV32">
        <v>1</v>
      </c>
      <c r="AW32">
        <v>2</v>
      </c>
      <c r="AX32">
        <v>145078819</v>
      </c>
      <c r="AY32">
        <v>1</v>
      </c>
      <c r="AZ32">
        <v>0</v>
      </c>
      <c r="BA32">
        <v>34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ROUND(Y32*Source!I36,9)</f>
        <v>11.96493235</v>
      </c>
      <c r="CY32">
        <f>AD32</f>
        <v>389.91</v>
      </c>
      <c r="CZ32">
        <f>AH32</f>
        <v>8.5299999999999994</v>
      </c>
      <c r="DA32">
        <f>AL32</f>
        <v>45.71</v>
      </c>
      <c r="DB32">
        <f>ROUND(((ROUND(AT32*CZ32,2)*1.15)*(1+(0.005*2.3))),2)</f>
        <v>275.83999999999997</v>
      </c>
      <c r="DC32">
        <f>ROUND(((ROUND(AT32*AG32,2)*1.15)*(1+(0.005*2.3))),2)</f>
        <v>0</v>
      </c>
      <c r="DD32" t="s">
        <v>3</v>
      </c>
      <c r="DE32" t="s">
        <v>3</v>
      </c>
      <c r="DF32">
        <f>ROUND(ROUND(AE32,2)*CX32,2)</f>
        <v>0</v>
      </c>
      <c r="DG32">
        <f>ROUND(ROUND(AF32,2)*CX32,2)</f>
        <v>0</v>
      </c>
      <c r="DH32">
        <f>ROUND(ROUND(AG32,2)*CX32,2)</f>
        <v>0</v>
      </c>
      <c r="DI32">
        <f>ROUND(ROUND(AH32*AL32,2)*CX32,2)</f>
        <v>4665.25</v>
      </c>
      <c r="DJ32">
        <f>DI32</f>
        <v>4665.25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ROW(Source!A36)</f>
        <v>36</v>
      </c>
      <c r="B33">
        <v>145071932</v>
      </c>
      <c r="C33">
        <v>145078818</v>
      </c>
      <c r="D33">
        <v>140760225</v>
      </c>
      <c r="E33">
        <v>70</v>
      </c>
      <c r="F33">
        <v>1</v>
      </c>
      <c r="G33">
        <v>1</v>
      </c>
      <c r="H33">
        <v>1</v>
      </c>
      <c r="I33" t="s">
        <v>399</v>
      </c>
      <c r="J33" t="s">
        <v>3</v>
      </c>
      <c r="K33" t="s">
        <v>400</v>
      </c>
      <c r="L33">
        <v>1191</v>
      </c>
      <c r="N33">
        <v>1013</v>
      </c>
      <c r="O33" t="s">
        <v>392</v>
      </c>
      <c r="P33" t="s">
        <v>392</v>
      </c>
      <c r="Q33">
        <v>1</v>
      </c>
      <c r="W33">
        <v>0</v>
      </c>
      <c r="X33">
        <v>-1417349443</v>
      </c>
      <c r="Y33">
        <f>(AT33*1.25)</f>
        <v>0.3125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45.71</v>
      </c>
      <c r="AL33">
        <v>1</v>
      </c>
      <c r="AM33">
        <v>4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3</v>
      </c>
      <c r="AT33">
        <v>0.25</v>
      </c>
      <c r="AU33" t="s">
        <v>38</v>
      </c>
      <c r="AV33">
        <v>2</v>
      </c>
      <c r="AW33">
        <v>2</v>
      </c>
      <c r="AX33">
        <v>145078820</v>
      </c>
      <c r="AY33">
        <v>1</v>
      </c>
      <c r="AZ33">
        <v>0</v>
      </c>
      <c r="BA33">
        <v>35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ROUND(Y33*Source!I36,9)</f>
        <v>0.11562500000000001</v>
      </c>
      <c r="CY33">
        <f>AD33</f>
        <v>0</v>
      </c>
      <c r="CZ33">
        <f>AH33</f>
        <v>0</v>
      </c>
      <c r="DA33">
        <f>AL33</f>
        <v>1</v>
      </c>
      <c r="DB33">
        <f>ROUND((ROUND(AT33*CZ33,2)*1.25),2)</f>
        <v>0</v>
      </c>
      <c r="DC33">
        <f>ROUND((ROUND(AT33*AG33,2)*1.25),2)</f>
        <v>0</v>
      </c>
      <c r="DD33" t="s">
        <v>3</v>
      </c>
      <c r="DE33" t="s">
        <v>3</v>
      </c>
      <c r="DF33">
        <f>ROUND(ROUND(AE33,2)*CX33,2)</f>
        <v>0</v>
      </c>
      <c r="DG33">
        <f>ROUND(ROUND(AF33,2)*CX33,2)</f>
        <v>0</v>
      </c>
      <c r="DH33">
        <f>ROUND(ROUND(AG33*AK33,2)*CX33,2)</f>
        <v>0</v>
      </c>
      <c r="DI33">
        <f t="shared" ref="DI33:DI39" si="22">ROUND(ROUND(AH33,2)*CX33,2)</f>
        <v>0</v>
      </c>
      <c r="DJ33">
        <f>DI33</f>
        <v>0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ROW(Source!A36)</f>
        <v>36</v>
      </c>
      <c r="B34">
        <v>145071932</v>
      </c>
      <c r="C34">
        <v>145078818</v>
      </c>
      <c r="D34">
        <v>140922893</v>
      </c>
      <c r="E34">
        <v>1</v>
      </c>
      <c r="F34">
        <v>1</v>
      </c>
      <c r="G34">
        <v>1</v>
      </c>
      <c r="H34">
        <v>2</v>
      </c>
      <c r="I34" t="s">
        <v>458</v>
      </c>
      <c r="J34" t="s">
        <v>459</v>
      </c>
      <c r="K34" t="s">
        <v>460</v>
      </c>
      <c r="L34">
        <v>1367</v>
      </c>
      <c r="N34">
        <v>1011</v>
      </c>
      <c r="O34" t="s">
        <v>396</v>
      </c>
      <c r="P34" t="s">
        <v>396</v>
      </c>
      <c r="Q34">
        <v>1</v>
      </c>
      <c r="W34">
        <v>0</v>
      </c>
      <c r="X34">
        <v>-130837057</v>
      </c>
      <c r="Y34">
        <f>(AT34*1.25)</f>
        <v>0.13750000000000001</v>
      </c>
      <c r="AA34">
        <v>0</v>
      </c>
      <c r="AB34">
        <v>1158.6199999999999</v>
      </c>
      <c r="AC34">
        <v>617.09</v>
      </c>
      <c r="AD34">
        <v>0</v>
      </c>
      <c r="AE34">
        <v>0</v>
      </c>
      <c r="AF34">
        <v>86.4</v>
      </c>
      <c r="AG34">
        <v>13.5</v>
      </c>
      <c r="AH34">
        <v>0</v>
      </c>
      <c r="AI34">
        <v>1</v>
      </c>
      <c r="AJ34">
        <v>13.41</v>
      </c>
      <c r="AK34">
        <v>45.71</v>
      </c>
      <c r="AL34">
        <v>1</v>
      </c>
      <c r="AM34">
        <v>4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0.11</v>
      </c>
      <c r="AU34" t="s">
        <v>38</v>
      </c>
      <c r="AV34">
        <v>0</v>
      </c>
      <c r="AW34">
        <v>2</v>
      </c>
      <c r="AX34">
        <v>145078821</v>
      </c>
      <c r="AY34">
        <v>1</v>
      </c>
      <c r="AZ34">
        <v>0</v>
      </c>
      <c r="BA34">
        <v>36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ROUND(Y34*Source!I36,9)</f>
        <v>5.0874999999999997E-2</v>
      </c>
      <c r="CY34">
        <f>AB34</f>
        <v>1158.6199999999999</v>
      </c>
      <c r="CZ34">
        <f>AF34</f>
        <v>86.4</v>
      </c>
      <c r="DA34">
        <f>AJ34</f>
        <v>13.41</v>
      </c>
      <c r="DB34">
        <f>ROUND((ROUND(AT34*CZ34,2)*1.25),2)</f>
        <v>11.88</v>
      </c>
      <c r="DC34">
        <f>ROUND((ROUND(AT34*AG34,2)*1.25),2)</f>
        <v>1.86</v>
      </c>
      <c r="DD34" t="s">
        <v>3</v>
      </c>
      <c r="DE34" t="s">
        <v>3</v>
      </c>
      <c r="DF34">
        <f>ROUND(ROUND(AE34,2)*CX34,2)</f>
        <v>0</v>
      </c>
      <c r="DG34">
        <f>ROUND(ROUND(AF34*AJ34,2)*CX34,2)</f>
        <v>58.94</v>
      </c>
      <c r="DH34">
        <f>ROUND(ROUND(AG34*AK34,2)*CX34,2)</f>
        <v>31.39</v>
      </c>
      <c r="DI34">
        <f t="shared" si="22"/>
        <v>0</v>
      </c>
      <c r="DJ34">
        <f>DG34</f>
        <v>58.94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ROW(Source!A36)</f>
        <v>36</v>
      </c>
      <c r="B35">
        <v>145071932</v>
      </c>
      <c r="C35">
        <v>145078818</v>
      </c>
      <c r="D35">
        <v>140922951</v>
      </c>
      <c r="E35">
        <v>1</v>
      </c>
      <c r="F35">
        <v>1</v>
      </c>
      <c r="G35">
        <v>1</v>
      </c>
      <c r="H35">
        <v>2</v>
      </c>
      <c r="I35" t="s">
        <v>404</v>
      </c>
      <c r="J35" t="s">
        <v>405</v>
      </c>
      <c r="K35" t="s">
        <v>406</v>
      </c>
      <c r="L35">
        <v>1367</v>
      </c>
      <c r="N35">
        <v>1011</v>
      </c>
      <c r="O35" t="s">
        <v>396</v>
      </c>
      <c r="P35" t="s">
        <v>396</v>
      </c>
      <c r="Q35">
        <v>1</v>
      </c>
      <c r="W35">
        <v>0</v>
      </c>
      <c r="X35">
        <v>-430484415</v>
      </c>
      <c r="Y35">
        <f>(AT35*1.25)</f>
        <v>6.25E-2</v>
      </c>
      <c r="AA35">
        <v>0</v>
      </c>
      <c r="AB35">
        <v>1547.51</v>
      </c>
      <c r="AC35">
        <v>617.09</v>
      </c>
      <c r="AD35">
        <v>0</v>
      </c>
      <c r="AE35">
        <v>0</v>
      </c>
      <c r="AF35">
        <v>115.4</v>
      </c>
      <c r="AG35">
        <v>13.5</v>
      </c>
      <c r="AH35">
        <v>0</v>
      </c>
      <c r="AI35">
        <v>1</v>
      </c>
      <c r="AJ35">
        <v>13.41</v>
      </c>
      <c r="AK35">
        <v>45.71</v>
      </c>
      <c r="AL35">
        <v>1</v>
      </c>
      <c r="AM35">
        <v>4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0.05</v>
      </c>
      <c r="AU35" t="s">
        <v>38</v>
      </c>
      <c r="AV35">
        <v>0</v>
      </c>
      <c r="AW35">
        <v>2</v>
      </c>
      <c r="AX35">
        <v>145078822</v>
      </c>
      <c r="AY35">
        <v>1</v>
      </c>
      <c r="AZ35">
        <v>0</v>
      </c>
      <c r="BA35">
        <v>37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ROUND(Y35*Source!I36,9)</f>
        <v>2.3125E-2</v>
      </c>
      <c r="CY35">
        <f>AB35</f>
        <v>1547.51</v>
      </c>
      <c r="CZ35">
        <f>AF35</f>
        <v>115.4</v>
      </c>
      <c r="DA35">
        <f>AJ35</f>
        <v>13.41</v>
      </c>
      <c r="DB35">
        <f>ROUND((ROUND(AT35*CZ35,2)*1.25),2)</f>
        <v>7.21</v>
      </c>
      <c r="DC35">
        <f>ROUND((ROUND(AT35*AG35,2)*1.25),2)</f>
        <v>0.85</v>
      </c>
      <c r="DD35" t="s">
        <v>3</v>
      </c>
      <c r="DE35" t="s">
        <v>3</v>
      </c>
      <c r="DF35">
        <f>ROUND(ROUND(AE35,2)*CX35,2)</f>
        <v>0</v>
      </c>
      <c r="DG35">
        <f>ROUND(ROUND(AF35*AJ35,2)*CX35,2)</f>
        <v>35.79</v>
      </c>
      <c r="DH35">
        <f>ROUND(ROUND(AG35*AK35,2)*CX35,2)</f>
        <v>14.27</v>
      </c>
      <c r="DI35">
        <f t="shared" si="22"/>
        <v>0</v>
      </c>
      <c r="DJ35">
        <f>DG35</f>
        <v>35.79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ROW(Source!A36)</f>
        <v>36</v>
      </c>
      <c r="B36">
        <v>145071932</v>
      </c>
      <c r="C36">
        <v>145078818</v>
      </c>
      <c r="D36">
        <v>140923885</v>
      </c>
      <c r="E36">
        <v>1</v>
      </c>
      <c r="F36">
        <v>1</v>
      </c>
      <c r="G36">
        <v>1</v>
      </c>
      <c r="H36">
        <v>2</v>
      </c>
      <c r="I36" t="s">
        <v>413</v>
      </c>
      <c r="J36" t="s">
        <v>414</v>
      </c>
      <c r="K36" t="s">
        <v>415</v>
      </c>
      <c r="L36">
        <v>1367</v>
      </c>
      <c r="N36">
        <v>1011</v>
      </c>
      <c r="O36" t="s">
        <v>396</v>
      </c>
      <c r="P36" t="s">
        <v>396</v>
      </c>
      <c r="Q36">
        <v>1</v>
      </c>
      <c r="W36">
        <v>0</v>
      </c>
      <c r="X36">
        <v>509054691</v>
      </c>
      <c r="Y36">
        <f>(AT36*1.25)</f>
        <v>0.11249999999999999</v>
      </c>
      <c r="AA36">
        <v>0</v>
      </c>
      <c r="AB36">
        <v>881.17</v>
      </c>
      <c r="AC36">
        <v>530.24</v>
      </c>
      <c r="AD36">
        <v>0</v>
      </c>
      <c r="AE36">
        <v>0</v>
      </c>
      <c r="AF36">
        <v>65.709999999999994</v>
      </c>
      <c r="AG36">
        <v>11.6</v>
      </c>
      <c r="AH36">
        <v>0</v>
      </c>
      <c r="AI36">
        <v>1</v>
      </c>
      <c r="AJ36">
        <v>13.41</v>
      </c>
      <c r="AK36">
        <v>45.71</v>
      </c>
      <c r="AL36">
        <v>1</v>
      </c>
      <c r="AM36">
        <v>4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0.09</v>
      </c>
      <c r="AU36" t="s">
        <v>38</v>
      </c>
      <c r="AV36">
        <v>0</v>
      </c>
      <c r="AW36">
        <v>2</v>
      </c>
      <c r="AX36">
        <v>145078823</v>
      </c>
      <c r="AY36">
        <v>1</v>
      </c>
      <c r="AZ36">
        <v>0</v>
      </c>
      <c r="BA36">
        <v>38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ROUND(Y36*Source!I36,9)</f>
        <v>4.1625000000000002E-2</v>
      </c>
      <c r="CY36">
        <f>AB36</f>
        <v>881.17</v>
      </c>
      <c r="CZ36">
        <f>AF36</f>
        <v>65.709999999999994</v>
      </c>
      <c r="DA36">
        <f>AJ36</f>
        <v>13.41</v>
      </c>
      <c r="DB36">
        <f>ROUND((ROUND(AT36*CZ36,2)*1.25),2)</f>
        <v>7.39</v>
      </c>
      <c r="DC36">
        <f>ROUND((ROUND(AT36*AG36,2)*1.25),2)</f>
        <v>1.3</v>
      </c>
      <c r="DD36" t="s">
        <v>3</v>
      </c>
      <c r="DE36" t="s">
        <v>3</v>
      </c>
      <c r="DF36">
        <f>ROUND(ROUND(AE36,2)*CX36,2)</f>
        <v>0</v>
      </c>
      <c r="DG36">
        <f>ROUND(ROUND(AF36*AJ36,2)*CX36,2)</f>
        <v>36.68</v>
      </c>
      <c r="DH36">
        <f>ROUND(ROUND(AG36*AK36,2)*CX36,2)</f>
        <v>22.07</v>
      </c>
      <c r="DI36">
        <f t="shared" si="22"/>
        <v>0</v>
      </c>
      <c r="DJ36">
        <f>DG36</f>
        <v>36.68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ROW(Source!A36)</f>
        <v>36</v>
      </c>
      <c r="B37">
        <v>145071932</v>
      </c>
      <c r="C37">
        <v>145078818</v>
      </c>
      <c r="D37">
        <v>140775112</v>
      </c>
      <c r="E37">
        <v>1</v>
      </c>
      <c r="F37">
        <v>1</v>
      </c>
      <c r="G37">
        <v>1</v>
      </c>
      <c r="H37">
        <v>3</v>
      </c>
      <c r="I37" t="s">
        <v>467</v>
      </c>
      <c r="J37" t="s">
        <v>468</v>
      </c>
      <c r="K37" t="s">
        <v>469</v>
      </c>
      <c r="L37">
        <v>1348</v>
      </c>
      <c r="N37">
        <v>1009</v>
      </c>
      <c r="O37" t="s">
        <v>33</v>
      </c>
      <c r="P37" t="s">
        <v>33</v>
      </c>
      <c r="Q37">
        <v>1000</v>
      </c>
      <c r="W37">
        <v>0</v>
      </c>
      <c r="X37">
        <v>1225468366</v>
      </c>
      <c r="Y37">
        <f>AT37</f>
        <v>3.8E-3</v>
      </c>
      <c r="AA37">
        <v>100375.64</v>
      </c>
      <c r="AB37">
        <v>0</v>
      </c>
      <c r="AC37">
        <v>0</v>
      </c>
      <c r="AD37">
        <v>0</v>
      </c>
      <c r="AE37">
        <v>11978</v>
      </c>
      <c r="AF37">
        <v>0</v>
      </c>
      <c r="AG37">
        <v>0</v>
      </c>
      <c r="AH37">
        <v>0</v>
      </c>
      <c r="AI37">
        <v>8.3800000000000008</v>
      </c>
      <c r="AJ37">
        <v>1</v>
      </c>
      <c r="AK37">
        <v>1</v>
      </c>
      <c r="AL37">
        <v>1</v>
      </c>
      <c r="AM37">
        <v>4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3</v>
      </c>
      <c r="AT37">
        <v>3.8E-3</v>
      </c>
      <c r="AU37" t="s">
        <v>3</v>
      </c>
      <c r="AV37">
        <v>0</v>
      </c>
      <c r="AW37">
        <v>2</v>
      </c>
      <c r="AX37">
        <v>145078824</v>
      </c>
      <c r="AY37">
        <v>1</v>
      </c>
      <c r="AZ37">
        <v>0</v>
      </c>
      <c r="BA37">
        <v>39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ROUND(Y37*Source!I36,9)</f>
        <v>1.4059999999999999E-3</v>
      </c>
      <c r="CY37">
        <f>AA37</f>
        <v>100375.64</v>
      </c>
      <c r="CZ37">
        <f>AE37</f>
        <v>11978</v>
      </c>
      <c r="DA37">
        <f>AI37</f>
        <v>8.3800000000000008</v>
      </c>
      <c r="DB37">
        <f>ROUND(ROUND(AT37*CZ37,2),2)</f>
        <v>45.52</v>
      </c>
      <c r="DC37">
        <f>ROUND(ROUND(AT37*AG37,2),2)</f>
        <v>0</v>
      </c>
      <c r="DD37" t="s">
        <v>3</v>
      </c>
      <c r="DE37" t="s">
        <v>3</v>
      </c>
      <c r="DF37">
        <f>ROUND(ROUND(AE37*AI37,2)*CX37,2)</f>
        <v>141.13</v>
      </c>
      <c r="DG37">
        <f t="shared" ref="DG37:DG45" si="23">ROUND(ROUND(AF37,2)*CX37,2)</f>
        <v>0</v>
      </c>
      <c r="DH37">
        <f t="shared" ref="DH37:DH44" si="24">ROUND(ROUND(AG37,2)*CX37,2)</f>
        <v>0</v>
      </c>
      <c r="DI37">
        <f t="shared" si="22"/>
        <v>0</v>
      </c>
      <c r="DJ37">
        <f>DF37</f>
        <v>141.13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ROW(Source!A36)</f>
        <v>36</v>
      </c>
      <c r="B38">
        <v>145071932</v>
      </c>
      <c r="C38">
        <v>145078818</v>
      </c>
      <c r="D38">
        <v>140790840</v>
      </c>
      <c r="E38">
        <v>1</v>
      </c>
      <c r="F38">
        <v>1</v>
      </c>
      <c r="G38">
        <v>1</v>
      </c>
      <c r="H38">
        <v>3</v>
      </c>
      <c r="I38" t="s">
        <v>470</v>
      </c>
      <c r="J38" t="s">
        <v>471</v>
      </c>
      <c r="K38" t="s">
        <v>472</v>
      </c>
      <c r="L38">
        <v>1348</v>
      </c>
      <c r="N38">
        <v>1009</v>
      </c>
      <c r="O38" t="s">
        <v>33</v>
      </c>
      <c r="P38" t="s">
        <v>33</v>
      </c>
      <c r="Q38">
        <v>1000</v>
      </c>
      <c r="W38">
        <v>0</v>
      </c>
      <c r="X38">
        <v>1175875667</v>
      </c>
      <c r="Y38">
        <f>AT38</f>
        <v>0.16900000000000001</v>
      </c>
      <c r="AA38">
        <v>66847.259999999995</v>
      </c>
      <c r="AB38">
        <v>0</v>
      </c>
      <c r="AC38">
        <v>0</v>
      </c>
      <c r="AD38">
        <v>0</v>
      </c>
      <c r="AE38">
        <v>7977</v>
      </c>
      <c r="AF38">
        <v>0</v>
      </c>
      <c r="AG38">
        <v>0</v>
      </c>
      <c r="AH38">
        <v>0</v>
      </c>
      <c r="AI38">
        <v>8.3800000000000008</v>
      </c>
      <c r="AJ38">
        <v>1</v>
      </c>
      <c r="AK38">
        <v>1</v>
      </c>
      <c r="AL38">
        <v>1</v>
      </c>
      <c r="AM38">
        <v>4</v>
      </c>
      <c r="AN38">
        <v>0</v>
      </c>
      <c r="AO38">
        <v>1</v>
      </c>
      <c r="AP38">
        <v>0</v>
      </c>
      <c r="AQ38">
        <v>0</v>
      </c>
      <c r="AR38">
        <v>0</v>
      </c>
      <c r="AS38" t="s">
        <v>3</v>
      </c>
      <c r="AT38">
        <v>0.16900000000000001</v>
      </c>
      <c r="AU38" t="s">
        <v>3</v>
      </c>
      <c r="AV38">
        <v>0</v>
      </c>
      <c r="AW38">
        <v>2</v>
      </c>
      <c r="AX38">
        <v>145078825</v>
      </c>
      <c r="AY38">
        <v>1</v>
      </c>
      <c r="AZ38">
        <v>0</v>
      </c>
      <c r="BA38">
        <v>40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ROUND(Y38*Source!I36,9)</f>
        <v>6.2530000000000002E-2</v>
      </c>
      <c r="CY38">
        <f>AA38</f>
        <v>66847.259999999995</v>
      </c>
      <c r="CZ38">
        <f>AE38</f>
        <v>7977</v>
      </c>
      <c r="DA38">
        <f>AI38</f>
        <v>8.3800000000000008</v>
      </c>
      <c r="DB38">
        <f>ROUND(ROUND(AT38*CZ38,2),2)</f>
        <v>1348.11</v>
      </c>
      <c r="DC38">
        <f>ROUND(ROUND(AT38*AG38,2),2)</f>
        <v>0</v>
      </c>
      <c r="DD38" t="s">
        <v>3</v>
      </c>
      <c r="DE38" t="s">
        <v>3</v>
      </c>
      <c r="DF38">
        <f>ROUND(ROUND(AE38*AI38,2)*CX38,2)</f>
        <v>4179.96</v>
      </c>
      <c r="DG38">
        <f t="shared" si="23"/>
        <v>0</v>
      </c>
      <c r="DH38">
        <f t="shared" si="24"/>
        <v>0</v>
      </c>
      <c r="DI38">
        <f t="shared" si="22"/>
        <v>0</v>
      </c>
      <c r="DJ38">
        <f>DF38</f>
        <v>4179.96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ROW(Source!A36)</f>
        <v>36</v>
      </c>
      <c r="B39">
        <v>145071932</v>
      </c>
      <c r="C39">
        <v>145078818</v>
      </c>
      <c r="D39">
        <v>140792570</v>
      </c>
      <c r="E39">
        <v>1</v>
      </c>
      <c r="F39">
        <v>1</v>
      </c>
      <c r="G39">
        <v>1</v>
      </c>
      <c r="H39">
        <v>3</v>
      </c>
      <c r="I39" t="s">
        <v>82</v>
      </c>
      <c r="J39" t="s">
        <v>84</v>
      </c>
      <c r="K39" t="s">
        <v>83</v>
      </c>
      <c r="L39">
        <v>1348</v>
      </c>
      <c r="N39">
        <v>1009</v>
      </c>
      <c r="O39" t="s">
        <v>33</v>
      </c>
      <c r="P39" t="s">
        <v>33</v>
      </c>
      <c r="Q39">
        <v>1000</v>
      </c>
      <c r="W39">
        <v>1</v>
      </c>
      <c r="X39">
        <v>-509681559</v>
      </c>
      <c r="Y39">
        <f>AT39</f>
        <v>-0.33</v>
      </c>
      <c r="AA39">
        <v>93856</v>
      </c>
      <c r="AB39">
        <v>0</v>
      </c>
      <c r="AC39">
        <v>0</v>
      </c>
      <c r="AD39">
        <v>0</v>
      </c>
      <c r="AE39">
        <v>11200</v>
      </c>
      <c r="AF39">
        <v>0</v>
      </c>
      <c r="AG39">
        <v>0</v>
      </c>
      <c r="AH39">
        <v>0</v>
      </c>
      <c r="AI39">
        <v>8.3800000000000008</v>
      </c>
      <c r="AJ39">
        <v>1</v>
      </c>
      <c r="AK39">
        <v>1</v>
      </c>
      <c r="AL39">
        <v>1</v>
      </c>
      <c r="AM39">
        <v>4</v>
      </c>
      <c r="AN39">
        <v>0</v>
      </c>
      <c r="AO39">
        <v>1</v>
      </c>
      <c r="AP39">
        <v>0</v>
      </c>
      <c r="AQ39">
        <v>0</v>
      </c>
      <c r="AR39">
        <v>0</v>
      </c>
      <c r="AS39" t="s">
        <v>3</v>
      </c>
      <c r="AT39">
        <v>-0.33</v>
      </c>
      <c r="AU39" t="s">
        <v>3</v>
      </c>
      <c r="AV39">
        <v>0</v>
      </c>
      <c r="AW39">
        <v>2</v>
      </c>
      <c r="AX39">
        <v>145078826</v>
      </c>
      <c r="AY39">
        <v>1</v>
      </c>
      <c r="AZ39">
        <v>6144</v>
      </c>
      <c r="BA39">
        <v>41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ROUND(Y39*Source!I36,9)</f>
        <v>-0.1221</v>
      </c>
      <c r="CY39">
        <f>AA39</f>
        <v>93856</v>
      </c>
      <c r="CZ39">
        <f>AE39</f>
        <v>11200</v>
      </c>
      <c r="DA39">
        <f>AI39</f>
        <v>8.3800000000000008</v>
      </c>
      <c r="DB39">
        <f>ROUND(ROUND(AT39*CZ39,2),2)</f>
        <v>-3696</v>
      </c>
      <c r="DC39">
        <f>ROUND(ROUND(AT39*AG39,2),2)</f>
        <v>0</v>
      </c>
      <c r="DD39" t="s">
        <v>3</v>
      </c>
      <c r="DE39" t="s">
        <v>3</v>
      </c>
      <c r="DF39">
        <f>ROUND(ROUND(AE39*AI39,2)*CX39,2)</f>
        <v>-11459.82</v>
      </c>
      <c r="DG39">
        <f t="shared" si="23"/>
        <v>0</v>
      </c>
      <c r="DH39">
        <f t="shared" si="24"/>
        <v>0</v>
      </c>
      <c r="DI39">
        <f t="shared" si="22"/>
        <v>0</v>
      </c>
      <c r="DJ39">
        <f>DF39</f>
        <v>-11459.82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ROW(Source!A41)</f>
        <v>41</v>
      </c>
      <c r="B40">
        <v>145071932</v>
      </c>
      <c r="C40">
        <v>145078916</v>
      </c>
      <c r="D40">
        <v>140760031</v>
      </c>
      <c r="E40">
        <v>70</v>
      </c>
      <c r="F40">
        <v>1</v>
      </c>
      <c r="G40">
        <v>1</v>
      </c>
      <c r="H40">
        <v>1</v>
      </c>
      <c r="I40" t="s">
        <v>473</v>
      </c>
      <c r="J40" t="s">
        <v>3</v>
      </c>
      <c r="K40" t="s">
        <v>474</v>
      </c>
      <c r="L40">
        <v>1191</v>
      </c>
      <c r="N40">
        <v>1013</v>
      </c>
      <c r="O40" t="s">
        <v>392</v>
      </c>
      <c r="P40" t="s">
        <v>392</v>
      </c>
      <c r="Q40">
        <v>1</v>
      </c>
      <c r="W40">
        <v>0</v>
      </c>
      <c r="X40">
        <v>-1111239348</v>
      </c>
      <c r="Y40">
        <f>((AT40*1.15)*(1+(0.005*2.3)))</f>
        <v>0.2093805</v>
      </c>
      <c r="AA40">
        <v>0</v>
      </c>
      <c r="AB40">
        <v>0</v>
      </c>
      <c r="AC40">
        <v>0</v>
      </c>
      <c r="AD40">
        <v>439.73</v>
      </c>
      <c r="AE40">
        <v>0</v>
      </c>
      <c r="AF40">
        <v>0</v>
      </c>
      <c r="AG40">
        <v>0</v>
      </c>
      <c r="AH40">
        <v>9.6199999999999992</v>
      </c>
      <c r="AI40">
        <v>1</v>
      </c>
      <c r="AJ40">
        <v>1</v>
      </c>
      <c r="AK40">
        <v>1</v>
      </c>
      <c r="AL40">
        <v>45.71</v>
      </c>
      <c r="AM40">
        <v>4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0.18</v>
      </c>
      <c r="AU40" t="s">
        <v>39</v>
      </c>
      <c r="AV40">
        <v>1</v>
      </c>
      <c r="AW40">
        <v>2</v>
      </c>
      <c r="AX40">
        <v>145078917</v>
      </c>
      <c r="AY40">
        <v>1</v>
      </c>
      <c r="AZ40">
        <v>0</v>
      </c>
      <c r="BA40">
        <v>42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ROUND(Y40*Source!I41,9)</f>
        <v>0.83752199999999999</v>
      </c>
      <c r="CY40">
        <f>AD40</f>
        <v>439.73</v>
      </c>
      <c r="CZ40">
        <f>AH40</f>
        <v>9.6199999999999992</v>
      </c>
      <c r="DA40">
        <f>AL40</f>
        <v>45.71</v>
      </c>
      <c r="DB40">
        <f>ROUND(((ROUND(AT40*CZ40,2)*1.15)*(1+(0.005*2.3))),2)</f>
        <v>2.0099999999999998</v>
      </c>
      <c r="DC40">
        <f>ROUND(((ROUND(AT40*AG40,2)*1.15)*(1+(0.005*2.3))),2)</f>
        <v>0</v>
      </c>
      <c r="DD40" t="s">
        <v>3</v>
      </c>
      <c r="DE40" t="s">
        <v>3</v>
      </c>
      <c r="DF40">
        <f>ROUND(ROUND(AE40,2)*CX40,2)</f>
        <v>0</v>
      </c>
      <c r="DG40">
        <f t="shared" si="23"/>
        <v>0</v>
      </c>
      <c r="DH40">
        <f t="shared" si="24"/>
        <v>0</v>
      </c>
      <c r="DI40">
        <f>ROUND(ROUND(AH40*AL40,2)*CX40,2)</f>
        <v>368.28</v>
      </c>
      <c r="DJ40">
        <f>DI40</f>
        <v>368.28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ROW(Source!A43)</f>
        <v>43</v>
      </c>
      <c r="B41">
        <v>145071932</v>
      </c>
      <c r="C41">
        <v>145078921</v>
      </c>
      <c r="D41">
        <v>140760031</v>
      </c>
      <c r="E41">
        <v>70</v>
      </c>
      <c r="F41">
        <v>1</v>
      </c>
      <c r="G41">
        <v>1</v>
      </c>
      <c r="H41">
        <v>1</v>
      </c>
      <c r="I41" t="s">
        <v>473</v>
      </c>
      <c r="J41" t="s">
        <v>3</v>
      </c>
      <c r="K41" t="s">
        <v>474</v>
      </c>
      <c r="L41">
        <v>1191</v>
      </c>
      <c r="N41">
        <v>1013</v>
      </c>
      <c r="O41" t="s">
        <v>392</v>
      </c>
      <c r="P41" t="s">
        <v>392</v>
      </c>
      <c r="Q41">
        <v>1</v>
      </c>
      <c r="W41">
        <v>0</v>
      </c>
      <c r="X41">
        <v>-1111239348</v>
      </c>
      <c r="Y41">
        <f>((AT41*1.15)*(1+(0.005*2.3)))</f>
        <v>0.13958699999999999</v>
      </c>
      <c r="AA41">
        <v>0</v>
      </c>
      <c r="AB41">
        <v>0</v>
      </c>
      <c r="AC41">
        <v>0</v>
      </c>
      <c r="AD41">
        <v>439.73</v>
      </c>
      <c r="AE41">
        <v>0</v>
      </c>
      <c r="AF41">
        <v>0</v>
      </c>
      <c r="AG41">
        <v>0</v>
      </c>
      <c r="AH41">
        <v>9.6199999999999992</v>
      </c>
      <c r="AI41">
        <v>1</v>
      </c>
      <c r="AJ41">
        <v>1</v>
      </c>
      <c r="AK41">
        <v>1</v>
      </c>
      <c r="AL41">
        <v>45.71</v>
      </c>
      <c r="AM41">
        <v>4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0.12</v>
      </c>
      <c r="AU41" t="s">
        <v>39</v>
      </c>
      <c r="AV41">
        <v>1</v>
      </c>
      <c r="AW41">
        <v>2</v>
      </c>
      <c r="AX41">
        <v>145078922</v>
      </c>
      <c r="AY41">
        <v>1</v>
      </c>
      <c r="AZ41">
        <v>0</v>
      </c>
      <c r="BA41">
        <v>44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ROUND(Y41*Source!I43,9)</f>
        <v>6.1418280000000003</v>
      </c>
      <c r="CY41">
        <f>AD41</f>
        <v>439.73</v>
      </c>
      <c r="CZ41">
        <f>AH41</f>
        <v>9.6199999999999992</v>
      </c>
      <c r="DA41">
        <f>AL41</f>
        <v>45.71</v>
      </c>
      <c r="DB41">
        <f>ROUND(((ROUND(AT41*CZ41,2)*1.15)*(1+(0.005*2.3))),2)</f>
        <v>1.34</v>
      </c>
      <c r="DC41">
        <f>ROUND(((ROUND(AT41*AG41,2)*1.15)*(1+(0.005*2.3))),2)</f>
        <v>0</v>
      </c>
      <c r="DD41" t="s">
        <v>3</v>
      </c>
      <c r="DE41" t="s">
        <v>3</v>
      </c>
      <c r="DF41">
        <f>ROUND(ROUND(AE41,2)*CX41,2)</f>
        <v>0</v>
      </c>
      <c r="DG41">
        <f t="shared" si="23"/>
        <v>0</v>
      </c>
      <c r="DH41">
        <f t="shared" si="24"/>
        <v>0</v>
      </c>
      <c r="DI41">
        <f>ROUND(ROUND(AH41*AL41,2)*CX41,2)</f>
        <v>2700.75</v>
      </c>
      <c r="DJ41">
        <f>DI41</f>
        <v>2700.75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ROW(Source!A43)</f>
        <v>43</v>
      </c>
      <c r="B42">
        <v>145071932</v>
      </c>
      <c r="C42">
        <v>145078921</v>
      </c>
      <c r="D42">
        <v>140775147</v>
      </c>
      <c r="E42">
        <v>1</v>
      </c>
      <c r="F42">
        <v>1</v>
      </c>
      <c r="G42">
        <v>1</v>
      </c>
      <c r="H42">
        <v>3</v>
      </c>
      <c r="I42" t="s">
        <v>475</v>
      </c>
      <c r="J42" t="s">
        <v>476</v>
      </c>
      <c r="K42" t="s">
        <v>477</v>
      </c>
      <c r="L42">
        <v>1425</v>
      </c>
      <c r="N42">
        <v>1013</v>
      </c>
      <c r="O42" t="s">
        <v>478</v>
      </c>
      <c r="P42" t="s">
        <v>478</v>
      </c>
      <c r="Q42">
        <v>1</v>
      </c>
      <c r="W42">
        <v>0</v>
      </c>
      <c r="X42">
        <v>1791993213</v>
      </c>
      <c r="Y42">
        <f>AT42</f>
        <v>0.2</v>
      </c>
      <c r="AA42">
        <v>326.82</v>
      </c>
      <c r="AB42">
        <v>0</v>
      </c>
      <c r="AC42">
        <v>0</v>
      </c>
      <c r="AD42">
        <v>0</v>
      </c>
      <c r="AE42">
        <v>39</v>
      </c>
      <c r="AF42">
        <v>0</v>
      </c>
      <c r="AG42">
        <v>0</v>
      </c>
      <c r="AH42">
        <v>0</v>
      </c>
      <c r="AI42">
        <v>8.3800000000000008</v>
      </c>
      <c r="AJ42">
        <v>1</v>
      </c>
      <c r="AK42">
        <v>1</v>
      </c>
      <c r="AL42">
        <v>1</v>
      </c>
      <c r="AM42">
        <v>4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0.2</v>
      </c>
      <c r="AU42" t="s">
        <v>3</v>
      </c>
      <c r="AV42">
        <v>0</v>
      </c>
      <c r="AW42">
        <v>2</v>
      </c>
      <c r="AX42">
        <v>145078923</v>
      </c>
      <c r="AY42">
        <v>1</v>
      </c>
      <c r="AZ42">
        <v>0</v>
      </c>
      <c r="BA42">
        <v>45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ROUND(Y42*Source!I43,9)</f>
        <v>8.8000000000000007</v>
      </c>
      <c r="CY42">
        <f>AA42</f>
        <v>326.82</v>
      </c>
      <c r="CZ42">
        <f>AE42</f>
        <v>39</v>
      </c>
      <c r="DA42">
        <f>AI42</f>
        <v>8.3800000000000008</v>
      </c>
      <c r="DB42">
        <f>ROUND(ROUND(AT42*CZ42,2),2)</f>
        <v>7.8</v>
      </c>
      <c r="DC42">
        <f>ROUND(ROUND(AT42*AG42,2),2)</f>
        <v>0</v>
      </c>
      <c r="DD42" t="s">
        <v>3</v>
      </c>
      <c r="DE42" t="s">
        <v>3</v>
      </c>
      <c r="DF42">
        <f>ROUND(ROUND(AE42*AI42,2)*CX42,2)</f>
        <v>2876.02</v>
      </c>
      <c r="DG42">
        <f t="shared" si="23"/>
        <v>0</v>
      </c>
      <c r="DH42">
        <f t="shared" si="24"/>
        <v>0</v>
      </c>
      <c r="DI42">
        <f>ROUND(ROUND(AH42,2)*CX42,2)</f>
        <v>0</v>
      </c>
      <c r="DJ42">
        <f>DF42</f>
        <v>2876.02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ROW(Source!A47)</f>
        <v>47</v>
      </c>
      <c r="B43">
        <v>145071932</v>
      </c>
      <c r="C43">
        <v>145078928</v>
      </c>
      <c r="D43">
        <v>140760031</v>
      </c>
      <c r="E43">
        <v>70</v>
      </c>
      <c r="F43">
        <v>1</v>
      </c>
      <c r="G43">
        <v>1</v>
      </c>
      <c r="H43">
        <v>1</v>
      </c>
      <c r="I43" t="s">
        <v>473</v>
      </c>
      <c r="J43" t="s">
        <v>3</v>
      </c>
      <c r="K43" t="s">
        <v>474</v>
      </c>
      <c r="L43">
        <v>1191</v>
      </c>
      <c r="N43">
        <v>1013</v>
      </c>
      <c r="O43" t="s">
        <v>392</v>
      </c>
      <c r="P43" t="s">
        <v>392</v>
      </c>
      <c r="Q43">
        <v>1</v>
      </c>
      <c r="W43">
        <v>0</v>
      </c>
      <c r="X43">
        <v>-1111239348</v>
      </c>
      <c r="Y43">
        <f>((AT43*1.15)*(1+(0.005*2.3)))</f>
        <v>0.13958699999999999</v>
      </c>
      <c r="AA43">
        <v>0</v>
      </c>
      <c r="AB43">
        <v>0</v>
      </c>
      <c r="AC43">
        <v>0</v>
      </c>
      <c r="AD43">
        <v>439.73</v>
      </c>
      <c r="AE43">
        <v>0</v>
      </c>
      <c r="AF43">
        <v>0</v>
      </c>
      <c r="AG43">
        <v>0</v>
      </c>
      <c r="AH43">
        <v>9.6199999999999992</v>
      </c>
      <c r="AI43">
        <v>1</v>
      </c>
      <c r="AJ43">
        <v>1</v>
      </c>
      <c r="AK43">
        <v>1</v>
      </c>
      <c r="AL43">
        <v>45.71</v>
      </c>
      <c r="AM43">
        <v>4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0.12</v>
      </c>
      <c r="AU43" t="s">
        <v>39</v>
      </c>
      <c r="AV43">
        <v>1</v>
      </c>
      <c r="AW43">
        <v>2</v>
      </c>
      <c r="AX43">
        <v>145078929</v>
      </c>
      <c r="AY43">
        <v>1</v>
      </c>
      <c r="AZ43">
        <v>0</v>
      </c>
      <c r="BA43">
        <v>48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ROUND(Y43*Source!I47,9)</f>
        <v>1.1166959999999999</v>
      </c>
      <c r="CY43">
        <f>AD43</f>
        <v>439.73</v>
      </c>
      <c r="CZ43">
        <f>AH43</f>
        <v>9.6199999999999992</v>
      </c>
      <c r="DA43">
        <f>AL43</f>
        <v>45.71</v>
      </c>
      <c r="DB43">
        <f>ROUND(((ROUND(AT43*CZ43,2)*1.15)*(1+(0.005*2.3))),2)</f>
        <v>1.34</v>
      </c>
      <c r="DC43">
        <f>ROUND(((ROUND(AT43*AG43,2)*1.15)*(1+(0.005*2.3))),2)</f>
        <v>0</v>
      </c>
      <c r="DD43" t="s">
        <v>3</v>
      </c>
      <c r="DE43" t="s">
        <v>3</v>
      </c>
      <c r="DF43">
        <f>ROUND(ROUND(AE43,2)*CX43,2)</f>
        <v>0</v>
      </c>
      <c r="DG43">
        <f t="shared" si="23"/>
        <v>0</v>
      </c>
      <c r="DH43">
        <f t="shared" si="24"/>
        <v>0</v>
      </c>
      <c r="DI43">
        <f>ROUND(ROUND(AH43*AL43,2)*CX43,2)</f>
        <v>491.04</v>
      </c>
      <c r="DJ43">
        <f>DI43</f>
        <v>491.04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ROW(Source!A49)</f>
        <v>49</v>
      </c>
      <c r="B44">
        <v>145071932</v>
      </c>
      <c r="C44">
        <v>145105512</v>
      </c>
      <c r="D44">
        <v>140759979</v>
      </c>
      <c r="E44">
        <v>70</v>
      </c>
      <c r="F44">
        <v>1</v>
      </c>
      <c r="G44">
        <v>1</v>
      </c>
      <c r="H44">
        <v>1</v>
      </c>
      <c r="I44" t="s">
        <v>456</v>
      </c>
      <c r="J44" t="s">
        <v>3</v>
      </c>
      <c r="K44" t="s">
        <v>457</v>
      </c>
      <c r="L44">
        <v>1191</v>
      </c>
      <c r="N44">
        <v>1013</v>
      </c>
      <c r="O44" t="s">
        <v>392</v>
      </c>
      <c r="P44" t="s">
        <v>392</v>
      </c>
      <c r="Q44">
        <v>1</v>
      </c>
      <c r="W44">
        <v>0</v>
      </c>
      <c r="X44">
        <v>1049124552</v>
      </c>
      <c r="Y44">
        <f>((AT44*1.15)*(1+(0.005*2.3)))</f>
        <v>5.6998025000000005</v>
      </c>
      <c r="AA44">
        <v>0</v>
      </c>
      <c r="AB44">
        <v>0</v>
      </c>
      <c r="AC44">
        <v>0</v>
      </c>
      <c r="AD44">
        <v>389.91</v>
      </c>
      <c r="AE44">
        <v>0</v>
      </c>
      <c r="AF44">
        <v>0</v>
      </c>
      <c r="AG44">
        <v>0</v>
      </c>
      <c r="AH44">
        <v>8.5299999999999994</v>
      </c>
      <c r="AI44">
        <v>1</v>
      </c>
      <c r="AJ44">
        <v>1</v>
      </c>
      <c r="AK44">
        <v>1</v>
      </c>
      <c r="AL44">
        <v>45.71</v>
      </c>
      <c r="AM44">
        <v>4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4.9000000000000004</v>
      </c>
      <c r="AU44" t="s">
        <v>39</v>
      </c>
      <c r="AV44">
        <v>1</v>
      </c>
      <c r="AW44">
        <v>2</v>
      </c>
      <c r="AX44">
        <v>145105513</v>
      </c>
      <c r="AY44">
        <v>1</v>
      </c>
      <c r="AZ44">
        <v>0</v>
      </c>
      <c r="BA44">
        <v>50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ROUND(Y44*Source!I49,9)</f>
        <v>1.6871415400000001</v>
      </c>
      <c r="CY44">
        <f>AD44</f>
        <v>389.91</v>
      </c>
      <c r="CZ44">
        <f>AH44</f>
        <v>8.5299999999999994</v>
      </c>
      <c r="DA44">
        <f>AL44</f>
        <v>45.71</v>
      </c>
      <c r="DB44">
        <f>ROUND(((ROUND(AT44*CZ44,2)*1.15)*(1+(0.005*2.3))),2)</f>
        <v>48.62</v>
      </c>
      <c r="DC44">
        <f>ROUND(((ROUND(AT44*AG44,2)*1.15)*(1+(0.005*2.3))),2)</f>
        <v>0</v>
      </c>
      <c r="DD44" t="s">
        <v>3</v>
      </c>
      <c r="DE44" t="s">
        <v>3</v>
      </c>
      <c r="DF44">
        <f>ROUND(ROUND(AE44,2)*CX44,2)</f>
        <v>0</v>
      </c>
      <c r="DG44">
        <f t="shared" si="23"/>
        <v>0</v>
      </c>
      <c r="DH44">
        <f t="shared" si="24"/>
        <v>0</v>
      </c>
      <c r="DI44">
        <f>ROUND(ROUND(AH44*AL44,2)*CX44,2)</f>
        <v>657.83</v>
      </c>
      <c r="DJ44">
        <f>DI44</f>
        <v>657.83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ROW(Source!A49)</f>
        <v>49</v>
      </c>
      <c r="B45">
        <v>145071932</v>
      </c>
      <c r="C45">
        <v>145105512</v>
      </c>
      <c r="D45">
        <v>140760225</v>
      </c>
      <c r="E45">
        <v>70</v>
      </c>
      <c r="F45">
        <v>1</v>
      </c>
      <c r="G45">
        <v>1</v>
      </c>
      <c r="H45">
        <v>1</v>
      </c>
      <c r="I45" t="s">
        <v>399</v>
      </c>
      <c r="J45" t="s">
        <v>3</v>
      </c>
      <c r="K45" t="s">
        <v>400</v>
      </c>
      <c r="L45">
        <v>1191</v>
      </c>
      <c r="N45">
        <v>1013</v>
      </c>
      <c r="O45" t="s">
        <v>392</v>
      </c>
      <c r="P45" t="s">
        <v>392</v>
      </c>
      <c r="Q45">
        <v>1</v>
      </c>
      <c r="W45">
        <v>0</v>
      </c>
      <c r="X45">
        <v>-1417349443</v>
      </c>
      <c r="Y45">
        <f>(AT45*1.25)</f>
        <v>1.2500000000000001E-2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45.71</v>
      </c>
      <c r="AL45">
        <v>1</v>
      </c>
      <c r="AM45">
        <v>4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0.01</v>
      </c>
      <c r="AU45" t="s">
        <v>38</v>
      </c>
      <c r="AV45">
        <v>2</v>
      </c>
      <c r="AW45">
        <v>2</v>
      </c>
      <c r="AX45">
        <v>145105514</v>
      </c>
      <c r="AY45">
        <v>1</v>
      </c>
      <c r="AZ45">
        <v>0</v>
      </c>
      <c r="BA45">
        <v>51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ROUND(Y45*Source!I49,9)</f>
        <v>3.7000000000000002E-3</v>
      </c>
      <c r="CY45">
        <f>AD45</f>
        <v>0</v>
      </c>
      <c r="CZ45">
        <f>AH45</f>
        <v>0</v>
      </c>
      <c r="DA45">
        <f>AL45</f>
        <v>1</v>
      </c>
      <c r="DB45">
        <f>ROUND((ROUND(AT45*CZ45,2)*1.25),2)</f>
        <v>0</v>
      </c>
      <c r="DC45">
        <f>ROUND((ROUND(AT45*AG45,2)*1.25),2)</f>
        <v>0</v>
      </c>
      <c r="DD45" t="s">
        <v>3</v>
      </c>
      <c r="DE45" t="s">
        <v>3</v>
      </c>
      <c r="DF45">
        <f>ROUND(ROUND(AE45,2)*CX45,2)</f>
        <v>0</v>
      </c>
      <c r="DG45">
        <f t="shared" si="23"/>
        <v>0</v>
      </c>
      <c r="DH45">
        <f>ROUND(ROUND(AG45*AK45,2)*CX45,2)</f>
        <v>0</v>
      </c>
      <c r="DI45">
        <f>ROUND(ROUND(AH45,2)*CX45,2)</f>
        <v>0</v>
      </c>
      <c r="DJ45">
        <f>DI45</f>
        <v>0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ROW(Source!A49)</f>
        <v>49</v>
      </c>
      <c r="B46">
        <v>145071932</v>
      </c>
      <c r="C46">
        <v>145105512</v>
      </c>
      <c r="D46">
        <v>140923885</v>
      </c>
      <c r="E46">
        <v>1</v>
      </c>
      <c r="F46">
        <v>1</v>
      </c>
      <c r="G46">
        <v>1</v>
      </c>
      <c r="H46">
        <v>2</v>
      </c>
      <c r="I46" t="s">
        <v>413</v>
      </c>
      <c r="J46" t="s">
        <v>414</v>
      </c>
      <c r="K46" t="s">
        <v>415</v>
      </c>
      <c r="L46">
        <v>1367</v>
      </c>
      <c r="N46">
        <v>1011</v>
      </c>
      <c r="O46" t="s">
        <v>396</v>
      </c>
      <c r="P46" t="s">
        <v>396</v>
      </c>
      <c r="Q46">
        <v>1</v>
      </c>
      <c r="W46">
        <v>0</v>
      </c>
      <c r="X46">
        <v>509054691</v>
      </c>
      <c r="Y46">
        <f>(AT46*1.25)</f>
        <v>1.2500000000000001E-2</v>
      </c>
      <c r="AA46">
        <v>0</v>
      </c>
      <c r="AB46">
        <v>881.17</v>
      </c>
      <c r="AC46">
        <v>530.24</v>
      </c>
      <c r="AD46">
        <v>0</v>
      </c>
      <c r="AE46">
        <v>0</v>
      </c>
      <c r="AF46">
        <v>65.709999999999994</v>
      </c>
      <c r="AG46">
        <v>11.6</v>
      </c>
      <c r="AH46">
        <v>0</v>
      </c>
      <c r="AI46">
        <v>1</v>
      </c>
      <c r="AJ46">
        <v>13.41</v>
      </c>
      <c r="AK46">
        <v>45.71</v>
      </c>
      <c r="AL46">
        <v>1</v>
      </c>
      <c r="AM46">
        <v>4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0.01</v>
      </c>
      <c r="AU46" t="s">
        <v>38</v>
      </c>
      <c r="AV46">
        <v>0</v>
      </c>
      <c r="AW46">
        <v>2</v>
      </c>
      <c r="AX46">
        <v>145105515</v>
      </c>
      <c r="AY46">
        <v>1</v>
      </c>
      <c r="AZ46">
        <v>0</v>
      </c>
      <c r="BA46">
        <v>52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ROUND(Y46*Source!I49,9)</f>
        <v>3.7000000000000002E-3</v>
      </c>
      <c r="CY46">
        <f>AB46</f>
        <v>881.17</v>
      </c>
      <c r="CZ46">
        <f>AF46</f>
        <v>65.709999999999994</v>
      </c>
      <c r="DA46">
        <f>AJ46</f>
        <v>13.41</v>
      </c>
      <c r="DB46">
        <f>ROUND((ROUND(AT46*CZ46,2)*1.25),2)</f>
        <v>0.83</v>
      </c>
      <c r="DC46">
        <f>ROUND((ROUND(AT46*AG46,2)*1.25),2)</f>
        <v>0.15</v>
      </c>
      <c r="DD46" t="s">
        <v>3</v>
      </c>
      <c r="DE46" t="s">
        <v>3</v>
      </c>
      <c r="DF46">
        <f>ROUND(ROUND(AE46,2)*CX46,2)</f>
        <v>0</v>
      </c>
      <c r="DG46">
        <f>ROUND(ROUND(AF46*AJ46,2)*CX46,2)</f>
        <v>3.26</v>
      </c>
      <c r="DH46">
        <f>ROUND(ROUND(AG46*AK46,2)*CX46,2)</f>
        <v>1.96</v>
      </c>
      <c r="DI46">
        <f>ROUND(ROUND(AH46,2)*CX46,2)</f>
        <v>0</v>
      </c>
      <c r="DJ46">
        <f>DG46</f>
        <v>3.26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ROW(Source!A49)</f>
        <v>49</v>
      </c>
      <c r="B47">
        <v>145071932</v>
      </c>
      <c r="C47">
        <v>145105512</v>
      </c>
      <c r="D47">
        <v>140775136</v>
      </c>
      <c r="E47">
        <v>1</v>
      </c>
      <c r="F47">
        <v>1</v>
      </c>
      <c r="G47">
        <v>1</v>
      </c>
      <c r="H47">
        <v>3</v>
      </c>
      <c r="I47" t="s">
        <v>461</v>
      </c>
      <c r="J47" t="s">
        <v>462</v>
      </c>
      <c r="K47" t="s">
        <v>463</v>
      </c>
      <c r="L47">
        <v>1348</v>
      </c>
      <c r="N47">
        <v>1009</v>
      </c>
      <c r="O47" t="s">
        <v>33</v>
      </c>
      <c r="P47" t="s">
        <v>33</v>
      </c>
      <c r="Q47">
        <v>1000</v>
      </c>
      <c r="W47">
        <v>0</v>
      </c>
      <c r="X47">
        <v>-384732532</v>
      </c>
      <c r="Y47">
        <f>AT47</f>
        <v>1.4E-3</v>
      </c>
      <c r="AA47">
        <v>71020.5</v>
      </c>
      <c r="AB47">
        <v>0</v>
      </c>
      <c r="AC47">
        <v>0</v>
      </c>
      <c r="AD47">
        <v>0</v>
      </c>
      <c r="AE47">
        <v>8475</v>
      </c>
      <c r="AF47">
        <v>0</v>
      </c>
      <c r="AG47">
        <v>0</v>
      </c>
      <c r="AH47">
        <v>0</v>
      </c>
      <c r="AI47">
        <v>8.3800000000000008</v>
      </c>
      <c r="AJ47">
        <v>1</v>
      </c>
      <c r="AK47">
        <v>1</v>
      </c>
      <c r="AL47">
        <v>1</v>
      </c>
      <c r="AM47">
        <v>4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1.4E-3</v>
      </c>
      <c r="AU47" t="s">
        <v>3</v>
      </c>
      <c r="AV47">
        <v>0</v>
      </c>
      <c r="AW47">
        <v>2</v>
      </c>
      <c r="AX47">
        <v>145105516</v>
      </c>
      <c r="AY47">
        <v>1</v>
      </c>
      <c r="AZ47">
        <v>0</v>
      </c>
      <c r="BA47">
        <v>53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ROUND(Y47*Source!I49,9)</f>
        <v>4.1439999999999999E-4</v>
      </c>
      <c r="CY47">
        <f>AA47</f>
        <v>71020.5</v>
      </c>
      <c r="CZ47">
        <f>AE47</f>
        <v>8475</v>
      </c>
      <c r="DA47">
        <f>AI47</f>
        <v>8.3800000000000008</v>
      </c>
      <c r="DB47">
        <f>ROUND(ROUND(AT47*CZ47,2),2)</f>
        <v>11.87</v>
      </c>
      <c r="DC47">
        <f>ROUND(ROUND(AT47*AG47,2),2)</f>
        <v>0</v>
      </c>
      <c r="DD47" t="s">
        <v>3</v>
      </c>
      <c r="DE47" t="s">
        <v>3</v>
      </c>
      <c r="DF47">
        <f>ROUND(ROUND(AE47*AI47,2)*CX47,2)</f>
        <v>29.43</v>
      </c>
      <c r="DG47">
        <f>ROUND(ROUND(AF47,2)*CX47,2)</f>
        <v>0</v>
      </c>
      <c r="DH47">
        <f>ROUND(ROUND(AG47,2)*CX47,2)</f>
        <v>0</v>
      </c>
      <c r="DI47">
        <f>ROUND(ROUND(AH47,2)*CX47,2)</f>
        <v>0</v>
      </c>
      <c r="DJ47">
        <f>DF47</f>
        <v>29.43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ROW(Source!A49)</f>
        <v>49</v>
      </c>
      <c r="B48">
        <v>145071932</v>
      </c>
      <c r="C48">
        <v>145105512</v>
      </c>
      <c r="D48">
        <v>140792570</v>
      </c>
      <c r="E48">
        <v>1</v>
      </c>
      <c r="F48">
        <v>1</v>
      </c>
      <c r="G48">
        <v>1</v>
      </c>
      <c r="H48">
        <v>3</v>
      </c>
      <c r="I48" t="s">
        <v>82</v>
      </c>
      <c r="J48" t="s">
        <v>84</v>
      </c>
      <c r="K48" t="s">
        <v>83</v>
      </c>
      <c r="L48">
        <v>1348</v>
      </c>
      <c r="N48">
        <v>1009</v>
      </c>
      <c r="O48" t="s">
        <v>33</v>
      </c>
      <c r="P48" t="s">
        <v>33</v>
      </c>
      <c r="Q48">
        <v>1000</v>
      </c>
      <c r="W48">
        <v>1</v>
      </c>
      <c r="X48">
        <v>-509681559</v>
      </c>
      <c r="Y48">
        <f>AT48</f>
        <v>-2.3E-2</v>
      </c>
      <c r="AA48">
        <v>93856</v>
      </c>
      <c r="AB48">
        <v>0</v>
      </c>
      <c r="AC48">
        <v>0</v>
      </c>
      <c r="AD48">
        <v>0</v>
      </c>
      <c r="AE48">
        <v>11200</v>
      </c>
      <c r="AF48">
        <v>0</v>
      </c>
      <c r="AG48">
        <v>0</v>
      </c>
      <c r="AH48">
        <v>0</v>
      </c>
      <c r="AI48">
        <v>8.3800000000000008</v>
      </c>
      <c r="AJ48">
        <v>1</v>
      </c>
      <c r="AK48">
        <v>1</v>
      </c>
      <c r="AL48">
        <v>1</v>
      </c>
      <c r="AM48">
        <v>4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-2.3E-2</v>
      </c>
      <c r="AU48" t="s">
        <v>3</v>
      </c>
      <c r="AV48">
        <v>0</v>
      </c>
      <c r="AW48">
        <v>2</v>
      </c>
      <c r="AX48">
        <v>145105517</v>
      </c>
      <c r="AY48">
        <v>1</v>
      </c>
      <c r="AZ48">
        <v>6144</v>
      </c>
      <c r="BA48">
        <v>54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ROUND(Y48*Source!I49,9)</f>
        <v>-6.8079999999999998E-3</v>
      </c>
      <c r="CY48">
        <f>AA48</f>
        <v>93856</v>
      </c>
      <c r="CZ48">
        <f>AE48</f>
        <v>11200</v>
      </c>
      <c r="DA48">
        <f>AI48</f>
        <v>8.3800000000000008</v>
      </c>
      <c r="DB48">
        <f>ROUND(ROUND(AT48*CZ48,2),2)</f>
        <v>-257.60000000000002</v>
      </c>
      <c r="DC48">
        <f>ROUND(ROUND(AT48*AG48,2),2)</f>
        <v>0</v>
      </c>
      <c r="DD48" t="s">
        <v>3</v>
      </c>
      <c r="DE48" t="s">
        <v>3</v>
      </c>
      <c r="DF48">
        <f>ROUND(ROUND(AE48*AI48,2)*CX48,2)</f>
        <v>-638.97</v>
      </c>
      <c r="DG48">
        <f>ROUND(ROUND(AF48,2)*CX48,2)</f>
        <v>0</v>
      </c>
      <c r="DH48">
        <f>ROUND(ROUND(AG48,2)*CX48,2)</f>
        <v>0</v>
      </c>
      <c r="DI48">
        <f>ROUND(ROUND(AH48,2)*CX48,2)</f>
        <v>0</v>
      </c>
      <c r="DJ48">
        <f>DF48</f>
        <v>-638.97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ROW(Source!A53)</f>
        <v>53</v>
      </c>
      <c r="B49">
        <v>145071932</v>
      </c>
      <c r="C49">
        <v>145079022</v>
      </c>
      <c r="D49">
        <v>140759945</v>
      </c>
      <c r="E49">
        <v>70</v>
      </c>
      <c r="F49">
        <v>1</v>
      </c>
      <c r="G49">
        <v>1</v>
      </c>
      <c r="H49">
        <v>1</v>
      </c>
      <c r="I49" t="s">
        <v>479</v>
      </c>
      <c r="J49" t="s">
        <v>3</v>
      </c>
      <c r="K49" t="s">
        <v>480</v>
      </c>
      <c r="L49">
        <v>1191</v>
      </c>
      <c r="N49">
        <v>1013</v>
      </c>
      <c r="O49" t="s">
        <v>392</v>
      </c>
      <c r="P49" t="s">
        <v>392</v>
      </c>
      <c r="Q49">
        <v>1</v>
      </c>
      <c r="W49">
        <v>0</v>
      </c>
      <c r="X49">
        <v>-366857280</v>
      </c>
      <c r="Y49">
        <f>(AT49*(1+(0.005*2.3)))</f>
        <v>65.868880000000004</v>
      </c>
      <c r="AA49">
        <v>0</v>
      </c>
      <c r="AB49">
        <v>0</v>
      </c>
      <c r="AC49">
        <v>0</v>
      </c>
      <c r="AD49">
        <v>362.94</v>
      </c>
      <c r="AE49">
        <v>0</v>
      </c>
      <c r="AF49">
        <v>0</v>
      </c>
      <c r="AG49">
        <v>0</v>
      </c>
      <c r="AH49">
        <v>7.94</v>
      </c>
      <c r="AI49">
        <v>1</v>
      </c>
      <c r="AJ49">
        <v>1</v>
      </c>
      <c r="AK49">
        <v>1</v>
      </c>
      <c r="AL49">
        <v>45.71</v>
      </c>
      <c r="AM49">
        <v>4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65.12</v>
      </c>
      <c r="AU49" t="s">
        <v>22</v>
      </c>
      <c r="AV49">
        <v>1</v>
      </c>
      <c r="AW49">
        <v>2</v>
      </c>
      <c r="AX49">
        <v>145079023</v>
      </c>
      <c r="AY49">
        <v>1</v>
      </c>
      <c r="AZ49">
        <v>0</v>
      </c>
      <c r="BA49">
        <v>55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ROUND(Y49*Source!I53,9)</f>
        <v>470.3038032</v>
      </c>
      <c r="CY49">
        <f>AD49</f>
        <v>362.94</v>
      </c>
      <c r="CZ49">
        <f>AH49</f>
        <v>7.94</v>
      </c>
      <c r="DA49">
        <f>AL49</f>
        <v>45.71</v>
      </c>
      <c r="DB49">
        <f>ROUND((ROUND(AT49*CZ49,2)*(1+(0.005*2.3))),2)</f>
        <v>523</v>
      </c>
      <c r="DC49">
        <f>ROUND((ROUND(AT49*AG49,2)*(1+(0.005*2.3))),2)</f>
        <v>0</v>
      </c>
      <c r="DD49" t="s">
        <v>3</v>
      </c>
      <c r="DE49" t="s">
        <v>3</v>
      </c>
      <c r="DF49">
        <f>ROUND(ROUND(AE49,2)*CX49,2)</f>
        <v>0</v>
      </c>
      <c r="DG49">
        <f>ROUND(ROUND(AF49,2)*CX49,2)</f>
        <v>0</v>
      </c>
      <c r="DH49">
        <f>ROUND(ROUND(AG49,2)*CX49,2)</f>
        <v>0</v>
      </c>
      <c r="DI49">
        <f>ROUND(ROUND(AH49*AL49,2)*CX49,2)</f>
        <v>170692.06</v>
      </c>
      <c r="DJ49">
        <f>DI49</f>
        <v>170692.06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ROW(Source!A53)</f>
        <v>53</v>
      </c>
      <c r="B50">
        <v>145071932</v>
      </c>
      <c r="C50">
        <v>145079022</v>
      </c>
      <c r="D50">
        <v>140760225</v>
      </c>
      <c r="E50">
        <v>70</v>
      </c>
      <c r="F50">
        <v>1</v>
      </c>
      <c r="G50">
        <v>1</v>
      </c>
      <c r="H50">
        <v>1</v>
      </c>
      <c r="I50" t="s">
        <v>399</v>
      </c>
      <c r="J50" t="s">
        <v>3</v>
      </c>
      <c r="K50" t="s">
        <v>400</v>
      </c>
      <c r="L50">
        <v>1191</v>
      </c>
      <c r="N50">
        <v>1013</v>
      </c>
      <c r="O50" t="s">
        <v>392</v>
      </c>
      <c r="P50" t="s">
        <v>392</v>
      </c>
      <c r="Q50">
        <v>1</v>
      </c>
      <c r="W50">
        <v>0</v>
      </c>
      <c r="X50">
        <v>-1417349443</v>
      </c>
      <c r="Y50">
        <f>AT50</f>
        <v>0.28000000000000003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45.71</v>
      </c>
      <c r="AL50">
        <v>1</v>
      </c>
      <c r="AM50">
        <v>4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3</v>
      </c>
      <c r="AT50">
        <v>0.28000000000000003</v>
      </c>
      <c r="AU50" t="s">
        <v>3</v>
      </c>
      <c r="AV50">
        <v>2</v>
      </c>
      <c r="AW50">
        <v>2</v>
      </c>
      <c r="AX50">
        <v>145079024</v>
      </c>
      <c r="AY50">
        <v>1</v>
      </c>
      <c r="AZ50">
        <v>0</v>
      </c>
      <c r="BA50">
        <v>56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ROUND(Y50*Source!I53,9)</f>
        <v>1.9992000000000001</v>
      </c>
      <c r="CY50">
        <f>AD50</f>
        <v>0</v>
      </c>
      <c r="CZ50">
        <f>AH50</f>
        <v>0</v>
      </c>
      <c r="DA50">
        <f>AL50</f>
        <v>1</v>
      </c>
      <c r="DB50">
        <f>ROUND(ROUND(AT50*CZ50,2),2)</f>
        <v>0</v>
      </c>
      <c r="DC50">
        <f>ROUND(ROUND(AT50*AG50,2),2)</f>
        <v>0</v>
      </c>
      <c r="DD50" t="s">
        <v>3</v>
      </c>
      <c r="DE50" t="s">
        <v>3</v>
      </c>
      <c r="DF50">
        <f>ROUND(ROUND(AE50,2)*CX50,2)</f>
        <v>0</v>
      </c>
      <c r="DG50">
        <f>ROUND(ROUND(AF50,2)*CX50,2)</f>
        <v>0</v>
      </c>
      <c r="DH50">
        <f>ROUND(ROUND(AG50*AK50,2)*CX50,2)</f>
        <v>0</v>
      </c>
      <c r="DI50">
        <f>ROUND(ROUND(AH50,2)*CX50,2)</f>
        <v>0</v>
      </c>
      <c r="DJ50">
        <f>DI50</f>
        <v>0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ROW(Source!A53)</f>
        <v>53</v>
      </c>
      <c r="B51">
        <v>145071932</v>
      </c>
      <c r="C51">
        <v>145079022</v>
      </c>
      <c r="D51">
        <v>140923086</v>
      </c>
      <c r="E51">
        <v>1</v>
      </c>
      <c r="F51">
        <v>1</v>
      </c>
      <c r="G51">
        <v>1</v>
      </c>
      <c r="H51">
        <v>2</v>
      </c>
      <c r="I51" t="s">
        <v>481</v>
      </c>
      <c r="J51" t="s">
        <v>482</v>
      </c>
      <c r="K51" t="s">
        <v>483</v>
      </c>
      <c r="L51">
        <v>1367</v>
      </c>
      <c r="N51">
        <v>1011</v>
      </c>
      <c r="O51" t="s">
        <v>396</v>
      </c>
      <c r="P51" t="s">
        <v>396</v>
      </c>
      <c r="Q51">
        <v>1</v>
      </c>
      <c r="W51">
        <v>0</v>
      </c>
      <c r="X51">
        <v>208619310</v>
      </c>
      <c r="Y51">
        <f>AT51</f>
        <v>0.39</v>
      </c>
      <c r="AA51">
        <v>0</v>
      </c>
      <c r="AB51">
        <v>22.8</v>
      </c>
      <c r="AC51">
        <v>0</v>
      </c>
      <c r="AD51">
        <v>0</v>
      </c>
      <c r="AE51">
        <v>0</v>
      </c>
      <c r="AF51">
        <v>1.7</v>
      </c>
      <c r="AG51">
        <v>0</v>
      </c>
      <c r="AH51">
        <v>0</v>
      </c>
      <c r="AI51">
        <v>1</v>
      </c>
      <c r="AJ51">
        <v>13.41</v>
      </c>
      <c r="AK51">
        <v>45.71</v>
      </c>
      <c r="AL51">
        <v>1</v>
      </c>
      <c r="AM51">
        <v>4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3</v>
      </c>
      <c r="AT51">
        <v>0.39</v>
      </c>
      <c r="AU51" t="s">
        <v>3</v>
      </c>
      <c r="AV51">
        <v>0</v>
      </c>
      <c r="AW51">
        <v>2</v>
      </c>
      <c r="AX51">
        <v>145079025</v>
      </c>
      <c r="AY51">
        <v>1</v>
      </c>
      <c r="AZ51">
        <v>0</v>
      </c>
      <c r="BA51">
        <v>57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ROUND(Y51*Source!I53,9)</f>
        <v>2.7846000000000002</v>
      </c>
      <c r="CY51">
        <f>AB51</f>
        <v>22.8</v>
      </c>
      <c r="CZ51">
        <f>AF51</f>
        <v>1.7</v>
      </c>
      <c r="DA51">
        <f>AJ51</f>
        <v>13.41</v>
      </c>
      <c r="DB51">
        <f>ROUND(ROUND(AT51*CZ51,2),2)</f>
        <v>0.66</v>
      </c>
      <c r="DC51">
        <f>ROUND(ROUND(AT51*AG51,2),2)</f>
        <v>0</v>
      </c>
      <c r="DD51" t="s">
        <v>3</v>
      </c>
      <c r="DE51" t="s">
        <v>3</v>
      </c>
      <c r="DF51">
        <f>ROUND(ROUND(AE51,2)*CX51,2)</f>
        <v>0</v>
      </c>
      <c r="DG51">
        <f>ROUND(ROUND(AF51*AJ51,2)*CX51,2)</f>
        <v>63.49</v>
      </c>
      <c r="DH51">
        <f>ROUND(ROUND(AG51*AK51,2)*CX51,2)</f>
        <v>0</v>
      </c>
      <c r="DI51">
        <f>ROUND(ROUND(AH51,2)*CX51,2)</f>
        <v>0</v>
      </c>
      <c r="DJ51">
        <f>DG51</f>
        <v>63.49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ROW(Source!A53)</f>
        <v>53</v>
      </c>
      <c r="B52">
        <v>145071932</v>
      </c>
      <c r="C52">
        <v>145079022</v>
      </c>
      <c r="D52">
        <v>140923885</v>
      </c>
      <c r="E52">
        <v>1</v>
      </c>
      <c r="F52">
        <v>1</v>
      </c>
      <c r="G52">
        <v>1</v>
      </c>
      <c r="H52">
        <v>2</v>
      </c>
      <c r="I52" t="s">
        <v>413</v>
      </c>
      <c r="J52" t="s">
        <v>414</v>
      </c>
      <c r="K52" t="s">
        <v>415</v>
      </c>
      <c r="L52">
        <v>1367</v>
      </c>
      <c r="N52">
        <v>1011</v>
      </c>
      <c r="O52" t="s">
        <v>396</v>
      </c>
      <c r="P52" t="s">
        <v>396</v>
      </c>
      <c r="Q52">
        <v>1</v>
      </c>
      <c r="W52">
        <v>0</v>
      </c>
      <c r="X52">
        <v>509054691</v>
      </c>
      <c r="Y52">
        <f>AT52</f>
        <v>0.28000000000000003</v>
      </c>
      <c r="AA52">
        <v>0</v>
      </c>
      <c r="AB52">
        <v>881.17</v>
      </c>
      <c r="AC52">
        <v>530.24</v>
      </c>
      <c r="AD52">
        <v>0</v>
      </c>
      <c r="AE52">
        <v>0</v>
      </c>
      <c r="AF52">
        <v>65.709999999999994</v>
      </c>
      <c r="AG52">
        <v>11.6</v>
      </c>
      <c r="AH52">
        <v>0</v>
      </c>
      <c r="AI52">
        <v>1</v>
      </c>
      <c r="AJ52">
        <v>13.41</v>
      </c>
      <c r="AK52">
        <v>45.71</v>
      </c>
      <c r="AL52">
        <v>1</v>
      </c>
      <c r="AM52">
        <v>4</v>
      </c>
      <c r="AN52">
        <v>0</v>
      </c>
      <c r="AO52">
        <v>1</v>
      </c>
      <c r="AP52">
        <v>0</v>
      </c>
      <c r="AQ52">
        <v>0</v>
      </c>
      <c r="AR52">
        <v>0</v>
      </c>
      <c r="AS52" t="s">
        <v>3</v>
      </c>
      <c r="AT52">
        <v>0.28000000000000003</v>
      </c>
      <c r="AU52" t="s">
        <v>3</v>
      </c>
      <c r="AV52">
        <v>0</v>
      </c>
      <c r="AW52">
        <v>2</v>
      </c>
      <c r="AX52">
        <v>145079026</v>
      </c>
      <c r="AY52">
        <v>1</v>
      </c>
      <c r="AZ52">
        <v>0</v>
      </c>
      <c r="BA52">
        <v>58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ROUND(Y52*Source!I53,9)</f>
        <v>1.9992000000000001</v>
      </c>
      <c r="CY52">
        <f>AB52</f>
        <v>881.17</v>
      </c>
      <c r="CZ52">
        <f>AF52</f>
        <v>65.709999999999994</v>
      </c>
      <c r="DA52">
        <f>AJ52</f>
        <v>13.41</v>
      </c>
      <c r="DB52">
        <f>ROUND(ROUND(AT52*CZ52,2),2)</f>
        <v>18.399999999999999</v>
      </c>
      <c r="DC52">
        <f>ROUND(ROUND(AT52*AG52,2),2)</f>
        <v>3.25</v>
      </c>
      <c r="DD52" t="s">
        <v>3</v>
      </c>
      <c r="DE52" t="s">
        <v>3</v>
      </c>
      <c r="DF52">
        <f>ROUND(ROUND(AE52,2)*CX52,2)</f>
        <v>0</v>
      </c>
      <c r="DG52">
        <f>ROUND(ROUND(AF52*AJ52,2)*CX52,2)</f>
        <v>1761.64</v>
      </c>
      <c r="DH52">
        <f>ROUND(ROUND(AG52*AK52,2)*CX52,2)</f>
        <v>1060.06</v>
      </c>
      <c r="DI52">
        <f>ROUND(ROUND(AH52,2)*CX52,2)</f>
        <v>0</v>
      </c>
      <c r="DJ52">
        <f>DG52</f>
        <v>1761.64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ROW(Source!A53)</f>
        <v>53</v>
      </c>
      <c r="B53">
        <v>145071932</v>
      </c>
      <c r="C53">
        <v>145079022</v>
      </c>
      <c r="D53">
        <v>140775118</v>
      </c>
      <c r="E53">
        <v>1</v>
      </c>
      <c r="F53">
        <v>1</v>
      </c>
      <c r="G53">
        <v>1</v>
      </c>
      <c r="H53">
        <v>3</v>
      </c>
      <c r="I53" t="s">
        <v>484</v>
      </c>
      <c r="J53" t="s">
        <v>485</v>
      </c>
      <c r="K53" t="s">
        <v>486</v>
      </c>
      <c r="L53">
        <v>1348</v>
      </c>
      <c r="N53">
        <v>1009</v>
      </c>
      <c r="O53" t="s">
        <v>33</v>
      </c>
      <c r="P53" t="s">
        <v>33</v>
      </c>
      <c r="Q53">
        <v>1000</v>
      </c>
      <c r="W53">
        <v>0</v>
      </c>
      <c r="X53">
        <v>-45966985</v>
      </c>
      <c r="Y53">
        <f>AT53</f>
        <v>4.0000000000000001E-3</v>
      </c>
      <c r="AA53">
        <v>100375.64</v>
      </c>
      <c r="AB53">
        <v>0</v>
      </c>
      <c r="AC53">
        <v>0</v>
      </c>
      <c r="AD53">
        <v>0</v>
      </c>
      <c r="AE53">
        <v>11978</v>
      </c>
      <c r="AF53">
        <v>0</v>
      </c>
      <c r="AG53">
        <v>0</v>
      </c>
      <c r="AH53">
        <v>0</v>
      </c>
      <c r="AI53">
        <v>8.3800000000000008</v>
      </c>
      <c r="AJ53">
        <v>1</v>
      </c>
      <c r="AK53">
        <v>1</v>
      </c>
      <c r="AL53">
        <v>1</v>
      </c>
      <c r="AM53">
        <v>4</v>
      </c>
      <c r="AN53">
        <v>0</v>
      </c>
      <c r="AO53">
        <v>1</v>
      </c>
      <c r="AP53">
        <v>0</v>
      </c>
      <c r="AQ53">
        <v>0</v>
      </c>
      <c r="AR53">
        <v>0</v>
      </c>
      <c r="AS53" t="s">
        <v>3</v>
      </c>
      <c r="AT53">
        <v>4.0000000000000001E-3</v>
      </c>
      <c r="AU53" t="s">
        <v>3</v>
      </c>
      <c r="AV53">
        <v>0</v>
      </c>
      <c r="AW53">
        <v>2</v>
      </c>
      <c r="AX53">
        <v>145079027</v>
      </c>
      <c r="AY53">
        <v>1</v>
      </c>
      <c r="AZ53">
        <v>0</v>
      </c>
      <c r="BA53">
        <v>59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ROUND(Y53*Source!I53,9)</f>
        <v>2.8559999999999999E-2</v>
      </c>
      <c r="CY53">
        <f>AA53</f>
        <v>100375.64</v>
      </c>
      <c r="CZ53">
        <f>AE53</f>
        <v>11978</v>
      </c>
      <c r="DA53">
        <f>AI53</f>
        <v>8.3800000000000008</v>
      </c>
      <c r="DB53">
        <f>ROUND(ROUND(AT53*CZ53,2),2)</f>
        <v>47.91</v>
      </c>
      <c r="DC53">
        <f>ROUND(ROUND(AT53*AG53,2),2)</f>
        <v>0</v>
      </c>
      <c r="DD53" t="s">
        <v>3</v>
      </c>
      <c r="DE53" t="s">
        <v>3</v>
      </c>
      <c r="DF53">
        <f>ROUND(ROUND(AE53*AI53,2)*CX53,2)</f>
        <v>2866.73</v>
      </c>
      <c r="DG53">
        <f>ROUND(ROUND(AF53,2)*CX53,2)</f>
        <v>0</v>
      </c>
      <c r="DH53">
        <f>ROUND(ROUND(AG53,2)*CX53,2)</f>
        <v>0</v>
      </c>
      <c r="DI53">
        <f>ROUND(ROUND(AH53,2)*CX53,2)</f>
        <v>0</v>
      </c>
      <c r="DJ53">
        <f>DF53</f>
        <v>2866.73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ROW(Source!A53)</f>
        <v>53</v>
      </c>
      <c r="B54">
        <v>145071932</v>
      </c>
      <c r="C54">
        <v>145079022</v>
      </c>
      <c r="D54">
        <v>140765020</v>
      </c>
      <c r="E54">
        <v>70</v>
      </c>
      <c r="F54">
        <v>1</v>
      </c>
      <c r="G54">
        <v>1</v>
      </c>
      <c r="H54">
        <v>3</v>
      </c>
      <c r="I54" t="s">
        <v>31</v>
      </c>
      <c r="J54" t="s">
        <v>3</v>
      </c>
      <c r="K54" t="s">
        <v>32</v>
      </c>
      <c r="L54">
        <v>1348</v>
      </c>
      <c r="N54">
        <v>1009</v>
      </c>
      <c r="O54" t="s">
        <v>33</v>
      </c>
      <c r="P54" t="s">
        <v>33</v>
      </c>
      <c r="Q54">
        <v>1000</v>
      </c>
      <c r="W54">
        <v>0</v>
      </c>
      <c r="X54">
        <v>2102561428</v>
      </c>
      <c r="Y54">
        <f>AT54</f>
        <v>2.11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8.3800000000000008</v>
      </c>
      <c r="AJ54">
        <v>1</v>
      </c>
      <c r="AK54">
        <v>1</v>
      </c>
      <c r="AL54">
        <v>1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 t="s">
        <v>3</v>
      </c>
      <c r="AT54">
        <v>2.11</v>
      </c>
      <c r="AU54" t="s">
        <v>3</v>
      </c>
      <c r="AV54">
        <v>0</v>
      </c>
      <c r="AW54">
        <v>2</v>
      </c>
      <c r="AX54">
        <v>145079029</v>
      </c>
      <c r="AY54">
        <v>1</v>
      </c>
      <c r="AZ54">
        <v>0</v>
      </c>
      <c r="BA54">
        <v>61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ROUND(Y54*Source!I53,9)</f>
        <v>15.0654</v>
      </c>
      <c r="CY54">
        <f>AA54</f>
        <v>0</v>
      </c>
      <c r="CZ54">
        <f>AE54</f>
        <v>0</v>
      </c>
      <c r="DA54">
        <f>AI54</f>
        <v>8.3800000000000008</v>
      </c>
      <c r="DB54">
        <f>ROUND(ROUND(AT54*CZ54,2),2)</f>
        <v>0</v>
      </c>
      <c r="DC54">
        <f>ROUND(ROUND(AT54*AG54,2),2)</f>
        <v>0</v>
      </c>
      <c r="DD54" t="s">
        <v>3</v>
      </c>
      <c r="DE54" t="s">
        <v>3</v>
      </c>
      <c r="DF54">
        <f>ROUND(ROUND(AE54*AI54,2)*CX54,2)</f>
        <v>0</v>
      </c>
      <c r="DG54">
        <f>ROUND(ROUND(AF54,2)*CX54,2)</f>
        <v>0</v>
      </c>
      <c r="DH54">
        <f>ROUND(ROUND(AG54,2)*CX54,2)</f>
        <v>0</v>
      </c>
      <c r="DI54">
        <f>ROUND(ROUND(AH54,2)*CX54,2)</f>
        <v>0</v>
      </c>
      <c r="DJ54">
        <f>DF54</f>
        <v>0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ROW(Source!A56)</f>
        <v>56</v>
      </c>
      <c r="B55">
        <v>145071932</v>
      </c>
      <c r="C55">
        <v>145079037</v>
      </c>
      <c r="D55">
        <v>140759953</v>
      </c>
      <c r="E55">
        <v>70</v>
      </c>
      <c r="F55">
        <v>1</v>
      </c>
      <c r="G55">
        <v>1</v>
      </c>
      <c r="H55">
        <v>1</v>
      </c>
      <c r="I55" t="s">
        <v>487</v>
      </c>
      <c r="J55" t="s">
        <v>3</v>
      </c>
      <c r="K55" t="s">
        <v>488</v>
      </c>
      <c r="L55">
        <v>1191</v>
      </c>
      <c r="N55">
        <v>1013</v>
      </c>
      <c r="O55" t="s">
        <v>392</v>
      </c>
      <c r="P55" t="s">
        <v>392</v>
      </c>
      <c r="Q55">
        <v>1</v>
      </c>
      <c r="W55">
        <v>0</v>
      </c>
      <c r="X55">
        <v>-844220143</v>
      </c>
      <c r="Y55">
        <f>(AT55*(1+(0.005*2.3)))</f>
        <v>22.940820000000002</v>
      </c>
      <c r="AA55">
        <v>0</v>
      </c>
      <c r="AB55">
        <v>0</v>
      </c>
      <c r="AC55">
        <v>0</v>
      </c>
      <c r="AD55">
        <v>369.79</v>
      </c>
      <c r="AE55">
        <v>0</v>
      </c>
      <c r="AF55">
        <v>0</v>
      </c>
      <c r="AG55">
        <v>0</v>
      </c>
      <c r="AH55">
        <v>8.09</v>
      </c>
      <c r="AI55">
        <v>1</v>
      </c>
      <c r="AJ55">
        <v>1</v>
      </c>
      <c r="AK55">
        <v>1</v>
      </c>
      <c r="AL55">
        <v>45.71</v>
      </c>
      <c r="AM55">
        <v>4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22.68</v>
      </c>
      <c r="AU55" t="s">
        <v>22</v>
      </c>
      <c r="AV55">
        <v>1</v>
      </c>
      <c r="AW55">
        <v>2</v>
      </c>
      <c r="AX55">
        <v>145079038</v>
      </c>
      <c r="AY55">
        <v>1</v>
      </c>
      <c r="AZ55">
        <v>0</v>
      </c>
      <c r="BA55">
        <v>62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ROUND(Y55*Source!I56,9)</f>
        <v>54.599151599999999</v>
      </c>
      <c r="CY55">
        <f>AD55</f>
        <v>369.79</v>
      </c>
      <c r="CZ55">
        <f>AH55</f>
        <v>8.09</v>
      </c>
      <c r="DA55">
        <f>AL55</f>
        <v>45.71</v>
      </c>
      <c r="DB55">
        <f>ROUND((ROUND(AT55*CZ55,2)*(1+(0.005*2.3))),2)</f>
        <v>185.59</v>
      </c>
      <c r="DC55">
        <f>ROUND((ROUND(AT55*AG55,2)*(1+(0.005*2.3))),2)</f>
        <v>0</v>
      </c>
      <c r="DD55" t="s">
        <v>3</v>
      </c>
      <c r="DE55" t="s">
        <v>3</v>
      </c>
      <c r="DF55">
        <f>ROUND(ROUND(AE55,2)*CX55,2)</f>
        <v>0</v>
      </c>
      <c r="DG55">
        <f>ROUND(ROUND(AF55,2)*CX55,2)</f>
        <v>0</v>
      </c>
      <c r="DH55">
        <f>ROUND(ROUND(AG55,2)*CX55,2)</f>
        <v>0</v>
      </c>
      <c r="DI55">
        <f>ROUND(ROUND(AH55*AL55,2)*CX55,2)</f>
        <v>20190.22</v>
      </c>
      <c r="DJ55">
        <f>DI55</f>
        <v>20190.22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ROW(Source!A56)</f>
        <v>56</v>
      </c>
      <c r="B56">
        <v>145071932</v>
      </c>
      <c r="C56">
        <v>145079037</v>
      </c>
      <c r="D56">
        <v>140760225</v>
      </c>
      <c r="E56">
        <v>70</v>
      </c>
      <c r="F56">
        <v>1</v>
      </c>
      <c r="G56">
        <v>1</v>
      </c>
      <c r="H56">
        <v>1</v>
      </c>
      <c r="I56" t="s">
        <v>399</v>
      </c>
      <c r="J56" t="s">
        <v>3</v>
      </c>
      <c r="K56" t="s">
        <v>400</v>
      </c>
      <c r="L56">
        <v>1191</v>
      </c>
      <c r="N56">
        <v>1013</v>
      </c>
      <c r="O56" t="s">
        <v>392</v>
      </c>
      <c r="P56" t="s">
        <v>392</v>
      </c>
      <c r="Q56">
        <v>1</v>
      </c>
      <c r="W56">
        <v>0</v>
      </c>
      <c r="X56">
        <v>-1417349443</v>
      </c>
      <c r="Y56">
        <f>AT56</f>
        <v>0.28999999999999998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45.71</v>
      </c>
      <c r="AL56">
        <v>1</v>
      </c>
      <c r="AM56">
        <v>4</v>
      </c>
      <c r="AN56">
        <v>0</v>
      </c>
      <c r="AO56">
        <v>1</v>
      </c>
      <c r="AP56">
        <v>0</v>
      </c>
      <c r="AQ56">
        <v>0</v>
      </c>
      <c r="AR56">
        <v>0</v>
      </c>
      <c r="AS56" t="s">
        <v>3</v>
      </c>
      <c r="AT56">
        <v>0.28999999999999998</v>
      </c>
      <c r="AU56" t="s">
        <v>3</v>
      </c>
      <c r="AV56">
        <v>2</v>
      </c>
      <c r="AW56">
        <v>2</v>
      </c>
      <c r="AX56">
        <v>145079039</v>
      </c>
      <c r="AY56">
        <v>1</v>
      </c>
      <c r="AZ56">
        <v>0</v>
      </c>
      <c r="BA56">
        <v>63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ROUND(Y56*Source!I56,9)</f>
        <v>0.69020000000000004</v>
      </c>
      <c r="CY56">
        <f>AD56</f>
        <v>0</v>
      </c>
      <c r="CZ56">
        <f>AH56</f>
        <v>0</v>
      </c>
      <c r="DA56">
        <f>AL56</f>
        <v>1</v>
      </c>
      <c r="DB56">
        <f>ROUND(ROUND(AT56*CZ56,2),2)</f>
        <v>0</v>
      </c>
      <c r="DC56">
        <f>ROUND(ROUND(AT56*AG56,2),2)</f>
        <v>0</v>
      </c>
      <c r="DD56" t="s">
        <v>3</v>
      </c>
      <c r="DE56" t="s">
        <v>3</v>
      </c>
      <c r="DF56">
        <f>ROUND(ROUND(AE56,2)*CX56,2)</f>
        <v>0</v>
      </c>
      <c r="DG56">
        <f>ROUND(ROUND(AF56,2)*CX56,2)</f>
        <v>0</v>
      </c>
      <c r="DH56">
        <f>ROUND(ROUND(AG56*AK56,2)*CX56,2)</f>
        <v>0</v>
      </c>
      <c r="DI56">
        <f>ROUND(ROUND(AH56,2)*CX56,2)</f>
        <v>0</v>
      </c>
      <c r="DJ56">
        <f>DI56</f>
        <v>0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ROW(Source!A56)</f>
        <v>56</v>
      </c>
      <c r="B57">
        <v>145071932</v>
      </c>
      <c r="C57">
        <v>145079037</v>
      </c>
      <c r="D57">
        <v>140922893</v>
      </c>
      <c r="E57">
        <v>1</v>
      </c>
      <c r="F57">
        <v>1</v>
      </c>
      <c r="G57">
        <v>1</v>
      </c>
      <c r="H57">
        <v>2</v>
      </c>
      <c r="I57" t="s">
        <v>458</v>
      </c>
      <c r="J57" t="s">
        <v>459</v>
      </c>
      <c r="K57" t="s">
        <v>460</v>
      </c>
      <c r="L57">
        <v>1367</v>
      </c>
      <c r="N57">
        <v>1011</v>
      </c>
      <c r="O57" t="s">
        <v>396</v>
      </c>
      <c r="P57" t="s">
        <v>396</v>
      </c>
      <c r="Q57">
        <v>1</v>
      </c>
      <c r="W57">
        <v>0</v>
      </c>
      <c r="X57">
        <v>-130837057</v>
      </c>
      <c r="Y57">
        <f>AT57</f>
        <v>0.28999999999999998</v>
      </c>
      <c r="AA57">
        <v>0</v>
      </c>
      <c r="AB57">
        <v>1158.6199999999999</v>
      </c>
      <c r="AC57">
        <v>617.09</v>
      </c>
      <c r="AD57">
        <v>0</v>
      </c>
      <c r="AE57">
        <v>0</v>
      </c>
      <c r="AF57">
        <v>86.4</v>
      </c>
      <c r="AG57">
        <v>13.5</v>
      </c>
      <c r="AH57">
        <v>0</v>
      </c>
      <c r="AI57">
        <v>1</v>
      </c>
      <c r="AJ57">
        <v>13.41</v>
      </c>
      <c r="AK57">
        <v>45.71</v>
      </c>
      <c r="AL57">
        <v>1</v>
      </c>
      <c r="AM57">
        <v>4</v>
      </c>
      <c r="AN57">
        <v>0</v>
      </c>
      <c r="AO57">
        <v>1</v>
      </c>
      <c r="AP57">
        <v>0</v>
      </c>
      <c r="AQ57">
        <v>0</v>
      </c>
      <c r="AR57">
        <v>0</v>
      </c>
      <c r="AS57" t="s">
        <v>3</v>
      </c>
      <c r="AT57">
        <v>0.28999999999999998</v>
      </c>
      <c r="AU57" t="s">
        <v>3</v>
      </c>
      <c r="AV57">
        <v>0</v>
      </c>
      <c r="AW57">
        <v>2</v>
      </c>
      <c r="AX57">
        <v>145079040</v>
      </c>
      <c r="AY57">
        <v>1</v>
      </c>
      <c r="AZ57">
        <v>0</v>
      </c>
      <c r="BA57">
        <v>64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ROUND(Y57*Source!I56,9)</f>
        <v>0.69020000000000004</v>
      </c>
      <c r="CY57">
        <f>AB57</f>
        <v>1158.6199999999999</v>
      </c>
      <c r="CZ57">
        <f>AF57</f>
        <v>86.4</v>
      </c>
      <c r="DA57">
        <f>AJ57</f>
        <v>13.41</v>
      </c>
      <c r="DB57">
        <f>ROUND(ROUND(AT57*CZ57,2),2)</f>
        <v>25.06</v>
      </c>
      <c r="DC57">
        <f>ROUND(ROUND(AT57*AG57,2),2)</f>
        <v>3.92</v>
      </c>
      <c r="DD57" t="s">
        <v>3</v>
      </c>
      <c r="DE57" t="s">
        <v>3</v>
      </c>
      <c r="DF57">
        <f>ROUND(ROUND(AE57,2)*CX57,2)</f>
        <v>0</v>
      </c>
      <c r="DG57">
        <f>ROUND(ROUND(AF57*AJ57,2)*CX57,2)</f>
        <v>799.68</v>
      </c>
      <c r="DH57">
        <f>ROUND(ROUND(AG57*AK57,2)*CX57,2)</f>
        <v>425.92</v>
      </c>
      <c r="DI57">
        <f>ROUND(ROUND(AH57,2)*CX57,2)</f>
        <v>0</v>
      </c>
      <c r="DJ57">
        <f>DG57</f>
        <v>799.68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ROW(Source!A56)</f>
        <v>56</v>
      </c>
      <c r="B58">
        <v>145071932</v>
      </c>
      <c r="C58">
        <v>145079037</v>
      </c>
      <c r="D58">
        <v>140765020</v>
      </c>
      <c r="E58">
        <v>70</v>
      </c>
      <c r="F58">
        <v>1</v>
      </c>
      <c r="G58">
        <v>1</v>
      </c>
      <c r="H58">
        <v>3</v>
      </c>
      <c r="I58" t="s">
        <v>31</v>
      </c>
      <c r="J58" t="s">
        <v>3</v>
      </c>
      <c r="K58" t="s">
        <v>32</v>
      </c>
      <c r="L58">
        <v>1348</v>
      </c>
      <c r="N58">
        <v>1009</v>
      </c>
      <c r="O58" t="s">
        <v>33</v>
      </c>
      <c r="P58" t="s">
        <v>33</v>
      </c>
      <c r="Q58">
        <v>1000</v>
      </c>
      <c r="W58">
        <v>0</v>
      </c>
      <c r="X58">
        <v>2102561428</v>
      </c>
      <c r="Y58">
        <f>AT58</f>
        <v>0.9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8.3800000000000008</v>
      </c>
      <c r="AJ58">
        <v>1</v>
      </c>
      <c r="AK58">
        <v>1</v>
      </c>
      <c r="AL58">
        <v>1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 t="s">
        <v>3</v>
      </c>
      <c r="AT58">
        <v>0.9</v>
      </c>
      <c r="AU58" t="s">
        <v>3</v>
      </c>
      <c r="AV58">
        <v>0</v>
      </c>
      <c r="AW58">
        <v>2</v>
      </c>
      <c r="AX58">
        <v>145079041</v>
      </c>
      <c r="AY58">
        <v>1</v>
      </c>
      <c r="AZ58">
        <v>0</v>
      </c>
      <c r="BA58">
        <v>65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ROUND(Y58*Source!I56,9)</f>
        <v>2.1419999999999999</v>
      </c>
      <c r="CY58">
        <f>AA58</f>
        <v>0</v>
      </c>
      <c r="CZ58">
        <f>AE58</f>
        <v>0</v>
      </c>
      <c r="DA58">
        <f>AI58</f>
        <v>8.3800000000000008</v>
      </c>
      <c r="DB58">
        <f>ROUND(ROUND(AT58*CZ58,2),2)</f>
        <v>0</v>
      </c>
      <c r="DC58">
        <f>ROUND(ROUND(AT58*AG58,2),2)</f>
        <v>0</v>
      </c>
      <c r="DD58" t="s">
        <v>3</v>
      </c>
      <c r="DE58" t="s">
        <v>3</v>
      </c>
      <c r="DF58">
        <f>ROUND(ROUND(AE58*AI58,2)*CX58,2)</f>
        <v>0</v>
      </c>
      <c r="DG58">
        <f>ROUND(ROUND(AF58,2)*CX58,2)</f>
        <v>0</v>
      </c>
      <c r="DH58">
        <f>ROUND(ROUND(AG58,2)*CX58,2)</f>
        <v>0</v>
      </c>
      <c r="DI58">
        <f>ROUND(ROUND(AH58,2)*CX58,2)</f>
        <v>0</v>
      </c>
      <c r="DJ58">
        <f>DF58</f>
        <v>0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ROW(Source!A58)</f>
        <v>58</v>
      </c>
      <c r="B59">
        <v>145071932</v>
      </c>
      <c r="C59">
        <v>145079103</v>
      </c>
      <c r="D59">
        <v>140759966</v>
      </c>
      <c r="E59">
        <v>70</v>
      </c>
      <c r="F59">
        <v>1</v>
      </c>
      <c r="G59">
        <v>1</v>
      </c>
      <c r="H59">
        <v>1</v>
      </c>
      <c r="I59" t="s">
        <v>489</v>
      </c>
      <c r="J59" t="s">
        <v>3</v>
      </c>
      <c r="K59" t="s">
        <v>490</v>
      </c>
      <c r="L59">
        <v>1191</v>
      </c>
      <c r="N59">
        <v>1013</v>
      </c>
      <c r="O59" t="s">
        <v>392</v>
      </c>
      <c r="P59" t="s">
        <v>392</v>
      </c>
      <c r="Q59">
        <v>1</v>
      </c>
      <c r="W59">
        <v>0</v>
      </c>
      <c r="X59">
        <v>229328897</v>
      </c>
      <c r="Y59">
        <f>((AT59*1.15)*(1+(0.005*2.3)))</f>
        <v>27.684754999999999</v>
      </c>
      <c r="AA59">
        <v>0</v>
      </c>
      <c r="AB59">
        <v>0</v>
      </c>
      <c r="AC59">
        <v>0</v>
      </c>
      <c r="AD59">
        <v>379.85</v>
      </c>
      <c r="AE59">
        <v>0</v>
      </c>
      <c r="AF59">
        <v>0</v>
      </c>
      <c r="AG59">
        <v>0</v>
      </c>
      <c r="AH59">
        <v>8.31</v>
      </c>
      <c r="AI59">
        <v>1</v>
      </c>
      <c r="AJ59">
        <v>1</v>
      </c>
      <c r="AK59">
        <v>1</v>
      </c>
      <c r="AL59">
        <v>45.71</v>
      </c>
      <c r="AM59">
        <v>4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23.8</v>
      </c>
      <c r="AU59" t="s">
        <v>39</v>
      </c>
      <c r="AV59">
        <v>1</v>
      </c>
      <c r="AW59">
        <v>2</v>
      </c>
      <c r="AX59">
        <v>145079104</v>
      </c>
      <c r="AY59">
        <v>1</v>
      </c>
      <c r="AZ59">
        <v>0</v>
      </c>
      <c r="BA59">
        <v>66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ROUND(Y59*Source!I58,9)</f>
        <v>166.10853</v>
      </c>
      <c r="CY59">
        <f>AD59</f>
        <v>379.85</v>
      </c>
      <c r="CZ59">
        <f>AH59</f>
        <v>8.31</v>
      </c>
      <c r="DA59">
        <f>AL59</f>
        <v>45.71</v>
      </c>
      <c r="DB59">
        <f>ROUND(((ROUND(AT59*CZ59,2)*1.15)*(1+(0.005*2.3))),2)</f>
        <v>230.06</v>
      </c>
      <c r="DC59">
        <f>ROUND(((ROUND(AT59*AG59,2)*1.15)*(1+(0.005*2.3))),2)</f>
        <v>0</v>
      </c>
      <c r="DD59" t="s">
        <v>3</v>
      </c>
      <c r="DE59" t="s">
        <v>3</v>
      </c>
      <c r="DF59">
        <f>ROUND(ROUND(AE59,2)*CX59,2)</f>
        <v>0</v>
      </c>
      <c r="DG59">
        <f>ROUND(ROUND(AF59,2)*CX59,2)</f>
        <v>0</v>
      </c>
      <c r="DH59">
        <f>ROUND(ROUND(AG59,2)*CX59,2)</f>
        <v>0</v>
      </c>
      <c r="DI59">
        <f>ROUND(ROUND(AH59*AL59,2)*CX59,2)</f>
        <v>63096.33</v>
      </c>
      <c r="DJ59">
        <f>DI59</f>
        <v>63096.33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ROW(Source!A58)</f>
        <v>58</v>
      </c>
      <c r="B60">
        <v>145071932</v>
      </c>
      <c r="C60">
        <v>145079103</v>
      </c>
      <c r="D60">
        <v>140760225</v>
      </c>
      <c r="E60">
        <v>70</v>
      </c>
      <c r="F60">
        <v>1</v>
      </c>
      <c r="G60">
        <v>1</v>
      </c>
      <c r="H60">
        <v>1</v>
      </c>
      <c r="I60" t="s">
        <v>399</v>
      </c>
      <c r="J60" t="s">
        <v>3</v>
      </c>
      <c r="K60" t="s">
        <v>400</v>
      </c>
      <c r="L60">
        <v>1191</v>
      </c>
      <c r="N60">
        <v>1013</v>
      </c>
      <c r="O60" t="s">
        <v>392</v>
      </c>
      <c r="P60" t="s">
        <v>392</v>
      </c>
      <c r="Q60">
        <v>1</v>
      </c>
      <c r="W60">
        <v>0</v>
      </c>
      <c r="X60">
        <v>-1417349443</v>
      </c>
      <c r="Y60">
        <f>(AT60*1.25)</f>
        <v>0.46250000000000002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45.71</v>
      </c>
      <c r="AL60">
        <v>1</v>
      </c>
      <c r="AM60">
        <v>4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0.37</v>
      </c>
      <c r="AU60" t="s">
        <v>38</v>
      </c>
      <c r="AV60">
        <v>2</v>
      </c>
      <c r="AW60">
        <v>2</v>
      </c>
      <c r="AX60">
        <v>145079105</v>
      </c>
      <c r="AY60">
        <v>1</v>
      </c>
      <c r="AZ60">
        <v>0</v>
      </c>
      <c r="BA60">
        <v>67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ROUND(Y60*Source!I58,9)</f>
        <v>2.7749999999999999</v>
      </c>
      <c r="CY60">
        <f>AD60</f>
        <v>0</v>
      </c>
      <c r="CZ60">
        <f>AH60</f>
        <v>0</v>
      </c>
      <c r="DA60">
        <f>AL60</f>
        <v>1</v>
      </c>
      <c r="DB60">
        <f>ROUND((ROUND(AT60*CZ60,2)*1.25),2)</f>
        <v>0</v>
      </c>
      <c r="DC60">
        <f>ROUND((ROUND(AT60*AG60,2)*1.25),2)</f>
        <v>0</v>
      </c>
      <c r="DD60" t="s">
        <v>3</v>
      </c>
      <c r="DE60" t="s">
        <v>3</v>
      </c>
      <c r="DF60">
        <f>ROUND(ROUND(AE60,2)*CX60,2)</f>
        <v>0</v>
      </c>
      <c r="DG60">
        <f>ROUND(ROUND(AF60,2)*CX60,2)</f>
        <v>0</v>
      </c>
      <c r="DH60">
        <f>ROUND(ROUND(AG60*AK60,2)*CX60,2)</f>
        <v>0</v>
      </c>
      <c r="DI60">
        <f t="shared" ref="DI60:DI70" si="25">ROUND(ROUND(AH60,2)*CX60,2)</f>
        <v>0</v>
      </c>
      <c r="DJ60">
        <f>DI60</f>
        <v>0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ROW(Source!A58)</f>
        <v>58</v>
      </c>
      <c r="B61">
        <v>145071932</v>
      </c>
      <c r="C61">
        <v>145079103</v>
      </c>
      <c r="D61">
        <v>140922951</v>
      </c>
      <c r="E61">
        <v>1</v>
      </c>
      <c r="F61">
        <v>1</v>
      </c>
      <c r="G61">
        <v>1</v>
      </c>
      <c r="H61">
        <v>2</v>
      </c>
      <c r="I61" t="s">
        <v>404</v>
      </c>
      <c r="J61" t="s">
        <v>405</v>
      </c>
      <c r="K61" t="s">
        <v>406</v>
      </c>
      <c r="L61">
        <v>1367</v>
      </c>
      <c r="N61">
        <v>1011</v>
      </c>
      <c r="O61" t="s">
        <v>396</v>
      </c>
      <c r="P61" t="s">
        <v>396</v>
      </c>
      <c r="Q61">
        <v>1</v>
      </c>
      <c r="W61">
        <v>0</v>
      </c>
      <c r="X61">
        <v>-430484415</v>
      </c>
      <c r="Y61">
        <f>(AT61*1.25)</f>
        <v>0.1875</v>
      </c>
      <c r="AA61">
        <v>0</v>
      </c>
      <c r="AB61">
        <v>1547.51</v>
      </c>
      <c r="AC61">
        <v>617.09</v>
      </c>
      <c r="AD61">
        <v>0</v>
      </c>
      <c r="AE61">
        <v>0</v>
      </c>
      <c r="AF61">
        <v>115.4</v>
      </c>
      <c r="AG61">
        <v>13.5</v>
      </c>
      <c r="AH61">
        <v>0</v>
      </c>
      <c r="AI61">
        <v>1</v>
      </c>
      <c r="AJ61">
        <v>13.41</v>
      </c>
      <c r="AK61">
        <v>45.71</v>
      </c>
      <c r="AL61">
        <v>1</v>
      </c>
      <c r="AM61">
        <v>4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0.15</v>
      </c>
      <c r="AU61" t="s">
        <v>38</v>
      </c>
      <c r="AV61">
        <v>0</v>
      </c>
      <c r="AW61">
        <v>2</v>
      </c>
      <c r="AX61">
        <v>145079106</v>
      </c>
      <c r="AY61">
        <v>1</v>
      </c>
      <c r="AZ61">
        <v>0</v>
      </c>
      <c r="BA61">
        <v>68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ROUND(Y61*Source!I58,9)</f>
        <v>1.125</v>
      </c>
      <c r="CY61">
        <f>AB61</f>
        <v>1547.51</v>
      </c>
      <c r="CZ61">
        <f>AF61</f>
        <v>115.4</v>
      </c>
      <c r="DA61">
        <f>AJ61</f>
        <v>13.41</v>
      </c>
      <c r="DB61">
        <f>ROUND((ROUND(AT61*CZ61,2)*1.25),2)</f>
        <v>21.64</v>
      </c>
      <c r="DC61">
        <f>ROUND((ROUND(AT61*AG61,2)*1.25),2)</f>
        <v>2.54</v>
      </c>
      <c r="DD61" t="s">
        <v>3</v>
      </c>
      <c r="DE61" t="s">
        <v>3</v>
      </c>
      <c r="DF61">
        <f>ROUND(ROUND(AE61,2)*CX61,2)</f>
        <v>0</v>
      </c>
      <c r="DG61">
        <f>ROUND(ROUND(AF61*AJ61,2)*CX61,2)</f>
        <v>1740.95</v>
      </c>
      <c r="DH61">
        <f>ROUND(ROUND(AG61*AK61,2)*CX61,2)</f>
        <v>694.23</v>
      </c>
      <c r="DI61">
        <f t="shared" si="25"/>
        <v>0</v>
      </c>
      <c r="DJ61">
        <f>DG61</f>
        <v>1740.95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ROW(Source!A58)</f>
        <v>58</v>
      </c>
      <c r="B62">
        <v>145071932</v>
      </c>
      <c r="C62">
        <v>145079103</v>
      </c>
      <c r="D62">
        <v>140923885</v>
      </c>
      <c r="E62">
        <v>1</v>
      </c>
      <c r="F62">
        <v>1</v>
      </c>
      <c r="G62">
        <v>1</v>
      </c>
      <c r="H62">
        <v>2</v>
      </c>
      <c r="I62" t="s">
        <v>413</v>
      </c>
      <c r="J62" t="s">
        <v>414</v>
      </c>
      <c r="K62" t="s">
        <v>415</v>
      </c>
      <c r="L62">
        <v>1367</v>
      </c>
      <c r="N62">
        <v>1011</v>
      </c>
      <c r="O62" t="s">
        <v>396</v>
      </c>
      <c r="P62" t="s">
        <v>396</v>
      </c>
      <c r="Q62">
        <v>1</v>
      </c>
      <c r="W62">
        <v>0</v>
      </c>
      <c r="X62">
        <v>509054691</v>
      </c>
      <c r="Y62">
        <f>(AT62*1.25)</f>
        <v>0.27500000000000002</v>
      </c>
      <c r="AA62">
        <v>0</v>
      </c>
      <c r="AB62">
        <v>881.17</v>
      </c>
      <c r="AC62">
        <v>530.24</v>
      </c>
      <c r="AD62">
        <v>0</v>
      </c>
      <c r="AE62">
        <v>0</v>
      </c>
      <c r="AF62">
        <v>65.709999999999994</v>
      </c>
      <c r="AG62">
        <v>11.6</v>
      </c>
      <c r="AH62">
        <v>0</v>
      </c>
      <c r="AI62">
        <v>1</v>
      </c>
      <c r="AJ62">
        <v>13.41</v>
      </c>
      <c r="AK62">
        <v>45.71</v>
      </c>
      <c r="AL62">
        <v>1</v>
      </c>
      <c r="AM62">
        <v>4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0.22</v>
      </c>
      <c r="AU62" t="s">
        <v>38</v>
      </c>
      <c r="AV62">
        <v>0</v>
      </c>
      <c r="AW62">
        <v>2</v>
      </c>
      <c r="AX62">
        <v>145079107</v>
      </c>
      <c r="AY62">
        <v>1</v>
      </c>
      <c r="AZ62">
        <v>0</v>
      </c>
      <c r="BA62">
        <v>69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ROUND(Y62*Source!I58,9)</f>
        <v>1.65</v>
      </c>
      <c r="CY62">
        <f>AB62</f>
        <v>881.17</v>
      </c>
      <c r="CZ62">
        <f>AF62</f>
        <v>65.709999999999994</v>
      </c>
      <c r="DA62">
        <f>AJ62</f>
        <v>13.41</v>
      </c>
      <c r="DB62">
        <f>ROUND((ROUND(AT62*CZ62,2)*1.25),2)</f>
        <v>18.079999999999998</v>
      </c>
      <c r="DC62">
        <f>ROUND((ROUND(AT62*AG62,2)*1.25),2)</f>
        <v>3.19</v>
      </c>
      <c r="DD62" t="s">
        <v>3</v>
      </c>
      <c r="DE62" t="s">
        <v>3</v>
      </c>
      <c r="DF62">
        <f>ROUND(ROUND(AE62,2)*CX62,2)</f>
        <v>0</v>
      </c>
      <c r="DG62">
        <f>ROUND(ROUND(AF62*AJ62,2)*CX62,2)</f>
        <v>1453.93</v>
      </c>
      <c r="DH62">
        <f>ROUND(ROUND(AG62*AK62,2)*CX62,2)</f>
        <v>874.9</v>
      </c>
      <c r="DI62">
        <f t="shared" si="25"/>
        <v>0</v>
      </c>
      <c r="DJ62">
        <f>DG62</f>
        <v>1453.93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ROW(Source!A58)</f>
        <v>58</v>
      </c>
      <c r="B63">
        <v>145071932</v>
      </c>
      <c r="C63">
        <v>145079103</v>
      </c>
      <c r="D63">
        <v>140775118</v>
      </c>
      <c r="E63">
        <v>1</v>
      </c>
      <c r="F63">
        <v>1</v>
      </c>
      <c r="G63">
        <v>1</v>
      </c>
      <c r="H63">
        <v>3</v>
      </c>
      <c r="I63" t="s">
        <v>484</v>
      </c>
      <c r="J63" t="s">
        <v>485</v>
      </c>
      <c r="K63" t="s">
        <v>486</v>
      </c>
      <c r="L63">
        <v>1348</v>
      </c>
      <c r="N63">
        <v>1009</v>
      </c>
      <c r="O63" t="s">
        <v>33</v>
      </c>
      <c r="P63" t="s">
        <v>33</v>
      </c>
      <c r="Q63">
        <v>1000</v>
      </c>
      <c r="W63">
        <v>0</v>
      </c>
      <c r="X63">
        <v>-45966985</v>
      </c>
      <c r="Y63">
        <f t="shared" ref="Y63:Y73" si="26">AT63</f>
        <v>7.1999999999999998E-3</v>
      </c>
      <c r="AA63">
        <v>100375.64</v>
      </c>
      <c r="AB63">
        <v>0</v>
      </c>
      <c r="AC63">
        <v>0</v>
      </c>
      <c r="AD63">
        <v>0</v>
      </c>
      <c r="AE63">
        <v>11978</v>
      </c>
      <c r="AF63">
        <v>0</v>
      </c>
      <c r="AG63">
        <v>0</v>
      </c>
      <c r="AH63">
        <v>0</v>
      </c>
      <c r="AI63">
        <v>8.3800000000000008</v>
      </c>
      <c r="AJ63">
        <v>1</v>
      </c>
      <c r="AK63">
        <v>1</v>
      </c>
      <c r="AL63">
        <v>1</v>
      </c>
      <c r="AM63">
        <v>4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</v>
      </c>
      <c r="AT63">
        <v>7.1999999999999998E-3</v>
      </c>
      <c r="AU63" t="s">
        <v>3</v>
      </c>
      <c r="AV63">
        <v>0</v>
      </c>
      <c r="AW63">
        <v>2</v>
      </c>
      <c r="AX63">
        <v>145079108</v>
      </c>
      <c r="AY63">
        <v>1</v>
      </c>
      <c r="AZ63">
        <v>0</v>
      </c>
      <c r="BA63">
        <v>70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ROUND(Y63*Source!I58,9)</f>
        <v>4.3200000000000002E-2</v>
      </c>
      <c r="CY63">
        <f t="shared" ref="CY63:CY70" si="27">AA63</f>
        <v>100375.64</v>
      </c>
      <c r="CZ63">
        <f t="shared" ref="CZ63:CZ70" si="28">AE63</f>
        <v>11978</v>
      </c>
      <c r="DA63">
        <f t="shared" ref="DA63:DA70" si="29">AI63</f>
        <v>8.3800000000000008</v>
      </c>
      <c r="DB63">
        <f t="shared" ref="DB63:DB73" si="30">ROUND(ROUND(AT63*CZ63,2),2)</f>
        <v>86.24</v>
      </c>
      <c r="DC63">
        <f t="shared" ref="DC63:DC73" si="31">ROUND(ROUND(AT63*AG63,2),2)</f>
        <v>0</v>
      </c>
      <c r="DD63" t="s">
        <v>3</v>
      </c>
      <c r="DE63" t="s">
        <v>3</v>
      </c>
      <c r="DF63">
        <f t="shared" ref="DF63:DF70" si="32">ROUND(ROUND(AE63*AI63,2)*CX63,2)</f>
        <v>4336.2299999999996</v>
      </c>
      <c r="DG63">
        <f t="shared" ref="DG63:DG71" si="33">ROUND(ROUND(AF63,2)*CX63,2)</f>
        <v>0</v>
      </c>
      <c r="DH63">
        <f t="shared" ref="DH63:DH71" si="34">ROUND(ROUND(AG63,2)*CX63,2)</f>
        <v>0</v>
      </c>
      <c r="DI63">
        <f t="shared" si="25"/>
        <v>0</v>
      </c>
      <c r="DJ63">
        <f t="shared" ref="DJ63:DJ70" si="35">DF63</f>
        <v>4336.2299999999996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ROW(Source!A58)</f>
        <v>58</v>
      </c>
      <c r="B64">
        <v>145071932</v>
      </c>
      <c r="C64">
        <v>145079103</v>
      </c>
      <c r="D64">
        <v>140790834</v>
      </c>
      <c r="E64">
        <v>1</v>
      </c>
      <c r="F64">
        <v>1</v>
      </c>
      <c r="G64">
        <v>1</v>
      </c>
      <c r="H64">
        <v>3</v>
      </c>
      <c r="I64" t="s">
        <v>491</v>
      </c>
      <c r="J64" t="s">
        <v>492</v>
      </c>
      <c r="K64" t="s">
        <v>493</v>
      </c>
      <c r="L64">
        <v>1348</v>
      </c>
      <c r="N64">
        <v>1009</v>
      </c>
      <c r="O64" t="s">
        <v>33</v>
      </c>
      <c r="P64" t="s">
        <v>33</v>
      </c>
      <c r="Q64">
        <v>1000</v>
      </c>
      <c r="W64">
        <v>0</v>
      </c>
      <c r="X64">
        <v>-807853778</v>
      </c>
      <c r="Y64">
        <f t="shared" si="26"/>
        <v>3.7999999999999999E-2</v>
      </c>
      <c r="AA64">
        <v>50187.82</v>
      </c>
      <c r="AB64">
        <v>0</v>
      </c>
      <c r="AC64">
        <v>0</v>
      </c>
      <c r="AD64">
        <v>0</v>
      </c>
      <c r="AE64">
        <v>5989</v>
      </c>
      <c r="AF64">
        <v>0</v>
      </c>
      <c r="AG64">
        <v>0</v>
      </c>
      <c r="AH64">
        <v>0</v>
      </c>
      <c r="AI64">
        <v>8.3800000000000008</v>
      </c>
      <c r="AJ64">
        <v>1</v>
      </c>
      <c r="AK64">
        <v>1</v>
      </c>
      <c r="AL64">
        <v>1</v>
      </c>
      <c r="AM64">
        <v>4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3</v>
      </c>
      <c r="AT64">
        <v>3.7999999999999999E-2</v>
      </c>
      <c r="AU64" t="s">
        <v>3</v>
      </c>
      <c r="AV64">
        <v>0</v>
      </c>
      <c r="AW64">
        <v>2</v>
      </c>
      <c r="AX64">
        <v>145079109</v>
      </c>
      <c r="AY64">
        <v>1</v>
      </c>
      <c r="AZ64">
        <v>0</v>
      </c>
      <c r="BA64">
        <v>71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ROUND(Y64*Source!I58,9)</f>
        <v>0.22800000000000001</v>
      </c>
      <c r="CY64">
        <f t="shared" si="27"/>
        <v>50187.82</v>
      </c>
      <c r="CZ64">
        <f t="shared" si="28"/>
        <v>5989</v>
      </c>
      <c r="DA64">
        <f t="shared" si="29"/>
        <v>8.3800000000000008</v>
      </c>
      <c r="DB64">
        <f t="shared" si="30"/>
        <v>227.58</v>
      </c>
      <c r="DC64">
        <f t="shared" si="31"/>
        <v>0</v>
      </c>
      <c r="DD64" t="s">
        <v>3</v>
      </c>
      <c r="DE64" t="s">
        <v>3</v>
      </c>
      <c r="DF64">
        <f t="shared" si="32"/>
        <v>11442.82</v>
      </c>
      <c r="DG64">
        <f t="shared" si="33"/>
        <v>0</v>
      </c>
      <c r="DH64">
        <f t="shared" si="34"/>
        <v>0</v>
      </c>
      <c r="DI64">
        <f t="shared" si="25"/>
        <v>0</v>
      </c>
      <c r="DJ64">
        <f t="shared" si="35"/>
        <v>11442.82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ROW(Source!A58)</f>
        <v>58</v>
      </c>
      <c r="B65">
        <v>145071932</v>
      </c>
      <c r="C65">
        <v>145079103</v>
      </c>
      <c r="D65">
        <v>140792339</v>
      </c>
      <c r="E65">
        <v>1</v>
      </c>
      <c r="F65">
        <v>1</v>
      </c>
      <c r="G65">
        <v>1</v>
      </c>
      <c r="H65">
        <v>3</v>
      </c>
      <c r="I65" t="s">
        <v>441</v>
      </c>
      <c r="J65" t="s">
        <v>442</v>
      </c>
      <c r="K65" t="s">
        <v>443</v>
      </c>
      <c r="L65">
        <v>1348</v>
      </c>
      <c r="N65">
        <v>1009</v>
      </c>
      <c r="O65" t="s">
        <v>33</v>
      </c>
      <c r="P65" t="s">
        <v>33</v>
      </c>
      <c r="Q65">
        <v>1000</v>
      </c>
      <c r="W65">
        <v>0</v>
      </c>
      <c r="X65">
        <v>-120483918</v>
      </c>
      <c r="Y65">
        <f t="shared" si="26"/>
        <v>4.3800000000000002E-3</v>
      </c>
      <c r="AA65">
        <v>37334.58</v>
      </c>
      <c r="AB65">
        <v>0</v>
      </c>
      <c r="AC65">
        <v>0</v>
      </c>
      <c r="AD65">
        <v>0</v>
      </c>
      <c r="AE65">
        <v>4455.2</v>
      </c>
      <c r="AF65">
        <v>0</v>
      </c>
      <c r="AG65">
        <v>0</v>
      </c>
      <c r="AH65">
        <v>0</v>
      </c>
      <c r="AI65">
        <v>8.3800000000000008</v>
      </c>
      <c r="AJ65">
        <v>1</v>
      </c>
      <c r="AK65">
        <v>1</v>
      </c>
      <c r="AL65">
        <v>1</v>
      </c>
      <c r="AM65">
        <v>4</v>
      </c>
      <c r="AN65">
        <v>0</v>
      </c>
      <c r="AO65">
        <v>1</v>
      </c>
      <c r="AP65">
        <v>0</v>
      </c>
      <c r="AQ65">
        <v>0</v>
      </c>
      <c r="AR65">
        <v>0</v>
      </c>
      <c r="AS65" t="s">
        <v>3</v>
      </c>
      <c r="AT65">
        <v>4.3800000000000002E-3</v>
      </c>
      <c r="AU65" t="s">
        <v>3</v>
      </c>
      <c r="AV65">
        <v>0</v>
      </c>
      <c r="AW65">
        <v>2</v>
      </c>
      <c r="AX65">
        <v>145079110</v>
      </c>
      <c r="AY65">
        <v>1</v>
      </c>
      <c r="AZ65">
        <v>0</v>
      </c>
      <c r="BA65">
        <v>72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ROUND(Y65*Source!I58,9)</f>
        <v>2.6280000000000001E-2</v>
      </c>
      <c r="CY65">
        <f t="shared" si="27"/>
        <v>37334.58</v>
      </c>
      <c r="CZ65">
        <f t="shared" si="28"/>
        <v>4455.2</v>
      </c>
      <c r="DA65">
        <f t="shared" si="29"/>
        <v>8.3800000000000008</v>
      </c>
      <c r="DB65">
        <f t="shared" si="30"/>
        <v>19.510000000000002</v>
      </c>
      <c r="DC65">
        <f t="shared" si="31"/>
        <v>0</v>
      </c>
      <c r="DD65" t="s">
        <v>3</v>
      </c>
      <c r="DE65" t="s">
        <v>3</v>
      </c>
      <c r="DF65">
        <f t="shared" si="32"/>
        <v>981.15</v>
      </c>
      <c r="DG65">
        <f t="shared" si="33"/>
        <v>0</v>
      </c>
      <c r="DH65">
        <f t="shared" si="34"/>
        <v>0</v>
      </c>
      <c r="DI65">
        <f t="shared" si="25"/>
        <v>0</v>
      </c>
      <c r="DJ65">
        <f t="shared" si="35"/>
        <v>981.15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ROW(Source!A58)</f>
        <v>58</v>
      </c>
      <c r="B66">
        <v>145071932</v>
      </c>
      <c r="C66">
        <v>145079103</v>
      </c>
      <c r="D66">
        <v>140796352</v>
      </c>
      <c r="E66">
        <v>1</v>
      </c>
      <c r="F66">
        <v>1</v>
      </c>
      <c r="G66">
        <v>1</v>
      </c>
      <c r="H66">
        <v>3</v>
      </c>
      <c r="I66" t="s">
        <v>494</v>
      </c>
      <c r="J66" t="s">
        <v>495</v>
      </c>
      <c r="K66" t="s">
        <v>496</v>
      </c>
      <c r="L66">
        <v>1339</v>
      </c>
      <c r="N66">
        <v>1007</v>
      </c>
      <c r="O66" t="s">
        <v>142</v>
      </c>
      <c r="P66" t="s">
        <v>142</v>
      </c>
      <c r="Q66">
        <v>1</v>
      </c>
      <c r="W66">
        <v>0</v>
      </c>
      <c r="X66">
        <v>-1365085067</v>
      </c>
      <c r="Y66">
        <f t="shared" si="26"/>
        <v>0.16</v>
      </c>
      <c r="AA66">
        <v>13416.38</v>
      </c>
      <c r="AB66">
        <v>0</v>
      </c>
      <c r="AC66">
        <v>0</v>
      </c>
      <c r="AD66">
        <v>0</v>
      </c>
      <c r="AE66">
        <v>1601</v>
      </c>
      <c r="AF66">
        <v>0</v>
      </c>
      <c r="AG66">
        <v>0</v>
      </c>
      <c r="AH66">
        <v>0</v>
      </c>
      <c r="AI66">
        <v>8.3800000000000008</v>
      </c>
      <c r="AJ66">
        <v>1</v>
      </c>
      <c r="AK66">
        <v>1</v>
      </c>
      <c r="AL66">
        <v>1</v>
      </c>
      <c r="AM66">
        <v>4</v>
      </c>
      <c r="AN66">
        <v>0</v>
      </c>
      <c r="AO66">
        <v>1</v>
      </c>
      <c r="AP66">
        <v>0</v>
      </c>
      <c r="AQ66">
        <v>0</v>
      </c>
      <c r="AR66">
        <v>0</v>
      </c>
      <c r="AS66" t="s">
        <v>3</v>
      </c>
      <c r="AT66">
        <v>0.16</v>
      </c>
      <c r="AU66" t="s">
        <v>3</v>
      </c>
      <c r="AV66">
        <v>0</v>
      </c>
      <c r="AW66">
        <v>2</v>
      </c>
      <c r="AX66">
        <v>145079111</v>
      </c>
      <c r="AY66">
        <v>1</v>
      </c>
      <c r="AZ66">
        <v>0</v>
      </c>
      <c r="BA66">
        <v>73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ROUND(Y66*Source!I58,9)</f>
        <v>0.96</v>
      </c>
      <c r="CY66">
        <f t="shared" si="27"/>
        <v>13416.38</v>
      </c>
      <c r="CZ66">
        <f t="shared" si="28"/>
        <v>1601</v>
      </c>
      <c r="DA66">
        <f t="shared" si="29"/>
        <v>8.3800000000000008</v>
      </c>
      <c r="DB66">
        <f t="shared" si="30"/>
        <v>256.16000000000003</v>
      </c>
      <c r="DC66">
        <f t="shared" si="31"/>
        <v>0</v>
      </c>
      <c r="DD66" t="s">
        <v>3</v>
      </c>
      <c r="DE66" t="s">
        <v>3</v>
      </c>
      <c r="DF66">
        <f t="shared" si="32"/>
        <v>12879.72</v>
      </c>
      <c r="DG66">
        <f t="shared" si="33"/>
        <v>0</v>
      </c>
      <c r="DH66">
        <f t="shared" si="34"/>
        <v>0</v>
      </c>
      <c r="DI66">
        <f t="shared" si="25"/>
        <v>0</v>
      </c>
      <c r="DJ66">
        <f t="shared" si="35"/>
        <v>12879.72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ROW(Source!A58)</f>
        <v>58</v>
      </c>
      <c r="B67">
        <v>145071932</v>
      </c>
      <c r="C67">
        <v>145079103</v>
      </c>
      <c r="D67">
        <v>140796356</v>
      </c>
      <c r="E67">
        <v>1</v>
      </c>
      <c r="F67">
        <v>1</v>
      </c>
      <c r="G67">
        <v>1</v>
      </c>
      <c r="H67">
        <v>3</v>
      </c>
      <c r="I67" t="s">
        <v>497</v>
      </c>
      <c r="J67" t="s">
        <v>498</v>
      </c>
      <c r="K67" t="s">
        <v>499</v>
      </c>
      <c r="L67">
        <v>1339</v>
      </c>
      <c r="N67">
        <v>1007</v>
      </c>
      <c r="O67" t="s">
        <v>142</v>
      </c>
      <c r="P67" t="s">
        <v>142</v>
      </c>
      <c r="Q67">
        <v>1</v>
      </c>
      <c r="W67">
        <v>0</v>
      </c>
      <c r="X67">
        <v>1697255399</v>
      </c>
      <c r="Y67">
        <f t="shared" si="26"/>
        <v>0.06</v>
      </c>
      <c r="AA67">
        <v>16592.400000000001</v>
      </c>
      <c r="AB67">
        <v>0</v>
      </c>
      <c r="AC67">
        <v>0</v>
      </c>
      <c r="AD67">
        <v>0</v>
      </c>
      <c r="AE67">
        <v>1980</v>
      </c>
      <c r="AF67">
        <v>0</v>
      </c>
      <c r="AG67">
        <v>0</v>
      </c>
      <c r="AH67">
        <v>0</v>
      </c>
      <c r="AI67">
        <v>8.3800000000000008</v>
      </c>
      <c r="AJ67">
        <v>1</v>
      </c>
      <c r="AK67">
        <v>1</v>
      </c>
      <c r="AL67">
        <v>1</v>
      </c>
      <c r="AM67">
        <v>4</v>
      </c>
      <c r="AN67">
        <v>0</v>
      </c>
      <c r="AO67">
        <v>1</v>
      </c>
      <c r="AP67">
        <v>0</v>
      </c>
      <c r="AQ67">
        <v>0</v>
      </c>
      <c r="AR67">
        <v>0</v>
      </c>
      <c r="AS67" t="s">
        <v>3</v>
      </c>
      <c r="AT67">
        <v>0.06</v>
      </c>
      <c r="AU67" t="s">
        <v>3</v>
      </c>
      <c r="AV67">
        <v>0</v>
      </c>
      <c r="AW67">
        <v>2</v>
      </c>
      <c r="AX67">
        <v>145079112</v>
      </c>
      <c r="AY67">
        <v>1</v>
      </c>
      <c r="AZ67">
        <v>0</v>
      </c>
      <c r="BA67">
        <v>74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ROUND(Y67*Source!I58,9)</f>
        <v>0.36</v>
      </c>
      <c r="CY67">
        <f t="shared" si="27"/>
        <v>16592.400000000001</v>
      </c>
      <c r="CZ67">
        <f t="shared" si="28"/>
        <v>1980</v>
      </c>
      <c r="DA67">
        <f t="shared" si="29"/>
        <v>8.3800000000000008</v>
      </c>
      <c r="DB67">
        <f t="shared" si="30"/>
        <v>118.8</v>
      </c>
      <c r="DC67">
        <f t="shared" si="31"/>
        <v>0</v>
      </c>
      <c r="DD67" t="s">
        <v>3</v>
      </c>
      <c r="DE67" t="s">
        <v>3</v>
      </c>
      <c r="DF67">
        <f t="shared" si="32"/>
        <v>5973.26</v>
      </c>
      <c r="DG67">
        <f t="shared" si="33"/>
        <v>0</v>
      </c>
      <c r="DH67">
        <f t="shared" si="34"/>
        <v>0</v>
      </c>
      <c r="DI67">
        <f t="shared" si="25"/>
        <v>0</v>
      </c>
      <c r="DJ67">
        <f t="shared" si="35"/>
        <v>5973.26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ROW(Source!A58)</f>
        <v>58</v>
      </c>
      <c r="B68">
        <v>145071932</v>
      </c>
      <c r="C68">
        <v>145079103</v>
      </c>
      <c r="D68">
        <v>140796539</v>
      </c>
      <c r="E68">
        <v>1</v>
      </c>
      <c r="F68">
        <v>1</v>
      </c>
      <c r="G68">
        <v>1</v>
      </c>
      <c r="H68">
        <v>3</v>
      </c>
      <c r="I68" t="s">
        <v>158</v>
      </c>
      <c r="J68" t="s">
        <v>160</v>
      </c>
      <c r="K68" t="s">
        <v>159</v>
      </c>
      <c r="L68">
        <v>1339</v>
      </c>
      <c r="N68">
        <v>1007</v>
      </c>
      <c r="O68" t="s">
        <v>142</v>
      </c>
      <c r="P68" t="s">
        <v>142</v>
      </c>
      <c r="Q68">
        <v>1</v>
      </c>
      <c r="W68">
        <v>1</v>
      </c>
      <c r="X68">
        <v>1629719122</v>
      </c>
      <c r="Y68">
        <f t="shared" si="26"/>
        <v>-0.83</v>
      </c>
      <c r="AA68">
        <v>13173.36</v>
      </c>
      <c r="AB68">
        <v>0</v>
      </c>
      <c r="AC68">
        <v>0</v>
      </c>
      <c r="AD68">
        <v>0</v>
      </c>
      <c r="AE68">
        <v>1572</v>
      </c>
      <c r="AF68">
        <v>0</v>
      </c>
      <c r="AG68">
        <v>0</v>
      </c>
      <c r="AH68">
        <v>0</v>
      </c>
      <c r="AI68">
        <v>8.3800000000000008</v>
      </c>
      <c r="AJ68">
        <v>1</v>
      </c>
      <c r="AK68">
        <v>1</v>
      </c>
      <c r="AL68">
        <v>1</v>
      </c>
      <c r="AM68">
        <v>4</v>
      </c>
      <c r="AN68">
        <v>0</v>
      </c>
      <c r="AO68">
        <v>1</v>
      </c>
      <c r="AP68">
        <v>0</v>
      </c>
      <c r="AQ68">
        <v>0</v>
      </c>
      <c r="AR68">
        <v>0</v>
      </c>
      <c r="AS68" t="s">
        <v>3</v>
      </c>
      <c r="AT68">
        <v>-0.83</v>
      </c>
      <c r="AU68" t="s">
        <v>3</v>
      </c>
      <c r="AV68">
        <v>0</v>
      </c>
      <c r="AW68">
        <v>2</v>
      </c>
      <c r="AX68">
        <v>145079113</v>
      </c>
      <c r="AY68">
        <v>1</v>
      </c>
      <c r="AZ68">
        <v>6144</v>
      </c>
      <c r="BA68">
        <v>75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ROUND(Y68*Source!I58,9)</f>
        <v>-4.9800000000000004</v>
      </c>
      <c r="CY68">
        <f t="shared" si="27"/>
        <v>13173.36</v>
      </c>
      <c r="CZ68">
        <f t="shared" si="28"/>
        <v>1572</v>
      </c>
      <c r="DA68">
        <f t="shared" si="29"/>
        <v>8.3800000000000008</v>
      </c>
      <c r="DB68">
        <f t="shared" si="30"/>
        <v>-1304.76</v>
      </c>
      <c r="DC68">
        <f t="shared" si="31"/>
        <v>0</v>
      </c>
      <c r="DD68" t="s">
        <v>3</v>
      </c>
      <c r="DE68" t="s">
        <v>3</v>
      </c>
      <c r="DF68">
        <f t="shared" si="32"/>
        <v>-65603.33</v>
      </c>
      <c r="DG68">
        <f t="shared" si="33"/>
        <v>0</v>
      </c>
      <c r="DH68">
        <f t="shared" si="34"/>
        <v>0</v>
      </c>
      <c r="DI68">
        <f t="shared" si="25"/>
        <v>0</v>
      </c>
      <c r="DJ68">
        <f t="shared" si="35"/>
        <v>-65603.33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ROW(Source!A58)</f>
        <v>58</v>
      </c>
      <c r="B69">
        <v>145071932</v>
      </c>
      <c r="C69">
        <v>145079103</v>
      </c>
      <c r="D69">
        <v>140798954</v>
      </c>
      <c r="E69">
        <v>1</v>
      </c>
      <c r="F69">
        <v>1</v>
      </c>
      <c r="G69">
        <v>1</v>
      </c>
      <c r="H69">
        <v>3</v>
      </c>
      <c r="I69" t="s">
        <v>500</v>
      </c>
      <c r="J69" t="s">
        <v>501</v>
      </c>
      <c r="K69" t="s">
        <v>502</v>
      </c>
      <c r="L69">
        <v>1327</v>
      </c>
      <c r="N69">
        <v>1005</v>
      </c>
      <c r="O69" t="s">
        <v>54</v>
      </c>
      <c r="P69" t="s">
        <v>54</v>
      </c>
      <c r="Q69">
        <v>1</v>
      </c>
      <c r="W69">
        <v>0</v>
      </c>
      <c r="X69">
        <v>1262617901</v>
      </c>
      <c r="Y69">
        <f t="shared" si="26"/>
        <v>3.38</v>
      </c>
      <c r="AA69">
        <v>62.51</v>
      </c>
      <c r="AB69">
        <v>0</v>
      </c>
      <c r="AC69">
        <v>0</v>
      </c>
      <c r="AD69">
        <v>0</v>
      </c>
      <c r="AE69">
        <v>7.46</v>
      </c>
      <c r="AF69">
        <v>0</v>
      </c>
      <c r="AG69">
        <v>0</v>
      </c>
      <c r="AH69">
        <v>0</v>
      </c>
      <c r="AI69">
        <v>8.3800000000000008</v>
      </c>
      <c r="AJ69">
        <v>1</v>
      </c>
      <c r="AK69">
        <v>1</v>
      </c>
      <c r="AL69">
        <v>1</v>
      </c>
      <c r="AM69">
        <v>4</v>
      </c>
      <c r="AN69">
        <v>0</v>
      </c>
      <c r="AO69">
        <v>1</v>
      </c>
      <c r="AP69">
        <v>0</v>
      </c>
      <c r="AQ69">
        <v>0</v>
      </c>
      <c r="AR69">
        <v>0</v>
      </c>
      <c r="AS69" t="s">
        <v>3</v>
      </c>
      <c r="AT69">
        <v>3.38</v>
      </c>
      <c r="AU69" t="s">
        <v>3</v>
      </c>
      <c r="AV69">
        <v>0</v>
      </c>
      <c r="AW69">
        <v>2</v>
      </c>
      <c r="AX69">
        <v>145079114</v>
      </c>
      <c r="AY69">
        <v>1</v>
      </c>
      <c r="AZ69">
        <v>0</v>
      </c>
      <c r="BA69">
        <v>76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ROUND(Y69*Source!I58,9)</f>
        <v>20.28</v>
      </c>
      <c r="CY69">
        <f t="shared" si="27"/>
        <v>62.51</v>
      </c>
      <c r="CZ69">
        <f t="shared" si="28"/>
        <v>7.46</v>
      </c>
      <c r="DA69">
        <f t="shared" si="29"/>
        <v>8.3800000000000008</v>
      </c>
      <c r="DB69">
        <f t="shared" si="30"/>
        <v>25.21</v>
      </c>
      <c r="DC69">
        <f t="shared" si="31"/>
        <v>0</v>
      </c>
      <c r="DD69" t="s">
        <v>3</v>
      </c>
      <c r="DE69" t="s">
        <v>3</v>
      </c>
      <c r="DF69">
        <f t="shared" si="32"/>
        <v>1267.7</v>
      </c>
      <c r="DG69">
        <f t="shared" si="33"/>
        <v>0</v>
      </c>
      <c r="DH69">
        <f t="shared" si="34"/>
        <v>0</v>
      </c>
      <c r="DI69">
        <f t="shared" si="25"/>
        <v>0</v>
      </c>
      <c r="DJ69">
        <f t="shared" si="35"/>
        <v>1267.7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ROW(Source!A58)</f>
        <v>58</v>
      </c>
      <c r="B70">
        <v>145071932</v>
      </c>
      <c r="C70">
        <v>145079103</v>
      </c>
      <c r="D70">
        <v>140805027</v>
      </c>
      <c r="E70">
        <v>1</v>
      </c>
      <c r="F70">
        <v>1</v>
      </c>
      <c r="G70">
        <v>1</v>
      </c>
      <c r="H70">
        <v>3</v>
      </c>
      <c r="I70" t="s">
        <v>503</v>
      </c>
      <c r="J70" t="s">
        <v>504</v>
      </c>
      <c r="K70" t="s">
        <v>505</v>
      </c>
      <c r="L70">
        <v>1348</v>
      </c>
      <c r="N70">
        <v>1009</v>
      </c>
      <c r="O70" t="s">
        <v>33</v>
      </c>
      <c r="P70" t="s">
        <v>33</v>
      </c>
      <c r="Q70">
        <v>1000</v>
      </c>
      <c r="W70">
        <v>0</v>
      </c>
      <c r="X70">
        <v>1837692376</v>
      </c>
      <c r="Y70">
        <f t="shared" si="26"/>
        <v>1.9599999999999999E-3</v>
      </c>
      <c r="AA70">
        <v>127836.9</v>
      </c>
      <c r="AB70">
        <v>0</v>
      </c>
      <c r="AC70">
        <v>0</v>
      </c>
      <c r="AD70">
        <v>0</v>
      </c>
      <c r="AE70">
        <v>15255</v>
      </c>
      <c r="AF70">
        <v>0</v>
      </c>
      <c r="AG70">
        <v>0</v>
      </c>
      <c r="AH70">
        <v>0</v>
      </c>
      <c r="AI70">
        <v>8.3800000000000008</v>
      </c>
      <c r="AJ70">
        <v>1</v>
      </c>
      <c r="AK70">
        <v>1</v>
      </c>
      <c r="AL70">
        <v>1</v>
      </c>
      <c r="AM70">
        <v>4</v>
      </c>
      <c r="AN70">
        <v>0</v>
      </c>
      <c r="AO70">
        <v>1</v>
      </c>
      <c r="AP70">
        <v>0</v>
      </c>
      <c r="AQ70">
        <v>0</v>
      </c>
      <c r="AR70">
        <v>0</v>
      </c>
      <c r="AS70" t="s">
        <v>3</v>
      </c>
      <c r="AT70">
        <v>1.9599999999999999E-3</v>
      </c>
      <c r="AU70" t="s">
        <v>3</v>
      </c>
      <c r="AV70">
        <v>0</v>
      </c>
      <c r="AW70">
        <v>2</v>
      </c>
      <c r="AX70">
        <v>145079115</v>
      </c>
      <c r="AY70">
        <v>1</v>
      </c>
      <c r="AZ70">
        <v>0</v>
      </c>
      <c r="BA70">
        <v>77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ROUND(Y70*Source!I58,9)</f>
        <v>1.176E-2</v>
      </c>
      <c r="CY70">
        <f t="shared" si="27"/>
        <v>127836.9</v>
      </c>
      <c r="CZ70">
        <f t="shared" si="28"/>
        <v>15255</v>
      </c>
      <c r="DA70">
        <f t="shared" si="29"/>
        <v>8.3800000000000008</v>
      </c>
      <c r="DB70">
        <f t="shared" si="30"/>
        <v>29.9</v>
      </c>
      <c r="DC70">
        <f t="shared" si="31"/>
        <v>0</v>
      </c>
      <c r="DD70" t="s">
        <v>3</v>
      </c>
      <c r="DE70" t="s">
        <v>3</v>
      </c>
      <c r="DF70">
        <f t="shared" si="32"/>
        <v>1503.36</v>
      </c>
      <c r="DG70">
        <f t="shared" si="33"/>
        <v>0</v>
      </c>
      <c r="DH70">
        <f t="shared" si="34"/>
        <v>0</v>
      </c>
      <c r="DI70">
        <f t="shared" si="25"/>
        <v>0</v>
      </c>
      <c r="DJ70">
        <f t="shared" si="35"/>
        <v>1503.36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ROW(Source!A98)</f>
        <v>98</v>
      </c>
      <c r="B71">
        <v>145071932</v>
      </c>
      <c r="C71">
        <v>145105334</v>
      </c>
      <c r="D71">
        <v>140755423</v>
      </c>
      <c r="E71">
        <v>70</v>
      </c>
      <c r="F71">
        <v>1</v>
      </c>
      <c r="G71">
        <v>1</v>
      </c>
      <c r="H71">
        <v>1</v>
      </c>
      <c r="I71" t="s">
        <v>390</v>
      </c>
      <c r="J71" t="s">
        <v>3</v>
      </c>
      <c r="K71" t="s">
        <v>391</v>
      </c>
      <c r="L71">
        <v>1191</v>
      </c>
      <c r="N71">
        <v>1013</v>
      </c>
      <c r="O71" t="s">
        <v>392</v>
      </c>
      <c r="P71" t="s">
        <v>392</v>
      </c>
      <c r="Q71">
        <v>1</v>
      </c>
      <c r="W71">
        <v>0</v>
      </c>
      <c r="X71">
        <v>2031828327</v>
      </c>
      <c r="Y71">
        <f t="shared" si="26"/>
        <v>15.9</v>
      </c>
      <c r="AA71">
        <v>0</v>
      </c>
      <c r="AB71">
        <v>0</v>
      </c>
      <c r="AC71">
        <v>0</v>
      </c>
      <c r="AD71">
        <v>356.54</v>
      </c>
      <c r="AE71">
        <v>0</v>
      </c>
      <c r="AF71">
        <v>0</v>
      </c>
      <c r="AG71">
        <v>0</v>
      </c>
      <c r="AH71">
        <v>7.8</v>
      </c>
      <c r="AI71">
        <v>1</v>
      </c>
      <c r="AJ71">
        <v>1</v>
      </c>
      <c r="AK71">
        <v>1</v>
      </c>
      <c r="AL71">
        <v>45.71</v>
      </c>
      <c r="AM71">
        <v>4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15.9</v>
      </c>
      <c r="AU71" t="s">
        <v>3</v>
      </c>
      <c r="AV71">
        <v>1</v>
      </c>
      <c r="AW71">
        <v>2</v>
      </c>
      <c r="AX71">
        <v>145105338</v>
      </c>
      <c r="AY71">
        <v>1</v>
      </c>
      <c r="AZ71">
        <v>0</v>
      </c>
      <c r="BA71">
        <v>78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ROUND(Y71*Source!I98,9)</f>
        <v>36.728999999999999</v>
      </c>
      <c r="CY71">
        <f>AD71</f>
        <v>356.54</v>
      </c>
      <c r="CZ71">
        <f>AH71</f>
        <v>7.8</v>
      </c>
      <c r="DA71">
        <f>AL71</f>
        <v>45.71</v>
      </c>
      <c r="DB71">
        <f t="shared" si="30"/>
        <v>124.02</v>
      </c>
      <c r="DC71">
        <f t="shared" si="31"/>
        <v>0</v>
      </c>
      <c r="DD71" t="s">
        <v>3</v>
      </c>
      <c r="DE71" t="s">
        <v>3</v>
      </c>
      <c r="DF71">
        <f>ROUND(ROUND(AE71,2)*CX71,2)</f>
        <v>0</v>
      </c>
      <c r="DG71">
        <f t="shared" si="33"/>
        <v>0</v>
      </c>
      <c r="DH71">
        <f t="shared" si="34"/>
        <v>0</v>
      </c>
      <c r="DI71">
        <f>ROUND(ROUND(AH71*AL71,2)*CX71,2)</f>
        <v>13095.36</v>
      </c>
      <c r="DJ71">
        <f>DI71</f>
        <v>13095.36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ROW(Source!A98)</f>
        <v>98</v>
      </c>
      <c r="B72">
        <v>145071932</v>
      </c>
      <c r="C72">
        <v>145105334</v>
      </c>
      <c r="D72">
        <v>140923081</v>
      </c>
      <c r="E72">
        <v>1</v>
      </c>
      <c r="F72">
        <v>1</v>
      </c>
      <c r="G72">
        <v>1</v>
      </c>
      <c r="H72">
        <v>2</v>
      </c>
      <c r="I72" t="s">
        <v>393</v>
      </c>
      <c r="J72" t="s">
        <v>394</v>
      </c>
      <c r="K72" t="s">
        <v>395</v>
      </c>
      <c r="L72">
        <v>1367</v>
      </c>
      <c r="N72">
        <v>1011</v>
      </c>
      <c r="O72" t="s">
        <v>396</v>
      </c>
      <c r="P72" t="s">
        <v>396</v>
      </c>
      <c r="Q72">
        <v>1</v>
      </c>
      <c r="W72">
        <v>0</v>
      </c>
      <c r="X72">
        <v>-1424865896</v>
      </c>
      <c r="Y72">
        <f t="shared" si="26"/>
        <v>4.5999999999999996</v>
      </c>
      <c r="AA72">
        <v>0</v>
      </c>
      <c r="AB72">
        <v>89.31</v>
      </c>
      <c r="AC72">
        <v>0</v>
      </c>
      <c r="AD72">
        <v>0</v>
      </c>
      <c r="AE72">
        <v>0</v>
      </c>
      <c r="AF72">
        <v>6.66</v>
      </c>
      <c r="AG72">
        <v>0</v>
      </c>
      <c r="AH72">
        <v>0</v>
      </c>
      <c r="AI72">
        <v>1</v>
      </c>
      <c r="AJ72">
        <v>13.41</v>
      </c>
      <c r="AK72">
        <v>45.71</v>
      </c>
      <c r="AL72">
        <v>1</v>
      </c>
      <c r="AM72">
        <v>4</v>
      </c>
      <c r="AN72">
        <v>0</v>
      </c>
      <c r="AO72">
        <v>1</v>
      </c>
      <c r="AP72">
        <v>0</v>
      </c>
      <c r="AQ72">
        <v>0</v>
      </c>
      <c r="AR72">
        <v>0</v>
      </c>
      <c r="AS72" t="s">
        <v>3</v>
      </c>
      <c r="AT72">
        <v>4.5999999999999996</v>
      </c>
      <c r="AU72" t="s">
        <v>3</v>
      </c>
      <c r="AV72">
        <v>0</v>
      </c>
      <c r="AW72">
        <v>2</v>
      </c>
      <c r="AX72">
        <v>145105339</v>
      </c>
      <c r="AY72">
        <v>1</v>
      </c>
      <c r="AZ72">
        <v>0</v>
      </c>
      <c r="BA72">
        <v>79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ROUND(Y72*Source!I98,9)</f>
        <v>10.625999999999999</v>
      </c>
      <c r="CY72">
        <f>AB72</f>
        <v>89.31</v>
      </c>
      <c r="CZ72">
        <f>AF72</f>
        <v>6.66</v>
      </c>
      <c r="DA72">
        <f>AJ72</f>
        <v>13.41</v>
      </c>
      <c r="DB72">
        <f t="shared" si="30"/>
        <v>30.64</v>
      </c>
      <c r="DC72">
        <f t="shared" si="31"/>
        <v>0</v>
      </c>
      <c r="DD72" t="s">
        <v>3</v>
      </c>
      <c r="DE72" t="s">
        <v>3</v>
      </c>
      <c r="DF72">
        <f>ROUND(ROUND(AE72,2)*CX72,2)</f>
        <v>0</v>
      </c>
      <c r="DG72">
        <f>ROUND(ROUND(AF72*AJ72,2)*CX72,2)</f>
        <v>949.01</v>
      </c>
      <c r="DH72">
        <f>ROUND(ROUND(AG72*AK72,2)*CX72,2)</f>
        <v>0</v>
      </c>
      <c r="DI72">
        <f>ROUND(ROUND(AH72,2)*CX72,2)</f>
        <v>0</v>
      </c>
      <c r="DJ72">
        <f>DG72</f>
        <v>949.01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ROW(Source!A98)</f>
        <v>98</v>
      </c>
      <c r="B73">
        <v>145071932</v>
      </c>
      <c r="C73">
        <v>145105334</v>
      </c>
      <c r="D73">
        <v>140765020</v>
      </c>
      <c r="E73">
        <v>70</v>
      </c>
      <c r="F73">
        <v>1</v>
      </c>
      <c r="G73">
        <v>1</v>
      </c>
      <c r="H73">
        <v>3</v>
      </c>
      <c r="I73" t="s">
        <v>31</v>
      </c>
      <c r="J73" t="s">
        <v>3</v>
      </c>
      <c r="K73" t="s">
        <v>32</v>
      </c>
      <c r="L73">
        <v>1348</v>
      </c>
      <c r="N73">
        <v>1009</v>
      </c>
      <c r="O73" t="s">
        <v>33</v>
      </c>
      <c r="P73" t="s">
        <v>33</v>
      </c>
      <c r="Q73">
        <v>1000</v>
      </c>
      <c r="W73">
        <v>0</v>
      </c>
      <c r="X73">
        <v>2102561428</v>
      </c>
      <c r="Y73">
        <f t="shared" si="26"/>
        <v>2.1800000000000002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8.3800000000000008</v>
      </c>
      <c r="AJ73">
        <v>1</v>
      </c>
      <c r="AK73">
        <v>1</v>
      </c>
      <c r="AL73">
        <v>1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 t="s">
        <v>3</v>
      </c>
      <c r="AT73">
        <v>2.1800000000000002</v>
      </c>
      <c r="AU73" t="s">
        <v>3</v>
      </c>
      <c r="AV73">
        <v>0</v>
      </c>
      <c r="AW73">
        <v>2</v>
      </c>
      <c r="AX73">
        <v>145105340</v>
      </c>
      <c r="AY73">
        <v>1</v>
      </c>
      <c r="AZ73">
        <v>0</v>
      </c>
      <c r="BA73">
        <v>80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ROUND(Y73*Source!I98,9)</f>
        <v>5.0358000000000001</v>
      </c>
      <c r="CY73">
        <f>AA73</f>
        <v>0</v>
      </c>
      <c r="CZ73">
        <f>AE73</f>
        <v>0</v>
      </c>
      <c r="DA73">
        <f>AI73</f>
        <v>8.3800000000000008</v>
      </c>
      <c r="DB73">
        <f t="shared" si="30"/>
        <v>0</v>
      </c>
      <c r="DC73">
        <f t="shared" si="31"/>
        <v>0</v>
      </c>
      <c r="DD73" t="s">
        <v>3</v>
      </c>
      <c r="DE73" t="s">
        <v>3</v>
      </c>
      <c r="DF73">
        <f>ROUND(ROUND(AE73*AI73,2)*CX73,2)</f>
        <v>0</v>
      </c>
      <c r="DG73">
        <f>ROUND(ROUND(AF73,2)*CX73,2)</f>
        <v>0</v>
      </c>
      <c r="DH73">
        <f>ROUND(ROUND(AG73,2)*CX73,2)</f>
        <v>0</v>
      </c>
      <c r="DI73">
        <f>ROUND(ROUND(AH73,2)*CX73,2)</f>
        <v>0</v>
      </c>
      <c r="DJ73">
        <f>DF73</f>
        <v>0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ROW(Source!A100)</f>
        <v>100</v>
      </c>
      <c r="B74">
        <v>145071932</v>
      </c>
      <c r="C74">
        <v>145105342</v>
      </c>
      <c r="D74">
        <v>140755435</v>
      </c>
      <c r="E74">
        <v>70</v>
      </c>
      <c r="F74">
        <v>1</v>
      </c>
      <c r="G74">
        <v>1</v>
      </c>
      <c r="H74">
        <v>1</v>
      </c>
      <c r="I74" t="s">
        <v>397</v>
      </c>
      <c r="J74" t="s">
        <v>3</v>
      </c>
      <c r="K74" t="s">
        <v>398</v>
      </c>
      <c r="L74">
        <v>1191</v>
      </c>
      <c r="N74">
        <v>1013</v>
      </c>
      <c r="O74" t="s">
        <v>392</v>
      </c>
      <c r="P74" t="s">
        <v>392</v>
      </c>
      <c r="Q74">
        <v>1</v>
      </c>
      <c r="W74">
        <v>0</v>
      </c>
      <c r="X74">
        <v>784619160</v>
      </c>
      <c r="Y74">
        <f>(AT74*1.15)</f>
        <v>36.454999999999998</v>
      </c>
      <c r="AA74">
        <v>0</v>
      </c>
      <c r="AB74">
        <v>0</v>
      </c>
      <c r="AC74">
        <v>0</v>
      </c>
      <c r="AD74">
        <v>399.51</v>
      </c>
      <c r="AE74">
        <v>0</v>
      </c>
      <c r="AF74">
        <v>0</v>
      </c>
      <c r="AG74">
        <v>0</v>
      </c>
      <c r="AH74">
        <v>8.74</v>
      </c>
      <c r="AI74">
        <v>1</v>
      </c>
      <c r="AJ74">
        <v>1</v>
      </c>
      <c r="AK74">
        <v>1</v>
      </c>
      <c r="AL74">
        <v>45.71</v>
      </c>
      <c r="AM74">
        <v>4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31.7</v>
      </c>
      <c r="AU74" t="s">
        <v>237</v>
      </c>
      <c r="AV74">
        <v>1</v>
      </c>
      <c r="AW74">
        <v>2</v>
      </c>
      <c r="AX74">
        <v>145105364</v>
      </c>
      <c r="AY74">
        <v>1</v>
      </c>
      <c r="AZ74">
        <v>0</v>
      </c>
      <c r="BA74">
        <v>81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ROUND(Y74*Source!I100,9)</f>
        <v>84.21105</v>
      </c>
      <c r="CY74">
        <f>AD74</f>
        <v>399.51</v>
      </c>
      <c r="CZ74">
        <f>AH74</f>
        <v>8.74</v>
      </c>
      <c r="DA74">
        <f>AL74</f>
        <v>45.71</v>
      </c>
      <c r="DB74">
        <f>ROUND((ROUND(AT74*CZ74,2)*1.15),2)</f>
        <v>318.62</v>
      </c>
      <c r="DC74">
        <f>ROUND((ROUND(AT74*AG74,2)*1.15),2)</f>
        <v>0</v>
      </c>
      <c r="DD74" t="s">
        <v>3</v>
      </c>
      <c r="DE74" t="s">
        <v>3</v>
      </c>
      <c r="DF74">
        <f t="shared" ref="DF74:DF82" si="36">ROUND(ROUND(AE74,2)*CX74,2)</f>
        <v>0</v>
      </c>
      <c r="DG74">
        <f>ROUND(ROUND(AF74,2)*CX74,2)</f>
        <v>0</v>
      </c>
      <c r="DH74">
        <f>ROUND(ROUND(AG74,2)*CX74,2)</f>
        <v>0</v>
      </c>
      <c r="DI74">
        <f>ROUND(ROUND(AH74*AL74,2)*CX74,2)</f>
        <v>33643.160000000003</v>
      </c>
      <c r="DJ74">
        <f>DI74</f>
        <v>33643.160000000003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ROW(Source!A100)</f>
        <v>100</v>
      </c>
      <c r="B75">
        <v>145071932</v>
      </c>
      <c r="C75">
        <v>145105342</v>
      </c>
      <c r="D75">
        <v>140755491</v>
      </c>
      <c r="E75">
        <v>70</v>
      </c>
      <c r="F75">
        <v>1</v>
      </c>
      <c r="G75">
        <v>1</v>
      </c>
      <c r="H75">
        <v>1</v>
      </c>
      <c r="I75" t="s">
        <v>399</v>
      </c>
      <c r="J75" t="s">
        <v>3</v>
      </c>
      <c r="K75" t="s">
        <v>400</v>
      </c>
      <c r="L75">
        <v>1191</v>
      </c>
      <c r="N75">
        <v>1013</v>
      </c>
      <c r="O75" t="s">
        <v>392</v>
      </c>
      <c r="P75" t="s">
        <v>392</v>
      </c>
      <c r="Q75">
        <v>1</v>
      </c>
      <c r="W75">
        <v>0</v>
      </c>
      <c r="X75">
        <v>-1417349443</v>
      </c>
      <c r="Y75">
        <f t="shared" ref="Y75:Y82" si="37">(AT75*1.25)</f>
        <v>3.6625000000000001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45.71</v>
      </c>
      <c r="AL75">
        <v>1</v>
      </c>
      <c r="AM75">
        <v>4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2.93</v>
      </c>
      <c r="AU75" t="s">
        <v>38</v>
      </c>
      <c r="AV75">
        <v>2</v>
      </c>
      <c r="AW75">
        <v>2</v>
      </c>
      <c r="AX75">
        <v>145105365</v>
      </c>
      <c r="AY75">
        <v>1</v>
      </c>
      <c r="AZ75">
        <v>0</v>
      </c>
      <c r="BA75">
        <v>82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ROUND(Y75*Source!I100,9)</f>
        <v>8.4603750000000009</v>
      </c>
      <c r="CY75">
        <f>AD75</f>
        <v>0</v>
      </c>
      <c r="CZ75">
        <f>AH75</f>
        <v>0</v>
      </c>
      <c r="DA75">
        <f>AL75</f>
        <v>1</v>
      </c>
      <c r="DB75">
        <f t="shared" ref="DB75:DB82" si="38">ROUND((ROUND(AT75*CZ75,2)*1.25),2)</f>
        <v>0</v>
      </c>
      <c r="DC75">
        <f t="shared" ref="DC75:DC82" si="39">ROUND((ROUND(AT75*AG75,2)*1.25),2)</f>
        <v>0</v>
      </c>
      <c r="DD75" t="s">
        <v>3</v>
      </c>
      <c r="DE75" t="s">
        <v>3</v>
      </c>
      <c r="DF75">
        <f t="shared" si="36"/>
        <v>0</v>
      </c>
      <c r="DG75">
        <f>ROUND(ROUND(AF75,2)*CX75,2)</f>
        <v>0</v>
      </c>
      <c r="DH75">
        <f t="shared" ref="DH75:DH82" si="40">ROUND(ROUND(AG75*AK75,2)*CX75,2)</f>
        <v>0</v>
      </c>
      <c r="DI75">
        <f t="shared" ref="DI75:DI94" si="41">ROUND(ROUND(AH75,2)*CX75,2)</f>
        <v>0</v>
      </c>
      <c r="DJ75">
        <f>DI75</f>
        <v>0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ROW(Source!A100)</f>
        <v>100</v>
      </c>
      <c r="B76">
        <v>145071932</v>
      </c>
      <c r="C76">
        <v>145105342</v>
      </c>
      <c r="D76">
        <v>140922906</v>
      </c>
      <c r="E76">
        <v>1</v>
      </c>
      <c r="F76">
        <v>1</v>
      </c>
      <c r="G76">
        <v>1</v>
      </c>
      <c r="H76">
        <v>2</v>
      </c>
      <c r="I76" t="s">
        <v>401</v>
      </c>
      <c r="J76" t="s">
        <v>402</v>
      </c>
      <c r="K76" t="s">
        <v>403</v>
      </c>
      <c r="L76">
        <v>1367</v>
      </c>
      <c r="N76">
        <v>1011</v>
      </c>
      <c r="O76" t="s">
        <v>396</v>
      </c>
      <c r="P76" t="s">
        <v>396</v>
      </c>
      <c r="Q76">
        <v>1</v>
      </c>
      <c r="W76">
        <v>0</v>
      </c>
      <c r="X76">
        <v>-163180553</v>
      </c>
      <c r="Y76">
        <f t="shared" si="37"/>
        <v>0.05</v>
      </c>
      <c r="AA76">
        <v>0</v>
      </c>
      <c r="AB76">
        <v>1612.42</v>
      </c>
      <c r="AC76">
        <v>704.85</v>
      </c>
      <c r="AD76">
        <v>0</v>
      </c>
      <c r="AE76">
        <v>0</v>
      </c>
      <c r="AF76">
        <v>120.24</v>
      </c>
      <c r="AG76">
        <v>15.42</v>
      </c>
      <c r="AH76">
        <v>0</v>
      </c>
      <c r="AI76">
        <v>1</v>
      </c>
      <c r="AJ76">
        <v>13.41</v>
      </c>
      <c r="AK76">
        <v>45.71</v>
      </c>
      <c r="AL76">
        <v>1</v>
      </c>
      <c r="AM76">
        <v>4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0.04</v>
      </c>
      <c r="AU76" t="s">
        <v>38</v>
      </c>
      <c r="AV76">
        <v>0</v>
      </c>
      <c r="AW76">
        <v>2</v>
      </c>
      <c r="AX76">
        <v>145105366</v>
      </c>
      <c r="AY76">
        <v>1</v>
      </c>
      <c r="AZ76">
        <v>0</v>
      </c>
      <c r="BA76">
        <v>83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ROUND(Y76*Source!I100,9)</f>
        <v>0.11550000000000001</v>
      </c>
      <c r="CY76">
        <f t="shared" ref="CY76:CY82" si="42">AB76</f>
        <v>1612.42</v>
      </c>
      <c r="CZ76">
        <f t="shared" ref="CZ76:CZ82" si="43">AF76</f>
        <v>120.24</v>
      </c>
      <c r="DA76">
        <f t="shared" ref="DA76:DA82" si="44">AJ76</f>
        <v>13.41</v>
      </c>
      <c r="DB76">
        <f t="shared" si="38"/>
        <v>6.01</v>
      </c>
      <c r="DC76">
        <f t="shared" si="39"/>
        <v>0.78</v>
      </c>
      <c r="DD76" t="s">
        <v>3</v>
      </c>
      <c r="DE76" t="s">
        <v>3</v>
      </c>
      <c r="DF76">
        <f t="shared" si="36"/>
        <v>0</v>
      </c>
      <c r="DG76">
        <f t="shared" ref="DG76:DG82" si="45">ROUND(ROUND(AF76*AJ76,2)*CX76,2)</f>
        <v>186.23</v>
      </c>
      <c r="DH76">
        <f t="shared" si="40"/>
        <v>81.41</v>
      </c>
      <c r="DI76">
        <f t="shared" si="41"/>
        <v>0</v>
      </c>
      <c r="DJ76">
        <f t="shared" ref="DJ76:DJ82" si="46">DG76</f>
        <v>186.23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ROW(Source!A100)</f>
        <v>100</v>
      </c>
      <c r="B77">
        <v>145071932</v>
      </c>
      <c r="C77">
        <v>145105342</v>
      </c>
      <c r="D77">
        <v>140922951</v>
      </c>
      <c r="E77">
        <v>1</v>
      </c>
      <c r="F77">
        <v>1</v>
      </c>
      <c r="G77">
        <v>1</v>
      </c>
      <c r="H77">
        <v>2</v>
      </c>
      <c r="I77" t="s">
        <v>404</v>
      </c>
      <c r="J77" t="s">
        <v>405</v>
      </c>
      <c r="K77" t="s">
        <v>406</v>
      </c>
      <c r="L77">
        <v>1367</v>
      </c>
      <c r="N77">
        <v>1011</v>
      </c>
      <c r="O77" t="s">
        <v>396</v>
      </c>
      <c r="P77" t="s">
        <v>396</v>
      </c>
      <c r="Q77">
        <v>1</v>
      </c>
      <c r="W77">
        <v>0</v>
      </c>
      <c r="X77">
        <v>-430484415</v>
      </c>
      <c r="Y77">
        <f t="shared" si="37"/>
        <v>0.26250000000000001</v>
      </c>
      <c r="AA77">
        <v>0</v>
      </c>
      <c r="AB77">
        <v>1547.51</v>
      </c>
      <c r="AC77">
        <v>617.09</v>
      </c>
      <c r="AD77">
        <v>0</v>
      </c>
      <c r="AE77">
        <v>0</v>
      </c>
      <c r="AF77">
        <v>115.4</v>
      </c>
      <c r="AG77">
        <v>13.5</v>
      </c>
      <c r="AH77">
        <v>0</v>
      </c>
      <c r="AI77">
        <v>1</v>
      </c>
      <c r="AJ77">
        <v>13.41</v>
      </c>
      <c r="AK77">
        <v>45.71</v>
      </c>
      <c r="AL77">
        <v>1</v>
      </c>
      <c r="AM77">
        <v>4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0.21</v>
      </c>
      <c r="AU77" t="s">
        <v>38</v>
      </c>
      <c r="AV77">
        <v>0</v>
      </c>
      <c r="AW77">
        <v>2</v>
      </c>
      <c r="AX77">
        <v>145105367</v>
      </c>
      <c r="AY77">
        <v>1</v>
      </c>
      <c r="AZ77">
        <v>0</v>
      </c>
      <c r="BA77">
        <v>84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ROUND(Y77*Source!I100,9)</f>
        <v>0.606375</v>
      </c>
      <c r="CY77">
        <f t="shared" si="42"/>
        <v>1547.51</v>
      </c>
      <c r="CZ77">
        <f t="shared" si="43"/>
        <v>115.4</v>
      </c>
      <c r="DA77">
        <f t="shared" si="44"/>
        <v>13.41</v>
      </c>
      <c r="DB77">
        <f t="shared" si="38"/>
        <v>30.29</v>
      </c>
      <c r="DC77">
        <f t="shared" si="39"/>
        <v>3.55</v>
      </c>
      <c r="DD77" t="s">
        <v>3</v>
      </c>
      <c r="DE77" t="s">
        <v>3</v>
      </c>
      <c r="DF77">
        <f t="shared" si="36"/>
        <v>0</v>
      </c>
      <c r="DG77">
        <f t="shared" si="45"/>
        <v>938.37</v>
      </c>
      <c r="DH77">
        <f t="shared" si="40"/>
        <v>374.19</v>
      </c>
      <c r="DI77">
        <f t="shared" si="41"/>
        <v>0</v>
      </c>
      <c r="DJ77">
        <f t="shared" si="46"/>
        <v>938.37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ROW(Source!A100)</f>
        <v>100</v>
      </c>
      <c r="B78">
        <v>145071932</v>
      </c>
      <c r="C78">
        <v>145105342</v>
      </c>
      <c r="D78">
        <v>140922958</v>
      </c>
      <c r="E78">
        <v>1</v>
      </c>
      <c r="F78">
        <v>1</v>
      </c>
      <c r="G78">
        <v>1</v>
      </c>
      <c r="H78">
        <v>2</v>
      </c>
      <c r="I78" t="s">
        <v>407</v>
      </c>
      <c r="J78" t="s">
        <v>408</v>
      </c>
      <c r="K78" t="s">
        <v>409</v>
      </c>
      <c r="L78">
        <v>1367</v>
      </c>
      <c r="N78">
        <v>1011</v>
      </c>
      <c r="O78" t="s">
        <v>396</v>
      </c>
      <c r="P78" t="s">
        <v>396</v>
      </c>
      <c r="Q78">
        <v>1</v>
      </c>
      <c r="W78">
        <v>0</v>
      </c>
      <c r="X78">
        <v>-1731906086</v>
      </c>
      <c r="Y78">
        <f t="shared" si="37"/>
        <v>2.9499999999999997</v>
      </c>
      <c r="AA78">
        <v>0</v>
      </c>
      <c r="AB78">
        <v>2354.2600000000002</v>
      </c>
      <c r="AC78">
        <v>658.22</v>
      </c>
      <c r="AD78">
        <v>0</v>
      </c>
      <c r="AE78">
        <v>0</v>
      </c>
      <c r="AF78">
        <v>175.56</v>
      </c>
      <c r="AG78">
        <v>14.4</v>
      </c>
      <c r="AH78">
        <v>0</v>
      </c>
      <c r="AI78">
        <v>1</v>
      </c>
      <c r="AJ78">
        <v>13.41</v>
      </c>
      <c r="AK78">
        <v>45.71</v>
      </c>
      <c r="AL78">
        <v>1</v>
      </c>
      <c r="AM78">
        <v>4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2.36</v>
      </c>
      <c r="AU78" t="s">
        <v>38</v>
      </c>
      <c r="AV78">
        <v>0</v>
      </c>
      <c r="AW78">
        <v>2</v>
      </c>
      <c r="AX78">
        <v>145105368</v>
      </c>
      <c r="AY78">
        <v>1</v>
      </c>
      <c r="AZ78">
        <v>0</v>
      </c>
      <c r="BA78">
        <v>85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ROUND(Y78*Source!I100,9)</f>
        <v>6.8144999999999998</v>
      </c>
      <c r="CY78">
        <f t="shared" si="42"/>
        <v>2354.2600000000002</v>
      </c>
      <c r="CZ78">
        <f t="shared" si="43"/>
        <v>175.56</v>
      </c>
      <c r="DA78">
        <f t="shared" si="44"/>
        <v>13.41</v>
      </c>
      <c r="DB78">
        <f t="shared" si="38"/>
        <v>517.9</v>
      </c>
      <c r="DC78">
        <f t="shared" si="39"/>
        <v>42.48</v>
      </c>
      <c r="DD78" t="s">
        <v>3</v>
      </c>
      <c r="DE78" t="s">
        <v>3</v>
      </c>
      <c r="DF78">
        <f t="shared" si="36"/>
        <v>0</v>
      </c>
      <c r="DG78">
        <f t="shared" si="45"/>
        <v>16043.1</v>
      </c>
      <c r="DH78">
        <f t="shared" si="40"/>
        <v>4485.4399999999996</v>
      </c>
      <c r="DI78">
        <f t="shared" si="41"/>
        <v>0</v>
      </c>
      <c r="DJ78">
        <f t="shared" si="46"/>
        <v>16043.1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ROW(Source!A100)</f>
        <v>100</v>
      </c>
      <c r="B79">
        <v>145071932</v>
      </c>
      <c r="C79">
        <v>145105342</v>
      </c>
      <c r="D79">
        <v>140923032</v>
      </c>
      <c r="E79">
        <v>1</v>
      </c>
      <c r="F79">
        <v>1</v>
      </c>
      <c r="G79">
        <v>1</v>
      </c>
      <c r="H79">
        <v>2</v>
      </c>
      <c r="I79" t="s">
        <v>410</v>
      </c>
      <c r="J79" t="s">
        <v>411</v>
      </c>
      <c r="K79" t="s">
        <v>412</v>
      </c>
      <c r="L79">
        <v>1367</v>
      </c>
      <c r="N79">
        <v>1011</v>
      </c>
      <c r="O79" t="s">
        <v>396</v>
      </c>
      <c r="P79" t="s">
        <v>396</v>
      </c>
      <c r="Q79">
        <v>1</v>
      </c>
      <c r="W79">
        <v>0</v>
      </c>
      <c r="X79">
        <v>321316643</v>
      </c>
      <c r="Y79">
        <f t="shared" si="37"/>
        <v>1.1000000000000001</v>
      </c>
      <c r="AA79">
        <v>0</v>
      </c>
      <c r="AB79">
        <v>12.07</v>
      </c>
      <c r="AC79">
        <v>0</v>
      </c>
      <c r="AD79">
        <v>0</v>
      </c>
      <c r="AE79">
        <v>0</v>
      </c>
      <c r="AF79">
        <v>0.9</v>
      </c>
      <c r="AG79">
        <v>0</v>
      </c>
      <c r="AH79">
        <v>0</v>
      </c>
      <c r="AI79">
        <v>1</v>
      </c>
      <c r="AJ79">
        <v>13.41</v>
      </c>
      <c r="AK79">
        <v>45.71</v>
      </c>
      <c r="AL79">
        <v>1</v>
      </c>
      <c r="AM79">
        <v>4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0.88</v>
      </c>
      <c r="AU79" t="s">
        <v>38</v>
      </c>
      <c r="AV79">
        <v>0</v>
      </c>
      <c r="AW79">
        <v>2</v>
      </c>
      <c r="AX79">
        <v>145105369</v>
      </c>
      <c r="AY79">
        <v>1</v>
      </c>
      <c r="AZ79">
        <v>0</v>
      </c>
      <c r="BA79">
        <v>86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ROUND(Y79*Source!I100,9)</f>
        <v>2.5409999999999999</v>
      </c>
      <c r="CY79">
        <f t="shared" si="42"/>
        <v>12.07</v>
      </c>
      <c r="CZ79">
        <f t="shared" si="43"/>
        <v>0.9</v>
      </c>
      <c r="DA79">
        <f t="shared" si="44"/>
        <v>13.41</v>
      </c>
      <c r="DB79">
        <f t="shared" si="38"/>
        <v>0.99</v>
      </c>
      <c r="DC79">
        <f t="shared" si="39"/>
        <v>0</v>
      </c>
      <c r="DD79" t="s">
        <v>3</v>
      </c>
      <c r="DE79" t="s">
        <v>3</v>
      </c>
      <c r="DF79">
        <f t="shared" si="36"/>
        <v>0</v>
      </c>
      <c r="DG79">
        <f t="shared" si="45"/>
        <v>30.67</v>
      </c>
      <c r="DH79">
        <f t="shared" si="40"/>
        <v>0</v>
      </c>
      <c r="DI79">
        <f t="shared" si="41"/>
        <v>0</v>
      </c>
      <c r="DJ79">
        <f t="shared" si="46"/>
        <v>30.67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ROW(Source!A100)</f>
        <v>100</v>
      </c>
      <c r="B80">
        <v>145071932</v>
      </c>
      <c r="C80">
        <v>145105342</v>
      </c>
      <c r="D80">
        <v>140923885</v>
      </c>
      <c r="E80">
        <v>1</v>
      </c>
      <c r="F80">
        <v>1</v>
      </c>
      <c r="G80">
        <v>1</v>
      </c>
      <c r="H80">
        <v>2</v>
      </c>
      <c r="I80" t="s">
        <v>413</v>
      </c>
      <c r="J80" t="s">
        <v>414</v>
      </c>
      <c r="K80" t="s">
        <v>415</v>
      </c>
      <c r="L80">
        <v>1367</v>
      </c>
      <c r="N80">
        <v>1011</v>
      </c>
      <c r="O80" t="s">
        <v>396</v>
      </c>
      <c r="P80" t="s">
        <v>396</v>
      </c>
      <c r="Q80">
        <v>1</v>
      </c>
      <c r="W80">
        <v>0</v>
      </c>
      <c r="X80">
        <v>509054691</v>
      </c>
      <c r="Y80">
        <f t="shared" si="37"/>
        <v>0.4</v>
      </c>
      <c r="AA80">
        <v>0</v>
      </c>
      <c r="AB80">
        <v>881.17</v>
      </c>
      <c r="AC80">
        <v>530.24</v>
      </c>
      <c r="AD80">
        <v>0</v>
      </c>
      <c r="AE80">
        <v>0</v>
      </c>
      <c r="AF80">
        <v>65.709999999999994</v>
      </c>
      <c r="AG80">
        <v>11.6</v>
      </c>
      <c r="AH80">
        <v>0</v>
      </c>
      <c r="AI80">
        <v>1</v>
      </c>
      <c r="AJ80">
        <v>13.41</v>
      </c>
      <c r="AK80">
        <v>45.71</v>
      </c>
      <c r="AL80">
        <v>1</v>
      </c>
      <c r="AM80">
        <v>4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0.32</v>
      </c>
      <c r="AU80" t="s">
        <v>38</v>
      </c>
      <c r="AV80">
        <v>0</v>
      </c>
      <c r="AW80">
        <v>2</v>
      </c>
      <c r="AX80">
        <v>145105370</v>
      </c>
      <c r="AY80">
        <v>1</v>
      </c>
      <c r="AZ80">
        <v>0</v>
      </c>
      <c r="BA80">
        <v>87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ROUND(Y80*Source!I100,9)</f>
        <v>0.92400000000000004</v>
      </c>
      <c r="CY80">
        <f t="shared" si="42"/>
        <v>881.17</v>
      </c>
      <c r="CZ80">
        <f t="shared" si="43"/>
        <v>65.709999999999994</v>
      </c>
      <c r="DA80">
        <f t="shared" si="44"/>
        <v>13.41</v>
      </c>
      <c r="DB80">
        <f t="shared" si="38"/>
        <v>26.29</v>
      </c>
      <c r="DC80">
        <f t="shared" si="39"/>
        <v>4.6399999999999997</v>
      </c>
      <c r="DD80" t="s">
        <v>3</v>
      </c>
      <c r="DE80" t="s">
        <v>3</v>
      </c>
      <c r="DF80">
        <f t="shared" si="36"/>
        <v>0</v>
      </c>
      <c r="DG80">
        <f t="shared" si="45"/>
        <v>814.2</v>
      </c>
      <c r="DH80">
        <f t="shared" si="40"/>
        <v>489.94</v>
      </c>
      <c r="DI80">
        <f t="shared" si="41"/>
        <v>0</v>
      </c>
      <c r="DJ80">
        <f t="shared" si="46"/>
        <v>814.2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ROW(Source!A100)</f>
        <v>100</v>
      </c>
      <c r="B81">
        <v>145071932</v>
      </c>
      <c r="C81">
        <v>145105342</v>
      </c>
      <c r="D81">
        <v>140924041</v>
      </c>
      <c r="E81">
        <v>1</v>
      </c>
      <c r="F81">
        <v>1</v>
      </c>
      <c r="G81">
        <v>1</v>
      </c>
      <c r="H81">
        <v>2</v>
      </c>
      <c r="I81" t="s">
        <v>416</v>
      </c>
      <c r="J81" t="s">
        <v>417</v>
      </c>
      <c r="K81" t="s">
        <v>418</v>
      </c>
      <c r="L81">
        <v>1367</v>
      </c>
      <c r="N81">
        <v>1011</v>
      </c>
      <c r="O81" t="s">
        <v>396</v>
      </c>
      <c r="P81" t="s">
        <v>396</v>
      </c>
      <c r="Q81">
        <v>1</v>
      </c>
      <c r="W81">
        <v>0</v>
      </c>
      <c r="X81">
        <v>2077867240</v>
      </c>
      <c r="Y81">
        <f t="shared" si="37"/>
        <v>2.1</v>
      </c>
      <c r="AA81">
        <v>0</v>
      </c>
      <c r="AB81">
        <v>16.09</v>
      </c>
      <c r="AC81">
        <v>0</v>
      </c>
      <c r="AD81">
        <v>0</v>
      </c>
      <c r="AE81">
        <v>0</v>
      </c>
      <c r="AF81">
        <v>1.2</v>
      </c>
      <c r="AG81">
        <v>0</v>
      </c>
      <c r="AH81">
        <v>0</v>
      </c>
      <c r="AI81">
        <v>1</v>
      </c>
      <c r="AJ81">
        <v>13.41</v>
      </c>
      <c r="AK81">
        <v>45.71</v>
      </c>
      <c r="AL81">
        <v>1</v>
      </c>
      <c r="AM81">
        <v>4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1.68</v>
      </c>
      <c r="AU81" t="s">
        <v>38</v>
      </c>
      <c r="AV81">
        <v>0</v>
      </c>
      <c r="AW81">
        <v>2</v>
      </c>
      <c r="AX81">
        <v>145105371</v>
      </c>
      <c r="AY81">
        <v>1</v>
      </c>
      <c r="AZ81">
        <v>0</v>
      </c>
      <c r="BA81">
        <v>88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ROUND(Y81*Source!I100,9)</f>
        <v>4.851</v>
      </c>
      <c r="CY81">
        <f t="shared" si="42"/>
        <v>16.09</v>
      </c>
      <c r="CZ81">
        <f t="shared" si="43"/>
        <v>1.2</v>
      </c>
      <c r="DA81">
        <f t="shared" si="44"/>
        <v>13.41</v>
      </c>
      <c r="DB81">
        <f t="shared" si="38"/>
        <v>2.5299999999999998</v>
      </c>
      <c r="DC81">
        <f t="shared" si="39"/>
        <v>0</v>
      </c>
      <c r="DD81" t="s">
        <v>3</v>
      </c>
      <c r="DE81" t="s">
        <v>3</v>
      </c>
      <c r="DF81">
        <f t="shared" si="36"/>
        <v>0</v>
      </c>
      <c r="DG81">
        <f t="shared" si="45"/>
        <v>78.05</v>
      </c>
      <c r="DH81">
        <f t="shared" si="40"/>
        <v>0</v>
      </c>
      <c r="DI81">
        <f t="shared" si="41"/>
        <v>0</v>
      </c>
      <c r="DJ81">
        <f t="shared" si="46"/>
        <v>78.05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ROW(Source!A100)</f>
        <v>100</v>
      </c>
      <c r="B82">
        <v>145071932</v>
      </c>
      <c r="C82">
        <v>145105342</v>
      </c>
      <c r="D82">
        <v>140924084</v>
      </c>
      <c r="E82">
        <v>1</v>
      </c>
      <c r="F82">
        <v>1</v>
      </c>
      <c r="G82">
        <v>1</v>
      </c>
      <c r="H82">
        <v>2</v>
      </c>
      <c r="I82" t="s">
        <v>419</v>
      </c>
      <c r="J82" t="s">
        <v>420</v>
      </c>
      <c r="K82" t="s">
        <v>421</v>
      </c>
      <c r="L82">
        <v>1367</v>
      </c>
      <c r="N82">
        <v>1011</v>
      </c>
      <c r="O82" t="s">
        <v>396</v>
      </c>
      <c r="P82" t="s">
        <v>396</v>
      </c>
      <c r="Q82">
        <v>1</v>
      </c>
      <c r="W82">
        <v>0</v>
      </c>
      <c r="X82">
        <v>-1866313122</v>
      </c>
      <c r="Y82">
        <f t="shared" si="37"/>
        <v>0.2</v>
      </c>
      <c r="AA82">
        <v>0</v>
      </c>
      <c r="AB82">
        <v>165.08</v>
      </c>
      <c r="AC82">
        <v>0</v>
      </c>
      <c r="AD82">
        <v>0</v>
      </c>
      <c r="AE82">
        <v>0</v>
      </c>
      <c r="AF82">
        <v>12.31</v>
      </c>
      <c r="AG82">
        <v>0</v>
      </c>
      <c r="AH82">
        <v>0</v>
      </c>
      <c r="AI82">
        <v>1</v>
      </c>
      <c r="AJ82">
        <v>13.41</v>
      </c>
      <c r="AK82">
        <v>45.71</v>
      </c>
      <c r="AL82">
        <v>1</v>
      </c>
      <c r="AM82">
        <v>4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0.16</v>
      </c>
      <c r="AU82" t="s">
        <v>38</v>
      </c>
      <c r="AV82">
        <v>0</v>
      </c>
      <c r="AW82">
        <v>2</v>
      </c>
      <c r="AX82">
        <v>145105372</v>
      </c>
      <c r="AY82">
        <v>1</v>
      </c>
      <c r="AZ82">
        <v>0</v>
      </c>
      <c r="BA82">
        <v>89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ROUND(Y82*Source!I100,9)</f>
        <v>0.46200000000000002</v>
      </c>
      <c r="CY82">
        <f t="shared" si="42"/>
        <v>165.08</v>
      </c>
      <c r="CZ82">
        <f t="shared" si="43"/>
        <v>12.31</v>
      </c>
      <c r="DA82">
        <f t="shared" si="44"/>
        <v>13.41</v>
      </c>
      <c r="DB82">
        <f t="shared" si="38"/>
        <v>2.46</v>
      </c>
      <c r="DC82">
        <f t="shared" si="39"/>
        <v>0</v>
      </c>
      <c r="DD82" t="s">
        <v>3</v>
      </c>
      <c r="DE82" t="s">
        <v>3</v>
      </c>
      <c r="DF82">
        <f t="shared" si="36"/>
        <v>0</v>
      </c>
      <c r="DG82">
        <f t="shared" si="45"/>
        <v>76.27</v>
      </c>
      <c r="DH82">
        <f t="shared" si="40"/>
        <v>0</v>
      </c>
      <c r="DI82">
        <f t="shared" si="41"/>
        <v>0</v>
      </c>
      <c r="DJ82">
        <f t="shared" si="46"/>
        <v>76.27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ROW(Source!A100)</f>
        <v>100</v>
      </c>
      <c r="B83">
        <v>145071932</v>
      </c>
      <c r="C83">
        <v>145105342</v>
      </c>
      <c r="D83">
        <v>140771005</v>
      </c>
      <c r="E83">
        <v>1</v>
      </c>
      <c r="F83">
        <v>1</v>
      </c>
      <c r="G83">
        <v>1</v>
      </c>
      <c r="H83">
        <v>3</v>
      </c>
      <c r="I83" t="s">
        <v>422</v>
      </c>
      <c r="J83" t="s">
        <v>423</v>
      </c>
      <c r="K83" t="s">
        <v>424</v>
      </c>
      <c r="L83">
        <v>1339</v>
      </c>
      <c r="N83">
        <v>1007</v>
      </c>
      <c r="O83" t="s">
        <v>142</v>
      </c>
      <c r="P83" t="s">
        <v>142</v>
      </c>
      <c r="Q83">
        <v>1</v>
      </c>
      <c r="W83">
        <v>0</v>
      </c>
      <c r="X83">
        <v>-1761807714</v>
      </c>
      <c r="Y83">
        <f t="shared" ref="Y83:Y94" si="47">AT83</f>
        <v>1.4</v>
      </c>
      <c r="AA83">
        <v>52.12</v>
      </c>
      <c r="AB83">
        <v>0</v>
      </c>
      <c r="AC83">
        <v>0</v>
      </c>
      <c r="AD83">
        <v>0</v>
      </c>
      <c r="AE83">
        <v>6.22</v>
      </c>
      <c r="AF83">
        <v>0</v>
      </c>
      <c r="AG83">
        <v>0</v>
      </c>
      <c r="AH83">
        <v>0</v>
      </c>
      <c r="AI83">
        <v>8.3800000000000008</v>
      </c>
      <c r="AJ83">
        <v>1</v>
      </c>
      <c r="AK83">
        <v>1</v>
      </c>
      <c r="AL83">
        <v>1</v>
      </c>
      <c r="AM83">
        <v>4</v>
      </c>
      <c r="AN83">
        <v>0</v>
      </c>
      <c r="AO83">
        <v>1</v>
      </c>
      <c r="AP83">
        <v>0</v>
      </c>
      <c r="AQ83">
        <v>0</v>
      </c>
      <c r="AR83">
        <v>0</v>
      </c>
      <c r="AS83" t="s">
        <v>3</v>
      </c>
      <c r="AT83">
        <v>1.4</v>
      </c>
      <c r="AU83" t="s">
        <v>3</v>
      </c>
      <c r="AV83">
        <v>0</v>
      </c>
      <c r="AW83">
        <v>2</v>
      </c>
      <c r="AX83">
        <v>145105373</v>
      </c>
      <c r="AY83">
        <v>1</v>
      </c>
      <c r="AZ83">
        <v>0</v>
      </c>
      <c r="BA83">
        <v>90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ROUND(Y83*Source!I100,9)</f>
        <v>3.234</v>
      </c>
      <c r="CY83">
        <f t="shared" ref="CY83:CY94" si="48">AA83</f>
        <v>52.12</v>
      </c>
      <c r="CZ83">
        <f t="shared" ref="CZ83:CZ94" si="49">AE83</f>
        <v>6.22</v>
      </c>
      <c r="DA83">
        <f t="shared" ref="DA83:DA94" si="50">AI83</f>
        <v>8.3800000000000008</v>
      </c>
      <c r="DB83">
        <f t="shared" ref="DB83:DB94" si="51">ROUND(ROUND(AT83*CZ83,2),2)</f>
        <v>8.7100000000000009</v>
      </c>
      <c r="DC83">
        <f t="shared" ref="DC83:DC94" si="52">ROUND(ROUND(AT83*AG83,2),2)</f>
        <v>0</v>
      </c>
      <c r="DD83" t="s">
        <v>3</v>
      </c>
      <c r="DE83" t="s">
        <v>3</v>
      </c>
      <c r="DF83">
        <f t="shared" ref="DF83:DF94" si="53">ROUND(ROUND(AE83*AI83,2)*CX83,2)</f>
        <v>168.56</v>
      </c>
      <c r="DG83">
        <f t="shared" ref="DG83:DG96" si="54">ROUND(ROUND(AF83,2)*CX83,2)</f>
        <v>0</v>
      </c>
      <c r="DH83">
        <f t="shared" ref="DH83:DH95" si="55">ROUND(ROUND(AG83,2)*CX83,2)</f>
        <v>0</v>
      </c>
      <c r="DI83">
        <f t="shared" si="41"/>
        <v>0</v>
      </c>
      <c r="DJ83">
        <f t="shared" ref="DJ83:DJ94" si="56">DF83</f>
        <v>168.56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ROW(Source!A100)</f>
        <v>100</v>
      </c>
      <c r="B84">
        <v>145071932</v>
      </c>
      <c r="C84">
        <v>145105342</v>
      </c>
      <c r="D84">
        <v>140771011</v>
      </c>
      <c r="E84">
        <v>1</v>
      </c>
      <c r="F84">
        <v>1</v>
      </c>
      <c r="G84">
        <v>1</v>
      </c>
      <c r="H84">
        <v>3</v>
      </c>
      <c r="I84" t="s">
        <v>425</v>
      </c>
      <c r="J84" t="s">
        <v>426</v>
      </c>
      <c r="K84" t="s">
        <v>427</v>
      </c>
      <c r="L84">
        <v>1346</v>
      </c>
      <c r="N84">
        <v>1009</v>
      </c>
      <c r="O84" t="s">
        <v>49</v>
      </c>
      <c r="P84" t="s">
        <v>49</v>
      </c>
      <c r="Q84">
        <v>1</v>
      </c>
      <c r="W84">
        <v>0</v>
      </c>
      <c r="X84">
        <v>-2118006079</v>
      </c>
      <c r="Y84">
        <f t="shared" si="47"/>
        <v>0.42</v>
      </c>
      <c r="AA84">
        <v>51.03</v>
      </c>
      <c r="AB84">
        <v>0</v>
      </c>
      <c r="AC84">
        <v>0</v>
      </c>
      <c r="AD84">
        <v>0</v>
      </c>
      <c r="AE84">
        <v>6.09</v>
      </c>
      <c r="AF84">
        <v>0</v>
      </c>
      <c r="AG84">
        <v>0</v>
      </c>
      <c r="AH84">
        <v>0</v>
      </c>
      <c r="AI84">
        <v>8.3800000000000008</v>
      </c>
      <c r="AJ84">
        <v>1</v>
      </c>
      <c r="AK84">
        <v>1</v>
      </c>
      <c r="AL84">
        <v>1</v>
      </c>
      <c r="AM84">
        <v>4</v>
      </c>
      <c r="AN84">
        <v>0</v>
      </c>
      <c r="AO84">
        <v>1</v>
      </c>
      <c r="AP84">
        <v>0</v>
      </c>
      <c r="AQ84">
        <v>0</v>
      </c>
      <c r="AR84">
        <v>0</v>
      </c>
      <c r="AS84" t="s">
        <v>3</v>
      </c>
      <c r="AT84">
        <v>0.42</v>
      </c>
      <c r="AU84" t="s">
        <v>3</v>
      </c>
      <c r="AV84">
        <v>0</v>
      </c>
      <c r="AW84">
        <v>2</v>
      </c>
      <c r="AX84">
        <v>145105374</v>
      </c>
      <c r="AY84">
        <v>1</v>
      </c>
      <c r="AZ84">
        <v>0</v>
      </c>
      <c r="BA84">
        <v>91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ROUND(Y84*Source!I100,9)</f>
        <v>0.97019999999999995</v>
      </c>
      <c r="CY84">
        <f t="shared" si="48"/>
        <v>51.03</v>
      </c>
      <c r="CZ84">
        <f t="shared" si="49"/>
        <v>6.09</v>
      </c>
      <c r="DA84">
        <f t="shared" si="50"/>
        <v>8.3800000000000008</v>
      </c>
      <c r="DB84">
        <f t="shared" si="51"/>
        <v>2.56</v>
      </c>
      <c r="DC84">
        <f t="shared" si="52"/>
        <v>0</v>
      </c>
      <c r="DD84" t="s">
        <v>3</v>
      </c>
      <c r="DE84" t="s">
        <v>3</v>
      </c>
      <c r="DF84">
        <f t="shared" si="53"/>
        <v>49.51</v>
      </c>
      <c r="DG84">
        <f t="shared" si="54"/>
        <v>0</v>
      </c>
      <c r="DH84">
        <f t="shared" si="55"/>
        <v>0</v>
      </c>
      <c r="DI84">
        <f t="shared" si="41"/>
        <v>0</v>
      </c>
      <c r="DJ84">
        <f t="shared" si="56"/>
        <v>49.51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">
      <c r="A85">
        <f>ROW(Source!A100)</f>
        <v>100</v>
      </c>
      <c r="B85">
        <v>145071932</v>
      </c>
      <c r="C85">
        <v>145105342</v>
      </c>
      <c r="D85">
        <v>140773776</v>
      </c>
      <c r="E85">
        <v>1</v>
      </c>
      <c r="F85">
        <v>1</v>
      </c>
      <c r="G85">
        <v>1</v>
      </c>
      <c r="H85">
        <v>3</v>
      </c>
      <c r="I85" t="s">
        <v>428</v>
      </c>
      <c r="J85" t="s">
        <v>429</v>
      </c>
      <c r="K85" t="s">
        <v>430</v>
      </c>
      <c r="L85">
        <v>1348</v>
      </c>
      <c r="N85">
        <v>1009</v>
      </c>
      <c r="O85" t="s">
        <v>33</v>
      </c>
      <c r="P85" t="s">
        <v>33</v>
      </c>
      <c r="Q85">
        <v>1000</v>
      </c>
      <c r="W85">
        <v>0</v>
      </c>
      <c r="X85">
        <v>1163323608</v>
      </c>
      <c r="Y85">
        <f t="shared" si="47"/>
        <v>6.0999999999999997E-4</v>
      </c>
      <c r="AA85">
        <v>86439.78</v>
      </c>
      <c r="AB85">
        <v>0</v>
      </c>
      <c r="AC85">
        <v>0</v>
      </c>
      <c r="AD85">
        <v>0</v>
      </c>
      <c r="AE85">
        <v>10315.01</v>
      </c>
      <c r="AF85">
        <v>0</v>
      </c>
      <c r="AG85">
        <v>0</v>
      </c>
      <c r="AH85">
        <v>0</v>
      </c>
      <c r="AI85">
        <v>8.3800000000000008</v>
      </c>
      <c r="AJ85">
        <v>1</v>
      </c>
      <c r="AK85">
        <v>1</v>
      </c>
      <c r="AL85">
        <v>1</v>
      </c>
      <c r="AM85">
        <v>4</v>
      </c>
      <c r="AN85">
        <v>0</v>
      </c>
      <c r="AO85">
        <v>1</v>
      </c>
      <c r="AP85">
        <v>0</v>
      </c>
      <c r="AQ85">
        <v>0</v>
      </c>
      <c r="AR85">
        <v>0</v>
      </c>
      <c r="AS85" t="s">
        <v>3</v>
      </c>
      <c r="AT85">
        <v>6.0999999999999997E-4</v>
      </c>
      <c r="AU85" t="s">
        <v>3</v>
      </c>
      <c r="AV85">
        <v>0</v>
      </c>
      <c r="AW85">
        <v>2</v>
      </c>
      <c r="AX85">
        <v>145105375</v>
      </c>
      <c r="AY85">
        <v>1</v>
      </c>
      <c r="AZ85">
        <v>0</v>
      </c>
      <c r="BA85">
        <v>92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ROUND(Y85*Source!I100,9)</f>
        <v>1.4090999999999999E-3</v>
      </c>
      <c r="CY85">
        <f t="shared" si="48"/>
        <v>86439.78</v>
      </c>
      <c r="CZ85">
        <f t="shared" si="49"/>
        <v>10315.01</v>
      </c>
      <c r="DA85">
        <f t="shared" si="50"/>
        <v>8.3800000000000008</v>
      </c>
      <c r="DB85">
        <f t="shared" si="51"/>
        <v>6.29</v>
      </c>
      <c r="DC85">
        <f t="shared" si="52"/>
        <v>0</v>
      </c>
      <c r="DD85" t="s">
        <v>3</v>
      </c>
      <c r="DE85" t="s">
        <v>3</v>
      </c>
      <c r="DF85">
        <f t="shared" si="53"/>
        <v>121.8</v>
      </c>
      <c r="DG85">
        <f t="shared" si="54"/>
        <v>0</v>
      </c>
      <c r="DH85">
        <f t="shared" si="55"/>
        <v>0</v>
      </c>
      <c r="DI85">
        <f t="shared" si="41"/>
        <v>0</v>
      </c>
      <c r="DJ85">
        <f t="shared" si="56"/>
        <v>121.8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ROW(Source!A100)</f>
        <v>100</v>
      </c>
      <c r="B86">
        <v>145071932</v>
      </c>
      <c r="C86">
        <v>145105342</v>
      </c>
      <c r="D86">
        <v>140775017</v>
      </c>
      <c r="E86">
        <v>1</v>
      </c>
      <c r="F86">
        <v>1</v>
      </c>
      <c r="G86">
        <v>1</v>
      </c>
      <c r="H86">
        <v>3</v>
      </c>
      <c r="I86" t="s">
        <v>47</v>
      </c>
      <c r="J86" t="s">
        <v>50</v>
      </c>
      <c r="K86" t="s">
        <v>48</v>
      </c>
      <c r="L86">
        <v>1346</v>
      </c>
      <c r="N86">
        <v>1009</v>
      </c>
      <c r="O86" t="s">
        <v>49</v>
      </c>
      <c r="P86" t="s">
        <v>49</v>
      </c>
      <c r="Q86">
        <v>1</v>
      </c>
      <c r="W86">
        <v>1</v>
      </c>
      <c r="X86">
        <v>-1864341761</v>
      </c>
      <c r="Y86">
        <f t="shared" si="47"/>
        <v>-2.2000000000000002</v>
      </c>
      <c r="AA86">
        <v>75.760000000000005</v>
      </c>
      <c r="AB86">
        <v>0</v>
      </c>
      <c r="AC86">
        <v>0</v>
      </c>
      <c r="AD86">
        <v>0</v>
      </c>
      <c r="AE86">
        <v>9.0399999999999991</v>
      </c>
      <c r="AF86">
        <v>0</v>
      </c>
      <c r="AG86">
        <v>0</v>
      </c>
      <c r="AH86">
        <v>0</v>
      </c>
      <c r="AI86">
        <v>8.3800000000000008</v>
      </c>
      <c r="AJ86">
        <v>1</v>
      </c>
      <c r="AK86">
        <v>1</v>
      </c>
      <c r="AL86">
        <v>1</v>
      </c>
      <c r="AM86">
        <v>4</v>
      </c>
      <c r="AN86">
        <v>0</v>
      </c>
      <c r="AO86">
        <v>1</v>
      </c>
      <c r="AP86">
        <v>0</v>
      </c>
      <c r="AQ86">
        <v>0</v>
      </c>
      <c r="AR86">
        <v>0</v>
      </c>
      <c r="AS86" t="s">
        <v>3</v>
      </c>
      <c r="AT86">
        <v>-2.2000000000000002</v>
      </c>
      <c r="AU86" t="s">
        <v>3</v>
      </c>
      <c r="AV86">
        <v>0</v>
      </c>
      <c r="AW86">
        <v>2</v>
      </c>
      <c r="AX86">
        <v>145105376</v>
      </c>
      <c r="AY86">
        <v>1</v>
      </c>
      <c r="AZ86">
        <v>6144</v>
      </c>
      <c r="BA86">
        <v>93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ROUND(Y86*Source!I100,9)</f>
        <v>-5.0819999999999999</v>
      </c>
      <c r="CY86">
        <f t="shared" si="48"/>
        <v>75.760000000000005</v>
      </c>
      <c r="CZ86">
        <f t="shared" si="49"/>
        <v>9.0399999999999991</v>
      </c>
      <c r="DA86">
        <f t="shared" si="50"/>
        <v>8.3800000000000008</v>
      </c>
      <c r="DB86">
        <f t="shared" si="51"/>
        <v>-19.89</v>
      </c>
      <c r="DC86">
        <f t="shared" si="52"/>
        <v>0</v>
      </c>
      <c r="DD86" t="s">
        <v>3</v>
      </c>
      <c r="DE86" t="s">
        <v>3</v>
      </c>
      <c r="DF86">
        <f t="shared" si="53"/>
        <v>-385.01</v>
      </c>
      <c r="DG86">
        <f t="shared" si="54"/>
        <v>0</v>
      </c>
      <c r="DH86">
        <f t="shared" si="55"/>
        <v>0</v>
      </c>
      <c r="DI86">
        <f t="shared" si="41"/>
        <v>0</v>
      </c>
      <c r="DJ86">
        <f t="shared" si="56"/>
        <v>-385.01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ROW(Source!A100)</f>
        <v>100</v>
      </c>
      <c r="B87">
        <v>145071932</v>
      </c>
      <c r="C87">
        <v>145105342</v>
      </c>
      <c r="D87">
        <v>140776229</v>
      </c>
      <c r="E87">
        <v>1</v>
      </c>
      <c r="F87">
        <v>1</v>
      </c>
      <c r="G87">
        <v>1</v>
      </c>
      <c r="H87">
        <v>3</v>
      </c>
      <c r="I87" t="s">
        <v>431</v>
      </c>
      <c r="J87" t="s">
        <v>432</v>
      </c>
      <c r="K87" t="s">
        <v>433</v>
      </c>
      <c r="L87">
        <v>1348</v>
      </c>
      <c r="N87">
        <v>1009</v>
      </c>
      <c r="O87" t="s">
        <v>33</v>
      </c>
      <c r="P87" t="s">
        <v>33</v>
      </c>
      <c r="Q87">
        <v>1000</v>
      </c>
      <c r="W87">
        <v>0</v>
      </c>
      <c r="X87">
        <v>-1671348935</v>
      </c>
      <c r="Y87">
        <f t="shared" si="47"/>
        <v>1.4999999999999999E-4</v>
      </c>
      <c r="AA87">
        <v>317602</v>
      </c>
      <c r="AB87">
        <v>0</v>
      </c>
      <c r="AC87">
        <v>0</v>
      </c>
      <c r="AD87">
        <v>0</v>
      </c>
      <c r="AE87">
        <v>37900</v>
      </c>
      <c r="AF87">
        <v>0</v>
      </c>
      <c r="AG87">
        <v>0</v>
      </c>
      <c r="AH87">
        <v>0</v>
      </c>
      <c r="AI87">
        <v>8.3800000000000008</v>
      </c>
      <c r="AJ87">
        <v>1</v>
      </c>
      <c r="AK87">
        <v>1</v>
      </c>
      <c r="AL87">
        <v>1</v>
      </c>
      <c r="AM87">
        <v>4</v>
      </c>
      <c r="AN87">
        <v>0</v>
      </c>
      <c r="AO87">
        <v>1</v>
      </c>
      <c r="AP87">
        <v>0</v>
      </c>
      <c r="AQ87">
        <v>0</v>
      </c>
      <c r="AR87">
        <v>0</v>
      </c>
      <c r="AS87" t="s">
        <v>3</v>
      </c>
      <c r="AT87">
        <v>1.4999999999999999E-4</v>
      </c>
      <c r="AU87" t="s">
        <v>3</v>
      </c>
      <c r="AV87">
        <v>0</v>
      </c>
      <c r="AW87">
        <v>2</v>
      </c>
      <c r="AX87">
        <v>145105377</v>
      </c>
      <c r="AY87">
        <v>1</v>
      </c>
      <c r="AZ87">
        <v>0</v>
      </c>
      <c r="BA87">
        <v>94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ROUND(Y87*Source!I100,9)</f>
        <v>3.4650000000000002E-4</v>
      </c>
      <c r="CY87">
        <f t="shared" si="48"/>
        <v>317602</v>
      </c>
      <c r="CZ87">
        <f t="shared" si="49"/>
        <v>37900</v>
      </c>
      <c r="DA87">
        <f t="shared" si="50"/>
        <v>8.3800000000000008</v>
      </c>
      <c r="DB87">
        <f t="shared" si="51"/>
        <v>5.69</v>
      </c>
      <c r="DC87">
        <f t="shared" si="52"/>
        <v>0</v>
      </c>
      <c r="DD87" t="s">
        <v>3</v>
      </c>
      <c r="DE87" t="s">
        <v>3</v>
      </c>
      <c r="DF87">
        <f t="shared" si="53"/>
        <v>110.05</v>
      </c>
      <c r="DG87">
        <f t="shared" si="54"/>
        <v>0</v>
      </c>
      <c r="DH87">
        <f t="shared" si="55"/>
        <v>0</v>
      </c>
      <c r="DI87">
        <f t="shared" si="41"/>
        <v>0</v>
      </c>
      <c r="DJ87">
        <f t="shared" si="56"/>
        <v>110.05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ROW(Source!A100)</f>
        <v>100</v>
      </c>
      <c r="B88">
        <v>145071932</v>
      </c>
      <c r="C88">
        <v>145105342</v>
      </c>
      <c r="D88">
        <v>140789856</v>
      </c>
      <c r="E88">
        <v>1</v>
      </c>
      <c r="F88">
        <v>1</v>
      </c>
      <c r="G88">
        <v>1</v>
      </c>
      <c r="H88">
        <v>3</v>
      </c>
      <c r="I88" t="s">
        <v>434</v>
      </c>
      <c r="J88" t="s">
        <v>435</v>
      </c>
      <c r="K88" t="s">
        <v>436</v>
      </c>
      <c r="L88">
        <v>1348</v>
      </c>
      <c r="N88">
        <v>1009</v>
      </c>
      <c r="O88" t="s">
        <v>33</v>
      </c>
      <c r="P88" t="s">
        <v>33</v>
      </c>
      <c r="Q88">
        <v>1000</v>
      </c>
      <c r="W88">
        <v>0</v>
      </c>
      <c r="X88">
        <v>-1915778085</v>
      </c>
      <c r="Y88">
        <f t="shared" si="47"/>
        <v>1.0999999999999999E-2</v>
      </c>
      <c r="AA88">
        <v>64626.559999999998</v>
      </c>
      <c r="AB88">
        <v>0</v>
      </c>
      <c r="AC88">
        <v>0</v>
      </c>
      <c r="AD88">
        <v>0</v>
      </c>
      <c r="AE88">
        <v>7712</v>
      </c>
      <c r="AF88">
        <v>0</v>
      </c>
      <c r="AG88">
        <v>0</v>
      </c>
      <c r="AH88">
        <v>0</v>
      </c>
      <c r="AI88">
        <v>8.3800000000000008</v>
      </c>
      <c r="AJ88">
        <v>1</v>
      </c>
      <c r="AK88">
        <v>1</v>
      </c>
      <c r="AL88">
        <v>1</v>
      </c>
      <c r="AM88">
        <v>4</v>
      </c>
      <c r="AN88">
        <v>0</v>
      </c>
      <c r="AO88">
        <v>1</v>
      </c>
      <c r="AP88">
        <v>0</v>
      </c>
      <c r="AQ88">
        <v>0</v>
      </c>
      <c r="AR88">
        <v>0</v>
      </c>
      <c r="AS88" t="s">
        <v>3</v>
      </c>
      <c r="AT88">
        <v>1.0999999999999999E-2</v>
      </c>
      <c r="AU88" t="s">
        <v>3</v>
      </c>
      <c r="AV88">
        <v>0</v>
      </c>
      <c r="AW88">
        <v>2</v>
      </c>
      <c r="AX88">
        <v>145105378</v>
      </c>
      <c r="AY88">
        <v>1</v>
      </c>
      <c r="AZ88">
        <v>0</v>
      </c>
      <c r="BA88">
        <v>95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ROUND(Y88*Source!I100,9)</f>
        <v>2.5409999999999999E-2</v>
      </c>
      <c r="CY88">
        <f t="shared" si="48"/>
        <v>64626.559999999998</v>
      </c>
      <c r="CZ88">
        <f t="shared" si="49"/>
        <v>7712</v>
      </c>
      <c r="DA88">
        <f t="shared" si="50"/>
        <v>8.3800000000000008</v>
      </c>
      <c r="DB88">
        <f t="shared" si="51"/>
        <v>84.83</v>
      </c>
      <c r="DC88">
        <f t="shared" si="52"/>
        <v>0</v>
      </c>
      <c r="DD88" t="s">
        <v>3</v>
      </c>
      <c r="DE88" t="s">
        <v>3</v>
      </c>
      <c r="DF88">
        <f t="shared" si="53"/>
        <v>1642.16</v>
      </c>
      <c r="DG88">
        <f t="shared" si="54"/>
        <v>0</v>
      </c>
      <c r="DH88">
        <f t="shared" si="55"/>
        <v>0</v>
      </c>
      <c r="DI88">
        <f t="shared" si="41"/>
        <v>0</v>
      </c>
      <c r="DJ88">
        <f t="shared" si="56"/>
        <v>1642.16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ROW(Source!A100)</f>
        <v>100</v>
      </c>
      <c r="B89">
        <v>145071932</v>
      </c>
      <c r="C89">
        <v>145105342</v>
      </c>
      <c r="D89">
        <v>140791984</v>
      </c>
      <c r="E89">
        <v>1</v>
      </c>
      <c r="F89">
        <v>1</v>
      </c>
      <c r="G89">
        <v>1</v>
      </c>
      <c r="H89">
        <v>3</v>
      </c>
      <c r="I89" t="s">
        <v>437</v>
      </c>
      <c r="J89" t="s">
        <v>438</v>
      </c>
      <c r="K89" t="s">
        <v>439</v>
      </c>
      <c r="L89">
        <v>1302</v>
      </c>
      <c r="N89">
        <v>1003</v>
      </c>
      <c r="O89" t="s">
        <v>440</v>
      </c>
      <c r="P89" t="s">
        <v>440</v>
      </c>
      <c r="Q89">
        <v>10</v>
      </c>
      <c r="W89">
        <v>0</v>
      </c>
      <c r="X89">
        <v>581091037</v>
      </c>
      <c r="Y89">
        <f t="shared" si="47"/>
        <v>1.6E-2</v>
      </c>
      <c r="AA89">
        <v>421.01</v>
      </c>
      <c r="AB89">
        <v>0</v>
      </c>
      <c r="AC89">
        <v>0</v>
      </c>
      <c r="AD89">
        <v>0</v>
      </c>
      <c r="AE89">
        <v>50.24</v>
      </c>
      <c r="AF89">
        <v>0</v>
      </c>
      <c r="AG89">
        <v>0</v>
      </c>
      <c r="AH89">
        <v>0</v>
      </c>
      <c r="AI89">
        <v>8.3800000000000008</v>
      </c>
      <c r="AJ89">
        <v>1</v>
      </c>
      <c r="AK89">
        <v>1</v>
      </c>
      <c r="AL89">
        <v>1</v>
      </c>
      <c r="AM89">
        <v>4</v>
      </c>
      <c r="AN89">
        <v>0</v>
      </c>
      <c r="AO89">
        <v>1</v>
      </c>
      <c r="AP89">
        <v>0</v>
      </c>
      <c r="AQ89">
        <v>0</v>
      </c>
      <c r="AR89">
        <v>0</v>
      </c>
      <c r="AS89" t="s">
        <v>3</v>
      </c>
      <c r="AT89">
        <v>1.6E-2</v>
      </c>
      <c r="AU89" t="s">
        <v>3</v>
      </c>
      <c r="AV89">
        <v>0</v>
      </c>
      <c r="AW89">
        <v>2</v>
      </c>
      <c r="AX89">
        <v>145105380</v>
      </c>
      <c r="AY89">
        <v>1</v>
      </c>
      <c r="AZ89">
        <v>0</v>
      </c>
      <c r="BA89">
        <v>97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ROUND(Y89*Source!I100,9)</f>
        <v>3.696E-2</v>
      </c>
      <c r="CY89">
        <f t="shared" si="48"/>
        <v>421.01</v>
      </c>
      <c r="CZ89">
        <f t="shared" si="49"/>
        <v>50.24</v>
      </c>
      <c r="DA89">
        <f t="shared" si="50"/>
        <v>8.3800000000000008</v>
      </c>
      <c r="DB89">
        <f t="shared" si="51"/>
        <v>0.8</v>
      </c>
      <c r="DC89">
        <f t="shared" si="52"/>
        <v>0</v>
      </c>
      <c r="DD89" t="s">
        <v>3</v>
      </c>
      <c r="DE89" t="s">
        <v>3</v>
      </c>
      <c r="DF89">
        <f t="shared" si="53"/>
        <v>15.56</v>
      </c>
      <c r="DG89">
        <f t="shared" si="54"/>
        <v>0</v>
      </c>
      <c r="DH89">
        <f t="shared" si="55"/>
        <v>0</v>
      </c>
      <c r="DI89">
        <f t="shared" si="41"/>
        <v>0</v>
      </c>
      <c r="DJ89">
        <f t="shared" si="56"/>
        <v>15.56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ROW(Source!A100)</f>
        <v>100</v>
      </c>
      <c r="B90">
        <v>145071932</v>
      </c>
      <c r="C90">
        <v>145105342</v>
      </c>
      <c r="D90">
        <v>140792339</v>
      </c>
      <c r="E90">
        <v>1</v>
      </c>
      <c r="F90">
        <v>1</v>
      </c>
      <c r="G90">
        <v>1</v>
      </c>
      <c r="H90">
        <v>3</v>
      </c>
      <c r="I90" t="s">
        <v>441</v>
      </c>
      <c r="J90" t="s">
        <v>442</v>
      </c>
      <c r="K90" t="s">
        <v>443</v>
      </c>
      <c r="L90">
        <v>1348</v>
      </c>
      <c r="N90">
        <v>1009</v>
      </c>
      <c r="O90" t="s">
        <v>33</v>
      </c>
      <c r="P90" t="s">
        <v>33</v>
      </c>
      <c r="Q90">
        <v>1000</v>
      </c>
      <c r="W90">
        <v>0</v>
      </c>
      <c r="X90">
        <v>-120483918</v>
      </c>
      <c r="Y90">
        <f t="shared" si="47"/>
        <v>4.0000000000000003E-5</v>
      </c>
      <c r="AA90">
        <v>37334.58</v>
      </c>
      <c r="AB90">
        <v>0</v>
      </c>
      <c r="AC90">
        <v>0</v>
      </c>
      <c r="AD90">
        <v>0</v>
      </c>
      <c r="AE90">
        <v>4455.2</v>
      </c>
      <c r="AF90">
        <v>0</v>
      </c>
      <c r="AG90">
        <v>0</v>
      </c>
      <c r="AH90">
        <v>0</v>
      </c>
      <c r="AI90">
        <v>8.3800000000000008</v>
      </c>
      <c r="AJ90">
        <v>1</v>
      </c>
      <c r="AK90">
        <v>1</v>
      </c>
      <c r="AL90">
        <v>1</v>
      </c>
      <c r="AM90">
        <v>4</v>
      </c>
      <c r="AN90">
        <v>0</v>
      </c>
      <c r="AO90">
        <v>1</v>
      </c>
      <c r="AP90">
        <v>0</v>
      </c>
      <c r="AQ90">
        <v>0</v>
      </c>
      <c r="AR90">
        <v>0</v>
      </c>
      <c r="AS90" t="s">
        <v>3</v>
      </c>
      <c r="AT90">
        <v>4.0000000000000003E-5</v>
      </c>
      <c r="AU90" t="s">
        <v>3</v>
      </c>
      <c r="AV90">
        <v>0</v>
      </c>
      <c r="AW90">
        <v>2</v>
      </c>
      <c r="AX90">
        <v>145105381</v>
      </c>
      <c r="AY90">
        <v>1</v>
      </c>
      <c r="AZ90">
        <v>0</v>
      </c>
      <c r="BA90">
        <v>98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ROUND(Y90*Source!I100,9)</f>
        <v>9.2399999999999996E-5</v>
      </c>
      <c r="CY90">
        <f t="shared" si="48"/>
        <v>37334.58</v>
      </c>
      <c r="CZ90">
        <f t="shared" si="49"/>
        <v>4455.2</v>
      </c>
      <c r="DA90">
        <f t="shared" si="50"/>
        <v>8.3800000000000008</v>
      </c>
      <c r="DB90">
        <f t="shared" si="51"/>
        <v>0.18</v>
      </c>
      <c r="DC90">
        <f t="shared" si="52"/>
        <v>0</v>
      </c>
      <c r="DD90" t="s">
        <v>3</v>
      </c>
      <c r="DE90" t="s">
        <v>3</v>
      </c>
      <c r="DF90">
        <f t="shared" si="53"/>
        <v>3.45</v>
      </c>
      <c r="DG90">
        <f t="shared" si="54"/>
        <v>0</v>
      </c>
      <c r="DH90">
        <f t="shared" si="55"/>
        <v>0</v>
      </c>
      <c r="DI90">
        <f t="shared" si="41"/>
        <v>0</v>
      </c>
      <c r="DJ90">
        <f t="shared" si="56"/>
        <v>3.45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ROW(Source!A100)</f>
        <v>100</v>
      </c>
      <c r="B91">
        <v>145071932</v>
      </c>
      <c r="C91">
        <v>145105342</v>
      </c>
      <c r="D91">
        <v>140793072</v>
      </c>
      <c r="E91">
        <v>1</v>
      </c>
      <c r="F91">
        <v>1</v>
      </c>
      <c r="G91">
        <v>1</v>
      </c>
      <c r="H91">
        <v>3</v>
      </c>
      <c r="I91" t="s">
        <v>444</v>
      </c>
      <c r="J91" t="s">
        <v>445</v>
      </c>
      <c r="K91" t="s">
        <v>446</v>
      </c>
      <c r="L91">
        <v>1348</v>
      </c>
      <c r="N91">
        <v>1009</v>
      </c>
      <c r="O91" t="s">
        <v>33</v>
      </c>
      <c r="P91" t="s">
        <v>33</v>
      </c>
      <c r="Q91">
        <v>1000</v>
      </c>
      <c r="W91">
        <v>0</v>
      </c>
      <c r="X91">
        <v>834877976</v>
      </c>
      <c r="Y91">
        <f t="shared" si="47"/>
        <v>2.97E-3</v>
      </c>
      <c r="AA91">
        <v>41229.599999999999</v>
      </c>
      <c r="AB91">
        <v>0</v>
      </c>
      <c r="AC91">
        <v>0</v>
      </c>
      <c r="AD91">
        <v>0</v>
      </c>
      <c r="AE91">
        <v>4920</v>
      </c>
      <c r="AF91">
        <v>0</v>
      </c>
      <c r="AG91">
        <v>0</v>
      </c>
      <c r="AH91">
        <v>0</v>
      </c>
      <c r="AI91">
        <v>8.3800000000000008</v>
      </c>
      <c r="AJ91">
        <v>1</v>
      </c>
      <c r="AK91">
        <v>1</v>
      </c>
      <c r="AL91">
        <v>1</v>
      </c>
      <c r="AM91">
        <v>4</v>
      </c>
      <c r="AN91">
        <v>0</v>
      </c>
      <c r="AO91">
        <v>1</v>
      </c>
      <c r="AP91">
        <v>0</v>
      </c>
      <c r="AQ91">
        <v>0</v>
      </c>
      <c r="AR91">
        <v>0</v>
      </c>
      <c r="AS91" t="s">
        <v>3</v>
      </c>
      <c r="AT91">
        <v>2.97E-3</v>
      </c>
      <c r="AU91" t="s">
        <v>3</v>
      </c>
      <c r="AV91">
        <v>0</v>
      </c>
      <c r="AW91">
        <v>2</v>
      </c>
      <c r="AX91">
        <v>145105383</v>
      </c>
      <c r="AY91">
        <v>1</v>
      </c>
      <c r="AZ91">
        <v>0</v>
      </c>
      <c r="BA91">
        <v>100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ROUND(Y91*Source!I100,9)</f>
        <v>6.8607E-3</v>
      </c>
      <c r="CY91">
        <f t="shared" si="48"/>
        <v>41229.599999999999</v>
      </c>
      <c r="CZ91">
        <f t="shared" si="49"/>
        <v>4920</v>
      </c>
      <c r="DA91">
        <f t="shared" si="50"/>
        <v>8.3800000000000008</v>
      </c>
      <c r="DB91">
        <f t="shared" si="51"/>
        <v>14.61</v>
      </c>
      <c r="DC91">
        <f t="shared" si="52"/>
        <v>0</v>
      </c>
      <c r="DD91" t="s">
        <v>3</v>
      </c>
      <c r="DE91" t="s">
        <v>3</v>
      </c>
      <c r="DF91">
        <f t="shared" si="53"/>
        <v>282.86</v>
      </c>
      <c r="DG91">
        <f t="shared" si="54"/>
        <v>0</v>
      </c>
      <c r="DH91">
        <f t="shared" si="55"/>
        <v>0</v>
      </c>
      <c r="DI91">
        <f t="shared" si="41"/>
        <v>0</v>
      </c>
      <c r="DJ91">
        <f t="shared" si="56"/>
        <v>282.86</v>
      </c>
      <c r="DK91">
        <v>0</v>
      </c>
      <c r="DL91" t="s">
        <v>3</v>
      </c>
      <c r="DM91">
        <v>0</v>
      </c>
      <c r="DN91" t="s">
        <v>3</v>
      </c>
      <c r="DO91">
        <v>0</v>
      </c>
    </row>
    <row r="92" spans="1:119" x14ac:dyDescent="0.2">
      <c r="A92">
        <f>ROW(Source!A100)</f>
        <v>100</v>
      </c>
      <c r="B92">
        <v>145071932</v>
      </c>
      <c r="C92">
        <v>145105342</v>
      </c>
      <c r="D92">
        <v>140796351</v>
      </c>
      <c r="E92">
        <v>1</v>
      </c>
      <c r="F92">
        <v>1</v>
      </c>
      <c r="G92">
        <v>1</v>
      </c>
      <c r="H92">
        <v>3</v>
      </c>
      <c r="I92" t="s">
        <v>447</v>
      </c>
      <c r="J92" t="s">
        <v>448</v>
      </c>
      <c r="K92" t="s">
        <v>449</v>
      </c>
      <c r="L92">
        <v>1339</v>
      </c>
      <c r="N92">
        <v>1007</v>
      </c>
      <c r="O92" t="s">
        <v>142</v>
      </c>
      <c r="P92" t="s">
        <v>142</v>
      </c>
      <c r="Q92">
        <v>1</v>
      </c>
      <c r="W92">
        <v>0</v>
      </c>
      <c r="X92">
        <v>1758287014</v>
      </c>
      <c r="Y92">
        <f t="shared" si="47"/>
        <v>1.2999999999999999E-3</v>
      </c>
      <c r="AA92">
        <v>14246</v>
      </c>
      <c r="AB92">
        <v>0</v>
      </c>
      <c r="AC92">
        <v>0</v>
      </c>
      <c r="AD92">
        <v>0</v>
      </c>
      <c r="AE92">
        <v>1700</v>
      </c>
      <c r="AF92">
        <v>0</v>
      </c>
      <c r="AG92">
        <v>0</v>
      </c>
      <c r="AH92">
        <v>0</v>
      </c>
      <c r="AI92">
        <v>8.3800000000000008</v>
      </c>
      <c r="AJ92">
        <v>1</v>
      </c>
      <c r="AK92">
        <v>1</v>
      </c>
      <c r="AL92">
        <v>1</v>
      </c>
      <c r="AM92">
        <v>4</v>
      </c>
      <c r="AN92">
        <v>0</v>
      </c>
      <c r="AO92">
        <v>1</v>
      </c>
      <c r="AP92">
        <v>0</v>
      </c>
      <c r="AQ92">
        <v>0</v>
      </c>
      <c r="AR92">
        <v>0</v>
      </c>
      <c r="AS92" t="s">
        <v>3</v>
      </c>
      <c r="AT92">
        <v>1.2999999999999999E-3</v>
      </c>
      <c r="AU92" t="s">
        <v>3</v>
      </c>
      <c r="AV92">
        <v>0</v>
      </c>
      <c r="AW92">
        <v>2</v>
      </c>
      <c r="AX92">
        <v>145105384</v>
      </c>
      <c r="AY92">
        <v>1</v>
      </c>
      <c r="AZ92">
        <v>0</v>
      </c>
      <c r="BA92">
        <v>101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ROUND(Y92*Source!I100,9)</f>
        <v>3.003E-3</v>
      </c>
      <c r="CY92">
        <f t="shared" si="48"/>
        <v>14246</v>
      </c>
      <c r="CZ92">
        <f t="shared" si="49"/>
        <v>1700</v>
      </c>
      <c r="DA92">
        <f t="shared" si="50"/>
        <v>8.3800000000000008</v>
      </c>
      <c r="DB92">
        <f t="shared" si="51"/>
        <v>2.21</v>
      </c>
      <c r="DC92">
        <f t="shared" si="52"/>
        <v>0</v>
      </c>
      <c r="DD92" t="s">
        <v>3</v>
      </c>
      <c r="DE92" t="s">
        <v>3</v>
      </c>
      <c r="DF92">
        <f t="shared" si="53"/>
        <v>42.78</v>
      </c>
      <c r="DG92">
        <f t="shared" si="54"/>
        <v>0</v>
      </c>
      <c r="DH92">
        <f t="shared" si="55"/>
        <v>0</v>
      </c>
      <c r="DI92">
        <f t="shared" si="41"/>
        <v>0</v>
      </c>
      <c r="DJ92">
        <f t="shared" si="56"/>
        <v>42.78</v>
      </c>
      <c r="DK92">
        <v>0</v>
      </c>
      <c r="DL92" t="s">
        <v>3</v>
      </c>
      <c r="DM92">
        <v>0</v>
      </c>
      <c r="DN92" t="s">
        <v>3</v>
      </c>
      <c r="DO92">
        <v>0</v>
      </c>
    </row>
    <row r="93" spans="1:119" x14ac:dyDescent="0.2">
      <c r="A93">
        <f>ROW(Source!A100)</f>
        <v>100</v>
      </c>
      <c r="B93">
        <v>145071932</v>
      </c>
      <c r="C93">
        <v>145105342</v>
      </c>
      <c r="D93">
        <v>140804058</v>
      </c>
      <c r="E93">
        <v>1</v>
      </c>
      <c r="F93">
        <v>1</v>
      </c>
      <c r="G93">
        <v>1</v>
      </c>
      <c r="H93">
        <v>3</v>
      </c>
      <c r="I93" t="s">
        <v>450</v>
      </c>
      <c r="J93" t="s">
        <v>451</v>
      </c>
      <c r="K93" t="s">
        <v>452</v>
      </c>
      <c r="L93">
        <v>1348</v>
      </c>
      <c r="N93">
        <v>1009</v>
      </c>
      <c r="O93" t="s">
        <v>33</v>
      </c>
      <c r="P93" t="s">
        <v>33</v>
      </c>
      <c r="Q93">
        <v>1000</v>
      </c>
      <c r="W93">
        <v>0</v>
      </c>
      <c r="X93">
        <v>264248573</v>
      </c>
      <c r="Y93">
        <f t="shared" si="47"/>
        <v>4.6999999999999999E-4</v>
      </c>
      <c r="AA93">
        <v>130895.6</v>
      </c>
      <c r="AB93">
        <v>0</v>
      </c>
      <c r="AC93">
        <v>0</v>
      </c>
      <c r="AD93">
        <v>0</v>
      </c>
      <c r="AE93">
        <v>15620</v>
      </c>
      <c r="AF93">
        <v>0</v>
      </c>
      <c r="AG93">
        <v>0</v>
      </c>
      <c r="AH93">
        <v>0</v>
      </c>
      <c r="AI93">
        <v>8.3800000000000008</v>
      </c>
      <c r="AJ93">
        <v>1</v>
      </c>
      <c r="AK93">
        <v>1</v>
      </c>
      <c r="AL93">
        <v>1</v>
      </c>
      <c r="AM93">
        <v>4</v>
      </c>
      <c r="AN93">
        <v>0</v>
      </c>
      <c r="AO93">
        <v>1</v>
      </c>
      <c r="AP93">
        <v>0</v>
      </c>
      <c r="AQ93">
        <v>0</v>
      </c>
      <c r="AR93">
        <v>0</v>
      </c>
      <c r="AS93" t="s">
        <v>3</v>
      </c>
      <c r="AT93">
        <v>4.6999999999999999E-4</v>
      </c>
      <c r="AU93" t="s">
        <v>3</v>
      </c>
      <c r="AV93">
        <v>0</v>
      </c>
      <c r="AW93">
        <v>2</v>
      </c>
      <c r="AX93">
        <v>145105385</v>
      </c>
      <c r="AY93">
        <v>1</v>
      </c>
      <c r="AZ93">
        <v>0</v>
      </c>
      <c r="BA93">
        <v>102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ROUND(Y93*Source!I100,9)</f>
        <v>1.0857E-3</v>
      </c>
      <c r="CY93">
        <f t="shared" si="48"/>
        <v>130895.6</v>
      </c>
      <c r="CZ93">
        <f t="shared" si="49"/>
        <v>15620</v>
      </c>
      <c r="DA93">
        <f t="shared" si="50"/>
        <v>8.3800000000000008</v>
      </c>
      <c r="DB93">
        <f t="shared" si="51"/>
        <v>7.34</v>
      </c>
      <c r="DC93">
        <f t="shared" si="52"/>
        <v>0</v>
      </c>
      <c r="DD93" t="s">
        <v>3</v>
      </c>
      <c r="DE93" t="s">
        <v>3</v>
      </c>
      <c r="DF93">
        <f t="shared" si="53"/>
        <v>142.11000000000001</v>
      </c>
      <c r="DG93">
        <f t="shared" si="54"/>
        <v>0</v>
      </c>
      <c r="DH93">
        <f t="shared" si="55"/>
        <v>0</v>
      </c>
      <c r="DI93">
        <f t="shared" si="41"/>
        <v>0</v>
      </c>
      <c r="DJ93">
        <f t="shared" si="56"/>
        <v>142.11000000000001</v>
      </c>
      <c r="DK93">
        <v>0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ROW(Source!A100)</f>
        <v>100</v>
      </c>
      <c r="B94">
        <v>145071932</v>
      </c>
      <c r="C94">
        <v>145105342</v>
      </c>
      <c r="D94">
        <v>140805182</v>
      </c>
      <c r="E94">
        <v>1</v>
      </c>
      <c r="F94">
        <v>1</v>
      </c>
      <c r="G94">
        <v>1</v>
      </c>
      <c r="H94">
        <v>3</v>
      </c>
      <c r="I94" t="s">
        <v>453</v>
      </c>
      <c r="J94" t="s">
        <v>454</v>
      </c>
      <c r="K94" t="s">
        <v>455</v>
      </c>
      <c r="L94">
        <v>1346</v>
      </c>
      <c r="N94">
        <v>1009</v>
      </c>
      <c r="O94" t="s">
        <v>49</v>
      </c>
      <c r="P94" t="s">
        <v>49</v>
      </c>
      <c r="Q94">
        <v>1</v>
      </c>
      <c r="W94">
        <v>0</v>
      </c>
      <c r="X94">
        <v>-1449230318</v>
      </c>
      <c r="Y94">
        <f t="shared" si="47"/>
        <v>0.09</v>
      </c>
      <c r="AA94">
        <v>78.94</v>
      </c>
      <c r="AB94">
        <v>0</v>
      </c>
      <c r="AC94">
        <v>0</v>
      </c>
      <c r="AD94">
        <v>0</v>
      </c>
      <c r="AE94">
        <v>9.42</v>
      </c>
      <c r="AF94">
        <v>0</v>
      </c>
      <c r="AG94">
        <v>0</v>
      </c>
      <c r="AH94">
        <v>0</v>
      </c>
      <c r="AI94">
        <v>8.3800000000000008</v>
      </c>
      <c r="AJ94">
        <v>1</v>
      </c>
      <c r="AK94">
        <v>1</v>
      </c>
      <c r="AL94">
        <v>1</v>
      </c>
      <c r="AM94">
        <v>4</v>
      </c>
      <c r="AN94">
        <v>0</v>
      </c>
      <c r="AO94">
        <v>1</v>
      </c>
      <c r="AP94">
        <v>0</v>
      </c>
      <c r="AQ94">
        <v>0</v>
      </c>
      <c r="AR94">
        <v>0</v>
      </c>
      <c r="AS94" t="s">
        <v>3</v>
      </c>
      <c r="AT94">
        <v>0.09</v>
      </c>
      <c r="AU94" t="s">
        <v>3</v>
      </c>
      <c r="AV94">
        <v>0</v>
      </c>
      <c r="AW94">
        <v>2</v>
      </c>
      <c r="AX94">
        <v>145105386</v>
      </c>
      <c r="AY94">
        <v>1</v>
      </c>
      <c r="AZ94">
        <v>0</v>
      </c>
      <c r="BA94">
        <v>103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ROUND(Y94*Source!I100,9)</f>
        <v>0.2079</v>
      </c>
      <c r="CY94">
        <f t="shared" si="48"/>
        <v>78.94</v>
      </c>
      <c r="CZ94">
        <f t="shared" si="49"/>
        <v>9.42</v>
      </c>
      <c r="DA94">
        <f t="shared" si="50"/>
        <v>8.3800000000000008</v>
      </c>
      <c r="DB94">
        <f t="shared" si="51"/>
        <v>0.85</v>
      </c>
      <c r="DC94">
        <f t="shared" si="52"/>
        <v>0</v>
      </c>
      <c r="DD94" t="s">
        <v>3</v>
      </c>
      <c r="DE94" t="s">
        <v>3</v>
      </c>
      <c r="DF94">
        <f t="shared" si="53"/>
        <v>16.41</v>
      </c>
      <c r="DG94">
        <f t="shared" si="54"/>
        <v>0</v>
      </c>
      <c r="DH94">
        <f t="shared" si="55"/>
        <v>0</v>
      </c>
      <c r="DI94">
        <f t="shared" si="41"/>
        <v>0</v>
      </c>
      <c r="DJ94">
        <f t="shared" si="56"/>
        <v>16.41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ROW(Source!A104)</f>
        <v>104</v>
      </c>
      <c r="B95">
        <v>145071932</v>
      </c>
      <c r="C95">
        <v>145105390</v>
      </c>
      <c r="D95">
        <v>140755433</v>
      </c>
      <c r="E95">
        <v>70</v>
      </c>
      <c r="F95">
        <v>1</v>
      </c>
      <c r="G95">
        <v>1</v>
      </c>
      <c r="H95">
        <v>1</v>
      </c>
      <c r="I95" t="s">
        <v>456</v>
      </c>
      <c r="J95" t="s">
        <v>3</v>
      </c>
      <c r="K95" t="s">
        <v>457</v>
      </c>
      <c r="L95">
        <v>1191</v>
      </c>
      <c r="N95">
        <v>1013</v>
      </c>
      <c r="O95" t="s">
        <v>392</v>
      </c>
      <c r="P95" t="s">
        <v>392</v>
      </c>
      <c r="Q95">
        <v>1</v>
      </c>
      <c r="W95">
        <v>0</v>
      </c>
      <c r="X95">
        <v>1049124552</v>
      </c>
      <c r="Y95">
        <f>(AT95*1.15)</f>
        <v>111.78</v>
      </c>
      <c r="AA95">
        <v>0</v>
      </c>
      <c r="AB95">
        <v>0</v>
      </c>
      <c r="AC95">
        <v>0</v>
      </c>
      <c r="AD95">
        <v>389.91</v>
      </c>
      <c r="AE95">
        <v>0</v>
      </c>
      <c r="AF95">
        <v>0</v>
      </c>
      <c r="AG95">
        <v>0</v>
      </c>
      <c r="AH95">
        <v>8.5299999999999994</v>
      </c>
      <c r="AI95">
        <v>1</v>
      </c>
      <c r="AJ95">
        <v>1</v>
      </c>
      <c r="AK95">
        <v>1</v>
      </c>
      <c r="AL95">
        <v>45.71</v>
      </c>
      <c r="AM95">
        <v>4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97.2</v>
      </c>
      <c r="AU95" t="s">
        <v>237</v>
      </c>
      <c r="AV95">
        <v>1</v>
      </c>
      <c r="AW95">
        <v>2</v>
      </c>
      <c r="AX95">
        <v>145105398</v>
      </c>
      <c r="AY95">
        <v>1</v>
      </c>
      <c r="AZ95">
        <v>0</v>
      </c>
      <c r="BA95">
        <v>104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ROUND(Y95*Source!I104,9)</f>
        <v>8.4952799999999993</v>
      </c>
      <c r="CY95">
        <f>AD95</f>
        <v>389.91</v>
      </c>
      <c r="CZ95">
        <f>AH95</f>
        <v>8.5299999999999994</v>
      </c>
      <c r="DA95">
        <f>AL95</f>
        <v>45.71</v>
      </c>
      <c r="DB95">
        <f>ROUND((ROUND(AT95*CZ95,2)*1.15),2)</f>
        <v>953.49</v>
      </c>
      <c r="DC95">
        <f>ROUND((ROUND(AT95*AG95,2)*1.15),2)</f>
        <v>0</v>
      </c>
      <c r="DD95" t="s">
        <v>3</v>
      </c>
      <c r="DE95" t="s">
        <v>3</v>
      </c>
      <c r="DF95">
        <f>ROUND(ROUND(AE95,2)*CX95,2)</f>
        <v>0</v>
      </c>
      <c r="DG95">
        <f t="shared" si="54"/>
        <v>0</v>
      </c>
      <c r="DH95">
        <f t="shared" si="55"/>
        <v>0</v>
      </c>
      <c r="DI95">
        <f>ROUND(ROUND(AH95*AL95,2)*CX95,2)</f>
        <v>3312.39</v>
      </c>
      <c r="DJ95">
        <f>DI95</f>
        <v>3312.39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ROW(Source!A104)</f>
        <v>104</v>
      </c>
      <c r="B96">
        <v>145071932</v>
      </c>
      <c r="C96">
        <v>145105390</v>
      </c>
      <c r="D96">
        <v>140755491</v>
      </c>
      <c r="E96">
        <v>70</v>
      </c>
      <c r="F96">
        <v>1</v>
      </c>
      <c r="G96">
        <v>1</v>
      </c>
      <c r="H96">
        <v>1</v>
      </c>
      <c r="I96" t="s">
        <v>399</v>
      </c>
      <c r="J96" t="s">
        <v>3</v>
      </c>
      <c r="K96" t="s">
        <v>400</v>
      </c>
      <c r="L96">
        <v>1191</v>
      </c>
      <c r="N96">
        <v>1013</v>
      </c>
      <c r="O96" t="s">
        <v>392</v>
      </c>
      <c r="P96" t="s">
        <v>392</v>
      </c>
      <c r="Q96">
        <v>1</v>
      </c>
      <c r="W96">
        <v>0</v>
      </c>
      <c r="X96">
        <v>-1417349443</v>
      </c>
      <c r="Y96">
        <f>(AT96*1.25)</f>
        <v>0.33750000000000002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1</v>
      </c>
      <c r="AJ96">
        <v>1</v>
      </c>
      <c r="AK96">
        <v>45.71</v>
      </c>
      <c r="AL96">
        <v>1</v>
      </c>
      <c r="AM96">
        <v>4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3</v>
      </c>
      <c r="AT96">
        <v>0.27</v>
      </c>
      <c r="AU96" t="s">
        <v>38</v>
      </c>
      <c r="AV96">
        <v>2</v>
      </c>
      <c r="AW96">
        <v>2</v>
      </c>
      <c r="AX96">
        <v>145105399</v>
      </c>
      <c r="AY96">
        <v>1</v>
      </c>
      <c r="AZ96">
        <v>0</v>
      </c>
      <c r="BA96">
        <v>105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ROUND(Y96*Source!I104,9)</f>
        <v>2.5649999999999999E-2</v>
      </c>
      <c r="CY96">
        <f>AD96</f>
        <v>0</v>
      </c>
      <c r="CZ96">
        <f>AH96</f>
        <v>0</v>
      </c>
      <c r="DA96">
        <f>AL96</f>
        <v>1</v>
      </c>
      <c r="DB96">
        <f>ROUND((ROUND(AT96*CZ96,2)*1.25),2)</f>
        <v>0</v>
      </c>
      <c r="DC96">
        <f>ROUND((ROUND(AT96*AG96,2)*1.25),2)</f>
        <v>0</v>
      </c>
      <c r="DD96" t="s">
        <v>3</v>
      </c>
      <c r="DE96" t="s">
        <v>3</v>
      </c>
      <c r="DF96">
        <f>ROUND(ROUND(AE96,2)*CX96,2)</f>
        <v>0</v>
      </c>
      <c r="DG96">
        <f t="shared" si="54"/>
        <v>0</v>
      </c>
      <c r="DH96">
        <f>ROUND(ROUND(AG96*AK96,2)*CX96,2)</f>
        <v>0</v>
      </c>
      <c r="DI96">
        <f t="shared" ref="DI96:DI101" si="57">ROUND(ROUND(AH96,2)*CX96,2)</f>
        <v>0</v>
      </c>
      <c r="DJ96">
        <f>DI96</f>
        <v>0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ROW(Source!A104)</f>
        <v>104</v>
      </c>
      <c r="B97">
        <v>145071932</v>
      </c>
      <c r="C97">
        <v>145105390</v>
      </c>
      <c r="D97">
        <v>140922893</v>
      </c>
      <c r="E97">
        <v>1</v>
      </c>
      <c r="F97">
        <v>1</v>
      </c>
      <c r="G97">
        <v>1</v>
      </c>
      <c r="H97">
        <v>2</v>
      </c>
      <c r="I97" t="s">
        <v>458</v>
      </c>
      <c r="J97" t="s">
        <v>459</v>
      </c>
      <c r="K97" t="s">
        <v>460</v>
      </c>
      <c r="L97">
        <v>1367</v>
      </c>
      <c r="N97">
        <v>1011</v>
      </c>
      <c r="O97" t="s">
        <v>396</v>
      </c>
      <c r="P97" t="s">
        <v>396</v>
      </c>
      <c r="Q97">
        <v>1</v>
      </c>
      <c r="W97">
        <v>0</v>
      </c>
      <c r="X97">
        <v>-130837057</v>
      </c>
      <c r="Y97">
        <f>(AT97*1.25)</f>
        <v>0.25</v>
      </c>
      <c r="AA97">
        <v>0</v>
      </c>
      <c r="AB97">
        <v>1158.6199999999999</v>
      </c>
      <c r="AC97">
        <v>617.09</v>
      </c>
      <c r="AD97">
        <v>0</v>
      </c>
      <c r="AE97">
        <v>0</v>
      </c>
      <c r="AF97">
        <v>86.4</v>
      </c>
      <c r="AG97">
        <v>13.5</v>
      </c>
      <c r="AH97">
        <v>0</v>
      </c>
      <c r="AI97">
        <v>1</v>
      </c>
      <c r="AJ97">
        <v>13.41</v>
      </c>
      <c r="AK97">
        <v>45.71</v>
      </c>
      <c r="AL97">
        <v>1</v>
      </c>
      <c r="AM97">
        <v>4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3</v>
      </c>
      <c r="AT97">
        <v>0.2</v>
      </c>
      <c r="AU97" t="s">
        <v>38</v>
      </c>
      <c r="AV97">
        <v>0</v>
      </c>
      <c r="AW97">
        <v>2</v>
      </c>
      <c r="AX97">
        <v>145105400</v>
      </c>
      <c r="AY97">
        <v>1</v>
      </c>
      <c r="AZ97">
        <v>0</v>
      </c>
      <c r="BA97">
        <v>106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ROUND(Y97*Source!I104,9)</f>
        <v>1.9E-2</v>
      </c>
      <c r="CY97">
        <f>AB97</f>
        <v>1158.6199999999999</v>
      </c>
      <c r="CZ97">
        <f>AF97</f>
        <v>86.4</v>
      </c>
      <c r="DA97">
        <f>AJ97</f>
        <v>13.41</v>
      </c>
      <c r="DB97">
        <f>ROUND((ROUND(AT97*CZ97,2)*1.25),2)</f>
        <v>21.6</v>
      </c>
      <c r="DC97">
        <f>ROUND((ROUND(AT97*AG97,2)*1.25),2)</f>
        <v>3.38</v>
      </c>
      <c r="DD97" t="s">
        <v>3</v>
      </c>
      <c r="DE97" t="s">
        <v>3</v>
      </c>
      <c r="DF97">
        <f>ROUND(ROUND(AE97,2)*CX97,2)</f>
        <v>0</v>
      </c>
      <c r="DG97">
        <f>ROUND(ROUND(AF97*AJ97,2)*CX97,2)</f>
        <v>22.01</v>
      </c>
      <c r="DH97">
        <f>ROUND(ROUND(AG97*AK97,2)*CX97,2)</f>
        <v>11.72</v>
      </c>
      <c r="DI97">
        <f t="shared" si="57"/>
        <v>0</v>
      </c>
      <c r="DJ97">
        <f>DG97</f>
        <v>22.01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ROW(Source!A104)</f>
        <v>104</v>
      </c>
      <c r="B98">
        <v>145071932</v>
      </c>
      <c r="C98">
        <v>145105390</v>
      </c>
      <c r="D98">
        <v>140923885</v>
      </c>
      <c r="E98">
        <v>1</v>
      </c>
      <c r="F98">
        <v>1</v>
      </c>
      <c r="G98">
        <v>1</v>
      </c>
      <c r="H98">
        <v>2</v>
      </c>
      <c r="I98" t="s">
        <v>413</v>
      </c>
      <c r="J98" t="s">
        <v>414</v>
      </c>
      <c r="K98" t="s">
        <v>415</v>
      </c>
      <c r="L98">
        <v>1367</v>
      </c>
      <c r="N98">
        <v>1011</v>
      </c>
      <c r="O98" t="s">
        <v>396</v>
      </c>
      <c r="P98" t="s">
        <v>396</v>
      </c>
      <c r="Q98">
        <v>1</v>
      </c>
      <c r="W98">
        <v>0</v>
      </c>
      <c r="X98">
        <v>509054691</v>
      </c>
      <c r="Y98">
        <f>(AT98*1.25)</f>
        <v>8.7500000000000008E-2</v>
      </c>
      <c r="AA98">
        <v>0</v>
      </c>
      <c r="AB98">
        <v>881.17</v>
      </c>
      <c r="AC98">
        <v>530.24</v>
      </c>
      <c r="AD98">
        <v>0</v>
      </c>
      <c r="AE98">
        <v>0</v>
      </c>
      <c r="AF98">
        <v>65.709999999999994</v>
      </c>
      <c r="AG98">
        <v>11.6</v>
      </c>
      <c r="AH98">
        <v>0</v>
      </c>
      <c r="AI98">
        <v>1</v>
      </c>
      <c r="AJ98">
        <v>13.41</v>
      </c>
      <c r="AK98">
        <v>45.71</v>
      </c>
      <c r="AL98">
        <v>1</v>
      </c>
      <c r="AM98">
        <v>4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3</v>
      </c>
      <c r="AT98">
        <v>7.0000000000000007E-2</v>
      </c>
      <c r="AU98" t="s">
        <v>38</v>
      </c>
      <c r="AV98">
        <v>0</v>
      </c>
      <c r="AW98">
        <v>2</v>
      </c>
      <c r="AX98">
        <v>145105401</v>
      </c>
      <c r="AY98">
        <v>1</v>
      </c>
      <c r="AZ98">
        <v>0</v>
      </c>
      <c r="BA98">
        <v>107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ROUND(Y98*Source!I104,9)</f>
        <v>6.6499999999999997E-3</v>
      </c>
      <c r="CY98">
        <f>AB98</f>
        <v>881.17</v>
      </c>
      <c r="CZ98">
        <f>AF98</f>
        <v>65.709999999999994</v>
      </c>
      <c r="DA98">
        <f>AJ98</f>
        <v>13.41</v>
      </c>
      <c r="DB98">
        <f>ROUND((ROUND(AT98*CZ98,2)*1.25),2)</f>
        <v>5.75</v>
      </c>
      <c r="DC98">
        <f>ROUND((ROUND(AT98*AG98,2)*1.25),2)</f>
        <v>1.01</v>
      </c>
      <c r="DD98" t="s">
        <v>3</v>
      </c>
      <c r="DE98" t="s">
        <v>3</v>
      </c>
      <c r="DF98">
        <f>ROUND(ROUND(AE98,2)*CX98,2)</f>
        <v>0</v>
      </c>
      <c r="DG98">
        <f>ROUND(ROUND(AF98*AJ98,2)*CX98,2)</f>
        <v>5.86</v>
      </c>
      <c r="DH98">
        <f>ROUND(ROUND(AG98*AK98,2)*CX98,2)</f>
        <v>3.53</v>
      </c>
      <c r="DI98">
        <f t="shared" si="57"/>
        <v>0</v>
      </c>
      <c r="DJ98">
        <f>DG98</f>
        <v>5.86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ROW(Source!A104)</f>
        <v>104</v>
      </c>
      <c r="B99">
        <v>145071932</v>
      </c>
      <c r="C99">
        <v>145105390</v>
      </c>
      <c r="D99">
        <v>140775136</v>
      </c>
      <c r="E99">
        <v>1</v>
      </c>
      <c r="F99">
        <v>1</v>
      </c>
      <c r="G99">
        <v>1</v>
      </c>
      <c r="H99">
        <v>3</v>
      </c>
      <c r="I99" t="s">
        <v>461</v>
      </c>
      <c r="J99" t="s">
        <v>462</v>
      </c>
      <c r="K99" t="s">
        <v>463</v>
      </c>
      <c r="L99">
        <v>1348</v>
      </c>
      <c r="N99">
        <v>1009</v>
      </c>
      <c r="O99" t="s">
        <v>33</v>
      </c>
      <c r="P99" t="s">
        <v>33</v>
      </c>
      <c r="Q99">
        <v>1000</v>
      </c>
      <c r="W99">
        <v>0</v>
      </c>
      <c r="X99">
        <v>-384732532</v>
      </c>
      <c r="Y99">
        <f>AT99</f>
        <v>4.0000000000000001E-3</v>
      </c>
      <c r="AA99">
        <v>71020.5</v>
      </c>
      <c r="AB99">
        <v>0</v>
      </c>
      <c r="AC99">
        <v>0</v>
      </c>
      <c r="AD99">
        <v>0</v>
      </c>
      <c r="AE99">
        <v>8475</v>
      </c>
      <c r="AF99">
        <v>0</v>
      </c>
      <c r="AG99">
        <v>0</v>
      </c>
      <c r="AH99">
        <v>0</v>
      </c>
      <c r="AI99">
        <v>8.3800000000000008</v>
      </c>
      <c r="AJ99">
        <v>1</v>
      </c>
      <c r="AK99">
        <v>1</v>
      </c>
      <c r="AL99">
        <v>1</v>
      </c>
      <c r="AM99">
        <v>4</v>
      </c>
      <c r="AN99">
        <v>0</v>
      </c>
      <c r="AO99">
        <v>1</v>
      </c>
      <c r="AP99">
        <v>1</v>
      </c>
      <c r="AQ99">
        <v>0</v>
      </c>
      <c r="AR99">
        <v>0</v>
      </c>
      <c r="AS99" t="s">
        <v>3</v>
      </c>
      <c r="AT99">
        <v>4.0000000000000001E-3</v>
      </c>
      <c r="AU99" t="s">
        <v>3</v>
      </c>
      <c r="AV99">
        <v>0</v>
      </c>
      <c r="AW99">
        <v>2</v>
      </c>
      <c r="AX99">
        <v>145105402</v>
      </c>
      <c r="AY99">
        <v>1</v>
      </c>
      <c r="AZ99">
        <v>0</v>
      </c>
      <c r="BA99">
        <v>108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ROUND(Y99*Source!I104,9)</f>
        <v>3.0400000000000002E-4</v>
      </c>
      <c r="CY99">
        <f>AA99</f>
        <v>71020.5</v>
      </c>
      <c r="CZ99">
        <f>AE99</f>
        <v>8475</v>
      </c>
      <c r="DA99">
        <f>AI99</f>
        <v>8.3800000000000008</v>
      </c>
      <c r="DB99">
        <f>ROUND(ROUND(AT99*CZ99,2),2)</f>
        <v>33.9</v>
      </c>
      <c r="DC99">
        <f>ROUND(ROUND(AT99*AG99,2),2)</f>
        <v>0</v>
      </c>
      <c r="DD99" t="s">
        <v>3</v>
      </c>
      <c r="DE99" t="s">
        <v>3</v>
      </c>
      <c r="DF99">
        <f>ROUND(ROUND(AE99*AI99,2)*CX99,2)</f>
        <v>21.59</v>
      </c>
      <c r="DG99">
        <f>ROUND(ROUND(AF99,2)*CX99,2)</f>
        <v>0</v>
      </c>
      <c r="DH99">
        <f>ROUND(ROUND(AG99,2)*CX99,2)</f>
        <v>0</v>
      </c>
      <c r="DI99">
        <f t="shared" si="57"/>
        <v>0</v>
      </c>
      <c r="DJ99">
        <f>DF99</f>
        <v>21.59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ROW(Source!A104)</f>
        <v>104</v>
      </c>
      <c r="B100">
        <v>145071932</v>
      </c>
      <c r="C100">
        <v>145105390</v>
      </c>
      <c r="D100">
        <v>140792325</v>
      </c>
      <c r="E100">
        <v>1</v>
      </c>
      <c r="F100">
        <v>1</v>
      </c>
      <c r="G100">
        <v>1</v>
      </c>
      <c r="H100">
        <v>3</v>
      </c>
      <c r="I100" t="s">
        <v>464</v>
      </c>
      <c r="J100" t="s">
        <v>465</v>
      </c>
      <c r="K100" t="s">
        <v>466</v>
      </c>
      <c r="L100">
        <v>1348</v>
      </c>
      <c r="N100">
        <v>1009</v>
      </c>
      <c r="O100" t="s">
        <v>33</v>
      </c>
      <c r="P100" t="s">
        <v>33</v>
      </c>
      <c r="Q100">
        <v>1000</v>
      </c>
      <c r="W100">
        <v>0</v>
      </c>
      <c r="X100">
        <v>-581832824</v>
      </c>
      <c r="Y100">
        <f>AT100</f>
        <v>1.2E-2</v>
      </c>
      <c r="AA100">
        <v>68632.2</v>
      </c>
      <c r="AB100">
        <v>0</v>
      </c>
      <c r="AC100">
        <v>0</v>
      </c>
      <c r="AD100">
        <v>0</v>
      </c>
      <c r="AE100">
        <v>8190</v>
      </c>
      <c r="AF100">
        <v>0</v>
      </c>
      <c r="AG100">
        <v>0</v>
      </c>
      <c r="AH100">
        <v>0</v>
      </c>
      <c r="AI100">
        <v>8.3800000000000008</v>
      </c>
      <c r="AJ100">
        <v>1</v>
      </c>
      <c r="AK100">
        <v>1</v>
      </c>
      <c r="AL100">
        <v>1</v>
      </c>
      <c r="AM100">
        <v>4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3</v>
      </c>
      <c r="AT100">
        <v>1.2E-2</v>
      </c>
      <c r="AU100" t="s">
        <v>3</v>
      </c>
      <c r="AV100">
        <v>0</v>
      </c>
      <c r="AW100">
        <v>2</v>
      </c>
      <c r="AX100">
        <v>145105403</v>
      </c>
      <c r="AY100">
        <v>1</v>
      </c>
      <c r="AZ100">
        <v>0</v>
      </c>
      <c r="BA100">
        <v>109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ROUND(Y100*Source!I104,9)</f>
        <v>9.1200000000000005E-4</v>
      </c>
      <c r="CY100">
        <f>AA100</f>
        <v>68632.2</v>
      </c>
      <c r="CZ100">
        <f>AE100</f>
        <v>8190</v>
      </c>
      <c r="DA100">
        <f>AI100</f>
        <v>8.3800000000000008</v>
      </c>
      <c r="DB100">
        <f>ROUND(ROUND(AT100*CZ100,2),2)</f>
        <v>98.28</v>
      </c>
      <c r="DC100">
        <f>ROUND(ROUND(AT100*AG100,2),2)</f>
        <v>0</v>
      </c>
      <c r="DD100" t="s">
        <v>3</v>
      </c>
      <c r="DE100" t="s">
        <v>3</v>
      </c>
      <c r="DF100">
        <f>ROUND(ROUND(AE100*AI100,2)*CX100,2)</f>
        <v>62.59</v>
      </c>
      <c r="DG100">
        <f>ROUND(ROUND(AF100,2)*CX100,2)</f>
        <v>0</v>
      </c>
      <c r="DH100">
        <f>ROUND(ROUND(AG100,2)*CX100,2)</f>
        <v>0</v>
      </c>
      <c r="DI100">
        <f t="shared" si="57"/>
        <v>0</v>
      </c>
      <c r="DJ100">
        <f>DF100</f>
        <v>62.59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ROW(Source!A104)</f>
        <v>104</v>
      </c>
      <c r="B101">
        <v>145071932</v>
      </c>
      <c r="C101">
        <v>145105390</v>
      </c>
      <c r="D101">
        <v>140792570</v>
      </c>
      <c r="E101">
        <v>1</v>
      </c>
      <c r="F101">
        <v>1</v>
      </c>
      <c r="G101">
        <v>1</v>
      </c>
      <c r="H101">
        <v>3</v>
      </c>
      <c r="I101" t="s">
        <v>82</v>
      </c>
      <c r="J101" t="s">
        <v>84</v>
      </c>
      <c r="K101" t="s">
        <v>83</v>
      </c>
      <c r="L101">
        <v>1348</v>
      </c>
      <c r="N101">
        <v>1009</v>
      </c>
      <c r="O101" t="s">
        <v>33</v>
      </c>
      <c r="P101" t="s">
        <v>33</v>
      </c>
      <c r="Q101">
        <v>1000</v>
      </c>
      <c r="W101">
        <v>0</v>
      </c>
      <c r="X101">
        <v>-509681559</v>
      </c>
      <c r="Y101">
        <f>AT101</f>
        <v>0.56999999999999995</v>
      </c>
      <c r="AA101">
        <v>93856</v>
      </c>
      <c r="AB101">
        <v>0</v>
      </c>
      <c r="AC101">
        <v>0</v>
      </c>
      <c r="AD101">
        <v>0</v>
      </c>
      <c r="AE101">
        <v>11200</v>
      </c>
      <c r="AF101">
        <v>0</v>
      </c>
      <c r="AG101">
        <v>0</v>
      </c>
      <c r="AH101">
        <v>0</v>
      </c>
      <c r="AI101">
        <v>8.3800000000000008</v>
      </c>
      <c r="AJ101">
        <v>1</v>
      </c>
      <c r="AK101">
        <v>1</v>
      </c>
      <c r="AL101">
        <v>1</v>
      </c>
      <c r="AM101">
        <v>4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3</v>
      </c>
      <c r="AT101">
        <v>0.56999999999999995</v>
      </c>
      <c r="AU101" t="s">
        <v>3</v>
      </c>
      <c r="AV101">
        <v>0</v>
      </c>
      <c r="AW101">
        <v>2</v>
      </c>
      <c r="AX101">
        <v>145105404</v>
      </c>
      <c r="AY101">
        <v>1</v>
      </c>
      <c r="AZ101">
        <v>0</v>
      </c>
      <c r="BA101">
        <v>110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ROUND(Y101*Source!I104,9)</f>
        <v>4.3319999999999997E-2</v>
      </c>
      <c r="CY101">
        <f>AA101</f>
        <v>93856</v>
      </c>
      <c r="CZ101">
        <f>AE101</f>
        <v>11200</v>
      </c>
      <c r="DA101">
        <f>AI101</f>
        <v>8.3800000000000008</v>
      </c>
      <c r="DB101">
        <f>ROUND(ROUND(AT101*CZ101,2),2)</f>
        <v>6384</v>
      </c>
      <c r="DC101">
        <f>ROUND(ROUND(AT101*AG101,2),2)</f>
        <v>0</v>
      </c>
      <c r="DD101" t="s">
        <v>3</v>
      </c>
      <c r="DE101" t="s">
        <v>3</v>
      </c>
      <c r="DF101">
        <f>ROUND(ROUND(AE101*AI101,2)*CX101,2)</f>
        <v>4065.84</v>
      </c>
      <c r="DG101">
        <f>ROUND(ROUND(AF101,2)*CX101,2)</f>
        <v>0</v>
      </c>
      <c r="DH101">
        <f>ROUND(ROUND(AG101,2)*CX101,2)</f>
        <v>0</v>
      </c>
      <c r="DI101">
        <f t="shared" si="57"/>
        <v>0</v>
      </c>
      <c r="DJ101">
        <f>DF101</f>
        <v>4065.84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ROW(Source!A106)</f>
        <v>106</v>
      </c>
      <c r="B102">
        <v>145071932</v>
      </c>
      <c r="C102">
        <v>145105406</v>
      </c>
      <c r="D102">
        <v>140755433</v>
      </c>
      <c r="E102">
        <v>70</v>
      </c>
      <c r="F102">
        <v>1</v>
      </c>
      <c r="G102">
        <v>1</v>
      </c>
      <c r="H102">
        <v>1</v>
      </c>
      <c r="I102" t="s">
        <v>456</v>
      </c>
      <c r="J102" t="s">
        <v>3</v>
      </c>
      <c r="K102" t="s">
        <v>457</v>
      </c>
      <c r="L102">
        <v>1191</v>
      </c>
      <c r="N102">
        <v>1013</v>
      </c>
      <c r="O102" t="s">
        <v>392</v>
      </c>
      <c r="P102" t="s">
        <v>392</v>
      </c>
      <c r="Q102">
        <v>1</v>
      </c>
      <c r="W102">
        <v>0</v>
      </c>
      <c r="X102">
        <v>1049124552</v>
      </c>
      <c r="Y102">
        <f>(AT102*1.15)</f>
        <v>31.97</v>
      </c>
      <c r="AA102">
        <v>0</v>
      </c>
      <c r="AB102">
        <v>0</v>
      </c>
      <c r="AC102">
        <v>0</v>
      </c>
      <c r="AD102">
        <v>389.91</v>
      </c>
      <c r="AE102">
        <v>0</v>
      </c>
      <c r="AF102">
        <v>0</v>
      </c>
      <c r="AG102">
        <v>0</v>
      </c>
      <c r="AH102">
        <v>8.5299999999999994</v>
      </c>
      <c r="AI102">
        <v>1</v>
      </c>
      <c r="AJ102">
        <v>1</v>
      </c>
      <c r="AK102">
        <v>1</v>
      </c>
      <c r="AL102">
        <v>45.71</v>
      </c>
      <c r="AM102">
        <v>4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</v>
      </c>
      <c r="AT102">
        <v>27.8</v>
      </c>
      <c r="AU102" t="s">
        <v>237</v>
      </c>
      <c r="AV102">
        <v>1</v>
      </c>
      <c r="AW102">
        <v>2</v>
      </c>
      <c r="AX102">
        <v>145105415</v>
      </c>
      <c r="AY102">
        <v>1</v>
      </c>
      <c r="AZ102">
        <v>0</v>
      </c>
      <c r="BA102">
        <v>111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ROUND(Y102*Source!I106,9)</f>
        <v>12.1486</v>
      </c>
      <c r="CY102">
        <f>AD102</f>
        <v>389.91</v>
      </c>
      <c r="CZ102">
        <f>AH102</f>
        <v>8.5299999999999994</v>
      </c>
      <c r="DA102">
        <f>AL102</f>
        <v>45.71</v>
      </c>
      <c r="DB102">
        <f>ROUND((ROUND(AT102*CZ102,2)*1.15),2)</f>
        <v>272.7</v>
      </c>
      <c r="DC102">
        <f>ROUND((ROUND(AT102*AG102,2)*1.15),2)</f>
        <v>0</v>
      </c>
      <c r="DD102" t="s">
        <v>3</v>
      </c>
      <c r="DE102" t="s">
        <v>3</v>
      </c>
      <c r="DF102">
        <f>ROUND(ROUND(AE102,2)*CX102,2)</f>
        <v>0</v>
      </c>
      <c r="DG102">
        <f>ROUND(ROUND(AF102,2)*CX102,2)</f>
        <v>0</v>
      </c>
      <c r="DH102">
        <f>ROUND(ROUND(AG102,2)*CX102,2)</f>
        <v>0</v>
      </c>
      <c r="DI102">
        <f>ROUND(ROUND(AH102*AL102,2)*CX102,2)</f>
        <v>4736.8599999999997</v>
      </c>
      <c r="DJ102">
        <f>DI102</f>
        <v>4736.8599999999997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ROW(Source!A106)</f>
        <v>106</v>
      </c>
      <c r="B103">
        <v>145071932</v>
      </c>
      <c r="C103">
        <v>145105406</v>
      </c>
      <c r="D103">
        <v>140755491</v>
      </c>
      <c r="E103">
        <v>70</v>
      </c>
      <c r="F103">
        <v>1</v>
      </c>
      <c r="G103">
        <v>1</v>
      </c>
      <c r="H103">
        <v>1</v>
      </c>
      <c r="I103" t="s">
        <v>399</v>
      </c>
      <c r="J103" t="s">
        <v>3</v>
      </c>
      <c r="K103" t="s">
        <v>400</v>
      </c>
      <c r="L103">
        <v>1191</v>
      </c>
      <c r="N103">
        <v>1013</v>
      </c>
      <c r="O103" t="s">
        <v>392</v>
      </c>
      <c r="P103" t="s">
        <v>392</v>
      </c>
      <c r="Q103">
        <v>1</v>
      </c>
      <c r="W103">
        <v>0</v>
      </c>
      <c r="X103">
        <v>-1417349443</v>
      </c>
      <c r="Y103">
        <f>(AT103*1.25)</f>
        <v>0.3125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45.71</v>
      </c>
      <c r="AL103">
        <v>1</v>
      </c>
      <c r="AM103">
        <v>4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3</v>
      </c>
      <c r="AT103">
        <v>0.25</v>
      </c>
      <c r="AU103" t="s">
        <v>38</v>
      </c>
      <c r="AV103">
        <v>2</v>
      </c>
      <c r="AW103">
        <v>2</v>
      </c>
      <c r="AX103">
        <v>145105416</v>
      </c>
      <c r="AY103">
        <v>1</v>
      </c>
      <c r="AZ103">
        <v>0</v>
      </c>
      <c r="BA103">
        <v>112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ROUND(Y103*Source!I106,9)</f>
        <v>0.11874999999999999</v>
      </c>
      <c r="CY103">
        <f>AD103</f>
        <v>0</v>
      </c>
      <c r="CZ103">
        <f>AH103</f>
        <v>0</v>
      </c>
      <c r="DA103">
        <f>AL103</f>
        <v>1</v>
      </c>
      <c r="DB103">
        <f>ROUND((ROUND(AT103*CZ103,2)*1.25),2)</f>
        <v>0</v>
      </c>
      <c r="DC103">
        <f>ROUND((ROUND(AT103*AG103,2)*1.25),2)</f>
        <v>0</v>
      </c>
      <c r="DD103" t="s">
        <v>3</v>
      </c>
      <c r="DE103" t="s">
        <v>3</v>
      </c>
      <c r="DF103">
        <f>ROUND(ROUND(AE103,2)*CX103,2)</f>
        <v>0</v>
      </c>
      <c r="DG103">
        <f>ROUND(ROUND(AF103,2)*CX103,2)</f>
        <v>0</v>
      </c>
      <c r="DH103">
        <f>ROUND(ROUND(AG103*AK103,2)*CX103,2)</f>
        <v>0</v>
      </c>
      <c r="DI103">
        <f t="shared" ref="DI103:DI109" si="58">ROUND(ROUND(AH103,2)*CX103,2)</f>
        <v>0</v>
      </c>
      <c r="DJ103">
        <f>DI103</f>
        <v>0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ROW(Source!A106)</f>
        <v>106</v>
      </c>
      <c r="B104">
        <v>145071932</v>
      </c>
      <c r="C104">
        <v>145105406</v>
      </c>
      <c r="D104">
        <v>140922893</v>
      </c>
      <c r="E104">
        <v>1</v>
      </c>
      <c r="F104">
        <v>1</v>
      </c>
      <c r="G104">
        <v>1</v>
      </c>
      <c r="H104">
        <v>2</v>
      </c>
      <c r="I104" t="s">
        <v>458</v>
      </c>
      <c r="J104" t="s">
        <v>459</v>
      </c>
      <c r="K104" t="s">
        <v>460</v>
      </c>
      <c r="L104">
        <v>1367</v>
      </c>
      <c r="N104">
        <v>1011</v>
      </c>
      <c r="O104" t="s">
        <v>396</v>
      </c>
      <c r="P104" t="s">
        <v>396</v>
      </c>
      <c r="Q104">
        <v>1</v>
      </c>
      <c r="W104">
        <v>0</v>
      </c>
      <c r="X104">
        <v>-130837057</v>
      </c>
      <c r="Y104">
        <f>(AT104*1.25)</f>
        <v>0.13750000000000001</v>
      </c>
      <c r="AA104">
        <v>0</v>
      </c>
      <c r="AB104">
        <v>1158.6199999999999</v>
      </c>
      <c r="AC104">
        <v>617.09</v>
      </c>
      <c r="AD104">
        <v>0</v>
      </c>
      <c r="AE104">
        <v>0</v>
      </c>
      <c r="AF104">
        <v>86.4</v>
      </c>
      <c r="AG104">
        <v>13.5</v>
      </c>
      <c r="AH104">
        <v>0</v>
      </c>
      <c r="AI104">
        <v>1</v>
      </c>
      <c r="AJ104">
        <v>13.41</v>
      </c>
      <c r="AK104">
        <v>45.71</v>
      </c>
      <c r="AL104">
        <v>1</v>
      </c>
      <c r="AM104">
        <v>4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3</v>
      </c>
      <c r="AT104">
        <v>0.11</v>
      </c>
      <c r="AU104" t="s">
        <v>38</v>
      </c>
      <c r="AV104">
        <v>0</v>
      </c>
      <c r="AW104">
        <v>2</v>
      </c>
      <c r="AX104">
        <v>145105417</v>
      </c>
      <c r="AY104">
        <v>1</v>
      </c>
      <c r="AZ104">
        <v>0</v>
      </c>
      <c r="BA104">
        <v>113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ROUND(Y104*Source!I106,9)</f>
        <v>5.2249999999999998E-2</v>
      </c>
      <c r="CY104">
        <f>AB104</f>
        <v>1158.6199999999999</v>
      </c>
      <c r="CZ104">
        <f>AF104</f>
        <v>86.4</v>
      </c>
      <c r="DA104">
        <f>AJ104</f>
        <v>13.41</v>
      </c>
      <c r="DB104">
        <f>ROUND((ROUND(AT104*CZ104,2)*1.25),2)</f>
        <v>11.88</v>
      </c>
      <c r="DC104">
        <f>ROUND((ROUND(AT104*AG104,2)*1.25),2)</f>
        <v>1.86</v>
      </c>
      <c r="DD104" t="s">
        <v>3</v>
      </c>
      <c r="DE104" t="s">
        <v>3</v>
      </c>
      <c r="DF104">
        <f>ROUND(ROUND(AE104,2)*CX104,2)</f>
        <v>0</v>
      </c>
      <c r="DG104">
        <f>ROUND(ROUND(AF104*AJ104,2)*CX104,2)</f>
        <v>60.54</v>
      </c>
      <c r="DH104">
        <f>ROUND(ROUND(AG104*AK104,2)*CX104,2)</f>
        <v>32.24</v>
      </c>
      <c r="DI104">
        <f t="shared" si="58"/>
        <v>0</v>
      </c>
      <c r="DJ104">
        <f>DG104</f>
        <v>60.54</v>
      </c>
      <c r="DK104">
        <v>0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ROW(Source!A106)</f>
        <v>106</v>
      </c>
      <c r="B105">
        <v>145071932</v>
      </c>
      <c r="C105">
        <v>145105406</v>
      </c>
      <c r="D105">
        <v>140922951</v>
      </c>
      <c r="E105">
        <v>1</v>
      </c>
      <c r="F105">
        <v>1</v>
      </c>
      <c r="G105">
        <v>1</v>
      </c>
      <c r="H105">
        <v>2</v>
      </c>
      <c r="I105" t="s">
        <v>404</v>
      </c>
      <c r="J105" t="s">
        <v>405</v>
      </c>
      <c r="K105" t="s">
        <v>406</v>
      </c>
      <c r="L105">
        <v>1367</v>
      </c>
      <c r="N105">
        <v>1011</v>
      </c>
      <c r="O105" t="s">
        <v>396</v>
      </c>
      <c r="P105" t="s">
        <v>396</v>
      </c>
      <c r="Q105">
        <v>1</v>
      </c>
      <c r="W105">
        <v>0</v>
      </c>
      <c r="X105">
        <v>-430484415</v>
      </c>
      <c r="Y105">
        <f>(AT105*1.25)</f>
        <v>6.25E-2</v>
      </c>
      <c r="AA105">
        <v>0</v>
      </c>
      <c r="AB105">
        <v>1547.51</v>
      </c>
      <c r="AC105">
        <v>617.09</v>
      </c>
      <c r="AD105">
        <v>0</v>
      </c>
      <c r="AE105">
        <v>0</v>
      </c>
      <c r="AF105">
        <v>115.4</v>
      </c>
      <c r="AG105">
        <v>13.5</v>
      </c>
      <c r="AH105">
        <v>0</v>
      </c>
      <c r="AI105">
        <v>1</v>
      </c>
      <c r="AJ105">
        <v>13.41</v>
      </c>
      <c r="AK105">
        <v>45.71</v>
      </c>
      <c r="AL105">
        <v>1</v>
      </c>
      <c r="AM105">
        <v>4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3</v>
      </c>
      <c r="AT105">
        <v>0.05</v>
      </c>
      <c r="AU105" t="s">
        <v>38</v>
      </c>
      <c r="AV105">
        <v>0</v>
      </c>
      <c r="AW105">
        <v>2</v>
      </c>
      <c r="AX105">
        <v>145105418</v>
      </c>
      <c r="AY105">
        <v>1</v>
      </c>
      <c r="AZ105">
        <v>0</v>
      </c>
      <c r="BA105">
        <v>114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ROUND(Y105*Source!I106,9)</f>
        <v>2.375E-2</v>
      </c>
      <c r="CY105">
        <f>AB105</f>
        <v>1547.51</v>
      </c>
      <c r="CZ105">
        <f>AF105</f>
        <v>115.4</v>
      </c>
      <c r="DA105">
        <f>AJ105</f>
        <v>13.41</v>
      </c>
      <c r="DB105">
        <f>ROUND((ROUND(AT105*CZ105,2)*1.25),2)</f>
        <v>7.21</v>
      </c>
      <c r="DC105">
        <f>ROUND((ROUND(AT105*AG105,2)*1.25),2)</f>
        <v>0.85</v>
      </c>
      <c r="DD105" t="s">
        <v>3</v>
      </c>
      <c r="DE105" t="s">
        <v>3</v>
      </c>
      <c r="DF105">
        <f>ROUND(ROUND(AE105,2)*CX105,2)</f>
        <v>0</v>
      </c>
      <c r="DG105">
        <f>ROUND(ROUND(AF105*AJ105,2)*CX105,2)</f>
        <v>36.75</v>
      </c>
      <c r="DH105">
        <f>ROUND(ROUND(AG105*AK105,2)*CX105,2)</f>
        <v>14.66</v>
      </c>
      <c r="DI105">
        <f t="shared" si="58"/>
        <v>0</v>
      </c>
      <c r="DJ105">
        <f>DG105</f>
        <v>36.75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ROW(Source!A106)</f>
        <v>106</v>
      </c>
      <c r="B106">
        <v>145071932</v>
      </c>
      <c r="C106">
        <v>145105406</v>
      </c>
      <c r="D106">
        <v>140923885</v>
      </c>
      <c r="E106">
        <v>1</v>
      </c>
      <c r="F106">
        <v>1</v>
      </c>
      <c r="G106">
        <v>1</v>
      </c>
      <c r="H106">
        <v>2</v>
      </c>
      <c r="I106" t="s">
        <v>413</v>
      </c>
      <c r="J106" t="s">
        <v>414</v>
      </c>
      <c r="K106" t="s">
        <v>415</v>
      </c>
      <c r="L106">
        <v>1367</v>
      </c>
      <c r="N106">
        <v>1011</v>
      </c>
      <c r="O106" t="s">
        <v>396</v>
      </c>
      <c r="P106" t="s">
        <v>396</v>
      </c>
      <c r="Q106">
        <v>1</v>
      </c>
      <c r="W106">
        <v>0</v>
      </c>
      <c r="X106">
        <v>509054691</v>
      </c>
      <c r="Y106">
        <f>(AT106*1.25)</f>
        <v>0.11249999999999999</v>
      </c>
      <c r="AA106">
        <v>0</v>
      </c>
      <c r="AB106">
        <v>881.17</v>
      </c>
      <c r="AC106">
        <v>530.24</v>
      </c>
      <c r="AD106">
        <v>0</v>
      </c>
      <c r="AE106">
        <v>0</v>
      </c>
      <c r="AF106">
        <v>65.709999999999994</v>
      </c>
      <c r="AG106">
        <v>11.6</v>
      </c>
      <c r="AH106">
        <v>0</v>
      </c>
      <c r="AI106">
        <v>1</v>
      </c>
      <c r="AJ106">
        <v>13.41</v>
      </c>
      <c r="AK106">
        <v>45.71</v>
      </c>
      <c r="AL106">
        <v>1</v>
      </c>
      <c r="AM106">
        <v>4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3</v>
      </c>
      <c r="AT106">
        <v>0.09</v>
      </c>
      <c r="AU106" t="s">
        <v>38</v>
      </c>
      <c r="AV106">
        <v>0</v>
      </c>
      <c r="AW106">
        <v>2</v>
      </c>
      <c r="AX106">
        <v>145105419</v>
      </c>
      <c r="AY106">
        <v>1</v>
      </c>
      <c r="AZ106">
        <v>0</v>
      </c>
      <c r="BA106">
        <v>115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ROUND(Y106*Source!I106,9)</f>
        <v>4.2750000000000003E-2</v>
      </c>
      <c r="CY106">
        <f>AB106</f>
        <v>881.17</v>
      </c>
      <c r="CZ106">
        <f>AF106</f>
        <v>65.709999999999994</v>
      </c>
      <c r="DA106">
        <f>AJ106</f>
        <v>13.41</v>
      </c>
      <c r="DB106">
        <f>ROUND((ROUND(AT106*CZ106,2)*1.25),2)</f>
        <v>7.39</v>
      </c>
      <c r="DC106">
        <f>ROUND((ROUND(AT106*AG106,2)*1.25),2)</f>
        <v>1.3</v>
      </c>
      <c r="DD106" t="s">
        <v>3</v>
      </c>
      <c r="DE106" t="s">
        <v>3</v>
      </c>
      <c r="DF106">
        <f>ROUND(ROUND(AE106,2)*CX106,2)</f>
        <v>0</v>
      </c>
      <c r="DG106">
        <f>ROUND(ROUND(AF106*AJ106,2)*CX106,2)</f>
        <v>37.67</v>
      </c>
      <c r="DH106">
        <f>ROUND(ROUND(AG106*AK106,2)*CX106,2)</f>
        <v>22.67</v>
      </c>
      <c r="DI106">
        <f t="shared" si="58"/>
        <v>0</v>
      </c>
      <c r="DJ106">
        <f>DG106</f>
        <v>37.67</v>
      </c>
      <c r="DK106">
        <v>0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ROW(Source!A106)</f>
        <v>106</v>
      </c>
      <c r="B107">
        <v>145071932</v>
      </c>
      <c r="C107">
        <v>145105406</v>
      </c>
      <c r="D107">
        <v>140775112</v>
      </c>
      <c r="E107">
        <v>1</v>
      </c>
      <c r="F107">
        <v>1</v>
      </c>
      <c r="G107">
        <v>1</v>
      </c>
      <c r="H107">
        <v>3</v>
      </c>
      <c r="I107" t="s">
        <v>467</v>
      </c>
      <c r="J107" t="s">
        <v>468</v>
      </c>
      <c r="K107" t="s">
        <v>469</v>
      </c>
      <c r="L107">
        <v>1348</v>
      </c>
      <c r="N107">
        <v>1009</v>
      </c>
      <c r="O107" t="s">
        <v>33</v>
      </c>
      <c r="P107" t="s">
        <v>33</v>
      </c>
      <c r="Q107">
        <v>1000</v>
      </c>
      <c r="W107">
        <v>0</v>
      </c>
      <c r="X107">
        <v>1225468366</v>
      </c>
      <c r="Y107">
        <f>AT107</f>
        <v>3.8E-3</v>
      </c>
      <c r="AA107">
        <v>100375.64</v>
      </c>
      <c r="AB107">
        <v>0</v>
      </c>
      <c r="AC107">
        <v>0</v>
      </c>
      <c r="AD107">
        <v>0</v>
      </c>
      <c r="AE107">
        <v>11978</v>
      </c>
      <c r="AF107">
        <v>0</v>
      </c>
      <c r="AG107">
        <v>0</v>
      </c>
      <c r="AH107">
        <v>0</v>
      </c>
      <c r="AI107">
        <v>8.3800000000000008</v>
      </c>
      <c r="AJ107">
        <v>1</v>
      </c>
      <c r="AK107">
        <v>1</v>
      </c>
      <c r="AL107">
        <v>1</v>
      </c>
      <c r="AM107">
        <v>4</v>
      </c>
      <c r="AN107">
        <v>0</v>
      </c>
      <c r="AO107">
        <v>1</v>
      </c>
      <c r="AP107">
        <v>0</v>
      </c>
      <c r="AQ107">
        <v>0</v>
      </c>
      <c r="AR107">
        <v>0</v>
      </c>
      <c r="AS107" t="s">
        <v>3</v>
      </c>
      <c r="AT107">
        <v>3.8E-3</v>
      </c>
      <c r="AU107" t="s">
        <v>3</v>
      </c>
      <c r="AV107">
        <v>0</v>
      </c>
      <c r="AW107">
        <v>2</v>
      </c>
      <c r="AX107">
        <v>145105420</v>
      </c>
      <c r="AY107">
        <v>1</v>
      </c>
      <c r="AZ107">
        <v>0</v>
      </c>
      <c r="BA107">
        <v>116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ROUND(Y107*Source!I106,9)</f>
        <v>1.444E-3</v>
      </c>
      <c r="CY107">
        <f>AA107</f>
        <v>100375.64</v>
      </c>
      <c r="CZ107">
        <f>AE107</f>
        <v>11978</v>
      </c>
      <c r="DA107">
        <f>AI107</f>
        <v>8.3800000000000008</v>
      </c>
      <c r="DB107">
        <f>ROUND(ROUND(AT107*CZ107,2),2)</f>
        <v>45.52</v>
      </c>
      <c r="DC107">
        <f>ROUND(ROUND(AT107*AG107,2),2)</f>
        <v>0</v>
      </c>
      <c r="DD107" t="s">
        <v>3</v>
      </c>
      <c r="DE107" t="s">
        <v>3</v>
      </c>
      <c r="DF107">
        <f>ROUND(ROUND(AE107*AI107,2)*CX107,2)</f>
        <v>144.94</v>
      </c>
      <c r="DG107">
        <f t="shared" ref="DG107:DG115" si="59">ROUND(ROUND(AF107,2)*CX107,2)</f>
        <v>0</v>
      </c>
      <c r="DH107">
        <f t="shared" ref="DH107:DH114" si="60">ROUND(ROUND(AG107,2)*CX107,2)</f>
        <v>0</v>
      </c>
      <c r="DI107">
        <f t="shared" si="58"/>
        <v>0</v>
      </c>
      <c r="DJ107">
        <f>DF107</f>
        <v>144.94</v>
      </c>
      <c r="DK107">
        <v>0</v>
      </c>
      <c r="DL107" t="s">
        <v>3</v>
      </c>
      <c r="DM107">
        <v>0</v>
      </c>
      <c r="DN107" t="s">
        <v>3</v>
      </c>
      <c r="DO107">
        <v>0</v>
      </c>
    </row>
    <row r="108" spans="1:119" x14ac:dyDescent="0.2">
      <c r="A108">
        <f>ROW(Source!A106)</f>
        <v>106</v>
      </c>
      <c r="B108">
        <v>145071932</v>
      </c>
      <c r="C108">
        <v>145105406</v>
      </c>
      <c r="D108">
        <v>140790840</v>
      </c>
      <c r="E108">
        <v>1</v>
      </c>
      <c r="F108">
        <v>1</v>
      </c>
      <c r="G108">
        <v>1</v>
      </c>
      <c r="H108">
        <v>3</v>
      </c>
      <c r="I108" t="s">
        <v>470</v>
      </c>
      <c r="J108" t="s">
        <v>471</v>
      </c>
      <c r="K108" t="s">
        <v>472</v>
      </c>
      <c r="L108">
        <v>1348</v>
      </c>
      <c r="N108">
        <v>1009</v>
      </c>
      <c r="O108" t="s">
        <v>33</v>
      </c>
      <c r="P108" t="s">
        <v>33</v>
      </c>
      <c r="Q108">
        <v>1000</v>
      </c>
      <c r="W108">
        <v>0</v>
      </c>
      <c r="X108">
        <v>1175875667</v>
      </c>
      <c r="Y108">
        <f>AT108</f>
        <v>0.16900000000000001</v>
      </c>
      <c r="AA108">
        <v>66847.259999999995</v>
      </c>
      <c r="AB108">
        <v>0</v>
      </c>
      <c r="AC108">
        <v>0</v>
      </c>
      <c r="AD108">
        <v>0</v>
      </c>
      <c r="AE108">
        <v>7977</v>
      </c>
      <c r="AF108">
        <v>0</v>
      </c>
      <c r="AG108">
        <v>0</v>
      </c>
      <c r="AH108">
        <v>0</v>
      </c>
      <c r="AI108">
        <v>8.3800000000000008</v>
      </c>
      <c r="AJ108">
        <v>1</v>
      </c>
      <c r="AK108">
        <v>1</v>
      </c>
      <c r="AL108">
        <v>1</v>
      </c>
      <c r="AM108">
        <v>4</v>
      </c>
      <c r="AN108">
        <v>0</v>
      </c>
      <c r="AO108">
        <v>1</v>
      </c>
      <c r="AP108">
        <v>0</v>
      </c>
      <c r="AQ108">
        <v>0</v>
      </c>
      <c r="AR108">
        <v>0</v>
      </c>
      <c r="AS108" t="s">
        <v>3</v>
      </c>
      <c r="AT108">
        <v>0.16900000000000001</v>
      </c>
      <c r="AU108" t="s">
        <v>3</v>
      </c>
      <c r="AV108">
        <v>0</v>
      </c>
      <c r="AW108">
        <v>2</v>
      </c>
      <c r="AX108">
        <v>145105421</v>
      </c>
      <c r="AY108">
        <v>1</v>
      </c>
      <c r="AZ108">
        <v>0</v>
      </c>
      <c r="BA108">
        <v>117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ROUND(Y108*Source!I106,9)</f>
        <v>6.4219999999999999E-2</v>
      </c>
      <c r="CY108">
        <f>AA108</f>
        <v>66847.259999999995</v>
      </c>
      <c r="CZ108">
        <f>AE108</f>
        <v>7977</v>
      </c>
      <c r="DA108">
        <f>AI108</f>
        <v>8.3800000000000008</v>
      </c>
      <c r="DB108">
        <f>ROUND(ROUND(AT108*CZ108,2),2)</f>
        <v>1348.11</v>
      </c>
      <c r="DC108">
        <f>ROUND(ROUND(AT108*AG108,2),2)</f>
        <v>0</v>
      </c>
      <c r="DD108" t="s">
        <v>3</v>
      </c>
      <c r="DE108" t="s">
        <v>3</v>
      </c>
      <c r="DF108">
        <f>ROUND(ROUND(AE108*AI108,2)*CX108,2)</f>
        <v>4292.93</v>
      </c>
      <c r="DG108">
        <f t="shared" si="59"/>
        <v>0</v>
      </c>
      <c r="DH108">
        <f t="shared" si="60"/>
        <v>0</v>
      </c>
      <c r="DI108">
        <f t="shared" si="58"/>
        <v>0</v>
      </c>
      <c r="DJ108">
        <f>DF108</f>
        <v>4292.93</v>
      </c>
      <c r="DK108">
        <v>0</v>
      </c>
      <c r="DL108" t="s">
        <v>3</v>
      </c>
      <c r="DM108">
        <v>0</v>
      </c>
      <c r="DN108" t="s">
        <v>3</v>
      </c>
      <c r="DO108">
        <v>0</v>
      </c>
    </row>
    <row r="109" spans="1:119" x14ac:dyDescent="0.2">
      <c r="A109">
        <f>ROW(Source!A106)</f>
        <v>106</v>
      </c>
      <c r="B109">
        <v>145071932</v>
      </c>
      <c r="C109">
        <v>145105406</v>
      </c>
      <c r="D109">
        <v>140792570</v>
      </c>
      <c r="E109">
        <v>1</v>
      </c>
      <c r="F109">
        <v>1</v>
      </c>
      <c r="G109">
        <v>1</v>
      </c>
      <c r="H109">
        <v>3</v>
      </c>
      <c r="I109" t="s">
        <v>82</v>
      </c>
      <c r="J109" t="s">
        <v>84</v>
      </c>
      <c r="K109" t="s">
        <v>83</v>
      </c>
      <c r="L109">
        <v>1348</v>
      </c>
      <c r="N109">
        <v>1009</v>
      </c>
      <c r="O109" t="s">
        <v>33</v>
      </c>
      <c r="P109" t="s">
        <v>33</v>
      </c>
      <c r="Q109">
        <v>1000</v>
      </c>
      <c r="W109">
        <v>1</v>
      </c>
      <c r="X109">
        <v>-509681559</v>
      </c>
      <c r="Y109">
        <f>AT109</f>
        <v>-0.33</v>
      </c>
      <c r="AA109">
        <v>93856</v>
      </c>
      <c r="AB109">
        <v>0</v>
      </c>
      <c r="AC109">
        <v>0</v>
      </c>
      <c r="AD109">
        <v>0</v>
      </c>
      <c r="AE109">
        <v>11200</v>
      </c>
      <c r="AF109">
        <v>0</v>
      </c>
      <c r="AG109">
        <v>0</v>
      </c>
      <c r="AH109">
        <v>0</v>
      </c>
      <c r="AI109">
        <v>8.3800000000000008</v>
      </c>
      <c r="AJ109">
        <v>1</v>
      </c>
      <c r="AK109">
        <v>1</v>
      </c>
      <c r="AL109">
        <v>1</v>
      </c>
      <c r="AM109">
        <v>4</v>
      </c>
      <c r="AN109">
        <v>0</v>
      </c>
      <c r="AO109">
        <v>1</v>
      </c>
      <c r="AP109">
        <v>0</v>
      </c>
      <c r="AQ109">
        <v>0</v>
      </c>
      <c r="AR109">
        <v>0</v>
      </c>
      <c r="AS109" t="s">
        <v>3</v>
      </c>
      <c r="AT109">
        <v>-0.33</v>
      </c>
      <c r="AU109" t="s">
        <v>3</v>
      </c>
      <c r="AV109">
        <v>0</v>
      </c>
      <c r="AW109">
        <v>2</v>
      </c>
      <c r="AX109">
        <v>145105422</v>
      </c>
      <c r="AY109">
        <v>1</v>
      </c>
      <c r="AZ109">
        <v>6144</v>
      </c>
      <c r="BA109">
        <v>118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ROUND(Y109*Source!I106,9)</f>
        <v>-0.12540000000000001</v>
      </c>
      <c r="CY109">
        <f>AA109</f>
        <v>93856</v>
      </c>
      <c r="CZ109">
        <f>AE109</f>
        <v>11200</v>
      </c>
      <c r="DA109">
        <f>AI109</f>
        <v>8.3800000000000008</v>
      </c>
      <c r="DB109">
        <f>ROUND(ROUND(AT109*CZ109,2),2)</f>
        <v>-3696</v>
      </c>
      <c r="DC109">
        <f>ROUND(ROUND(AT109*AG109,2),2)</f>
        <v>0</v>
      </c>
      <c r="DD109" t="s">
        <v>3</v>
      </c>
      <c r="DE109" t="s">
        <v>3</v>
      </c>
      <c r="DF109">
        <f>ROUND(ROUND(AE109*AI109,2)*CX109,2)</f>
        <v>-11769.54</v>
      </c>
      <c r="DG109">
        <f t="shared" si="59"/>
        <v>0</v>
      </c>
      <c r="DH109">
        <f t="shared" si="60"/>
        <v>0</v>
      </c>
      <c r="DI109">
        <f t="shared" si="58"/>
        <v>0</v>
      </c>
      <c r="DJ109">
        <f>DF109</f>
        <v>-11769.54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ROW(Source!A111)</f>
        <v>111</v>
      </c>
      <c r="B110">
        <v>145071932</v>
      </c>
      <c r="C110">
        <v>145105427</v>
      </c>
      <c r="D110">
        <v>140755443</v>
      </c>
      <c r="E110">
        <v>70</v>
      </c>
      <c r="F110">
        <v>1</v>
      </c>
      <c r="G110">
        <v>1</v>
      </c>
      <c r="H110">
        <v>1</v>
      </c>
      <c r="I110" t="s">
        <v>473</v>
      </c>
      <c r="J110" t="s">
        <v>3</v>
      </c>
      <c r="K110" t="s">
        <v>474</v>
      </c>
      <c r="L110">
        <v>1191</v>
      </c>
      <c r="N110">
        <v>1013</v>
      </c>
      <c r="O110" t="s">
        <v>392</v>
      </c>
      <c r="P110" t="s">
        <v>392</v>
      </c>
      <c r="Q110">
        <v>1</v>
      </c>
      <c r="W110">
        <v>0</v>
      </c>
      <c r="X110">
        <v>-1111239348</v>
      </c>
      <c r="Y110">
        <f>(AT110*1.15)</f>
        <v>0.20699999999999999</v>
      </c>
      <c r="AA110">
        <v>0</v>
      </c>
      <c r="AB110">
        <v>0</v>
      </c>
      <c r="AC110">
        <v>0</v>
      </c>
      <c r="AD110">
        <v>439.73</v>
      </c>
      <c r="AE110">
        <v>0</v>
      </c>
      <c r="AF110">
        <v>0</v>
      </c>
      <c r="AG110">
        <v>0</v>
      </c>
      <c r="AH110">
        <v>9.6199999999999992</v>
      </c>
      <c r="AI110">
        <v>1</v>
      </c>
      <c r="AJ110">
        <v>1</v>
      </c>
      <c r="AK110">
        <v>1</v>
      </c>
      <c r="AL110">
        <v>45.71</v>
      </c>
      <c r="AM110">
        <v>4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3</v>
      </c>
      <c r="AT110">
        <v>0.18</v>
      </c>
      <c r="AU110" t="s">
        <v>237</v>
      </c>
      <c r="AV110">
        <v>1</v>
      </c>
      <c r="AW110">
        <v>2</v>
      </c>
      <c r="AX110">
        <v>145105429</v>
      </c>
      <c r="AY110">
        <v>1</v>
      </c>
      <c r="AZ110">
        <v>0</v>
      </c>
      <c r="BA110">
        <v>119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ROUND(Y110*Source!I111,9)</f>
        <v>0.82799999999999996</v>
      </c>
      <c r="CY110">
        <f>AD110</f>
        <v>439.73</v>
      </c>
      <c r="CZ110">
        <f>AH110</f>
        <v>9.6199999999999992</v>
      </c>
      <c r="DA110">
        <f>AL110</f>
        <v>45.71</v>
      </c>
      <c r="DB110">
        <f>ROUND((ROUND(AT110*CZ110,2)*1.15),2)</f>
        <v>1.99</v>
      </c>
      <c r="DC110">
        <f>ROUND((ROUND(AT110*AG110,2)*1.15),2)</f>
        <v>0</v>
      </c>
      <c r="DD110" t="s">
        <v>3</v>
      </c>
      <c r="DE110" t="s">
        <v>3</v>
      </c>
      <c r="DF110">
        <f>ROUND(ROUND(AE110,2)*CX110,2)</f>
        <v>0</v>
      </c>
      <c r="DG110">
        <f t="shared" si="59"/>
        <v>0</v>
      </c>
      <c r="DH110">
        <f t="shared" si="60"/>
        <v>0</v>
      </c>
      <c r="DI110">
        <f>ROUND(ROUND(AH110*AL110,2)*CX110,2)</f>
        <v>364.1</v>
      </c>
      <c r="DJ110">
        <f>DI110</f>
        <v>364.1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ROW(Source!A113)</f>
        <v>113</v>
      </c>
      <c r="B111">
        <v>145071932</v>
      </c>
      <c r="C111">
        <v>145105432</v>
      </c>
      <c r="D111">
        <v>140755443</v>
      </c>
      <c r="E111">
        <v>70</v>
      </c>
      <c r="F111">
        <v>1</v>
      </c>
      <c r="G111">
        <v>1</v>
      </c>
      <c r="H111">
        <v>1</v>
      </c>
      <c r="I111" t="s">
        <v>473</v>
      </c>
      <c r="J111" t="s">
        <v>3</v>
      </c>
      <c r="K111" t="s">
        <v>474</v>
      </c>
      <c r="L111">
        <v>1191</v>
      </c>
      <c r="N111">
        <v>1013</v>
      </c>
      <c r="O111" t="s">
        <v>392</v>
      </c>
      <c r="P111" t="s">
        <v>392</v>
      </c>
      <c r="Q111">
        <v>1</v>
      </c>
      <c r="W111">
        <v>0</v>
      </c>
      <c r="X111">
        <v>-1111239348</v>
      </c>
      <c r="Y111">
        <f>(AT111*1.15)</f>
        <v>0.13799999999999998</v>
      </c>
      <c r="AA111">
        <v>0</v>
      </c>
      <c r="AB111">
        <v>0</v>
      </c>
      <c r="AC111">
        <v>0</v>
      </c>
      <c r="AD111">
        <v>439.73</v>
      </c>
      <c r="AE111">
        <v>0</v>
      </c>
      <c r="AF111">
        <v>0</v>
      </c>
      <c r="AG111">
        <v>0</v>
      </c>
      <c r="AH111">
        <v>9.6199999999999992</v>
      </c>
      <c r="AI111">
        <v>1</v>
      </c>
      <c r="AJ111">
        <v>1</v>
      </c>
      <c r="AK111">
        <v>1</v>
      </c>
      <c r="AL111">
        <v>45.71</v>
      </c>
      <c r="AM111">
        <v>4</v>
      </c>
      <c r="AN111">
        <v>0</v>
      </c>
      <c r="AO111">
        <v>1</v>
      </c>
      <c r="AP111">
        <v>1</v>
      </c>
      <c r="AQ111">
        <v>0</v>
      </c>
      <c r="AR111">
        <v>0</v>
      </c>
      <c r="AS111" t="s">
        <v>3</v>
      </c>
      <c r="AT111">
        <v>0.12</v>
      </c>
      <c r="AU111" t="s">
        <v>237</v>
      </c>
      <c r="AV111">
        <v>1</v>
      </c>
      <c r="AW111">
        <v>2</v>
      </c>
      <c r="AX111">
        <v>145105435</v>
      </c>
      <c r="AY111">
        <v>1</v>
      </c>
      <c r="AZ111">
        <v>0</v>
      </c>
      <c r="BA111">
        <v>121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ROUND(Y111*Source!I113,9)</f>
        <v>6.7619999999999996</v>
      </c>
      <c r="CY111">
        <f>AD111</f>
        <v>439.73</v>
      </c>
      <c r="CZ111">
        <f>AH111</f>
        <v>9.6199999999999992</v>
      </c>
      <c r="DA111">
        <f>AL111</f>
        <v>45.71</v>
      </c>
      <c r="DB111">
        <f>ROUND((ROUND(AT111*CZ111,2)*1.15),2)</f>
        <v>1.32</v>
      </c>
      <c r="DC111">
        <f>ROUND((ROUND(AT111*AG111,2)*1.15),2)</f>
        <v>0</v>
      </c>
      <c r="DD111" t="s">
        <v>3</v>
      </c>
      <c r="DE111" t="s">
        <v>3</v>
      </c>
      <c r="DF111">
        <f>ROUND(ROUND(AE111,2)*CX111,2)</f>
        <v>0</v>
      </c>
      <c r="DG111">
        <f t="shared" si="59"/>
        <v>0</v>
      </c>
      <c r="DH111">
        <f t="shared" si="60"/>
        <v>0</v>
      </c>
      <c r="DI111">
        <f>ROUND(ROUND(AH111*AL111,2)*CX111,2)</f>
        <v>2973.45</v>
      </c>
      <c r="DJ111">
        <f>DI111</f>
        <v>2973.45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ROW(Source!A113)</f>
        <v>113</v>
      </c>
      <c r="B112">
        <v>145071932</v>
      </c>
      <c r="C112">
        <v>145105432</v>
      </c>
      <c r="D112">
        <v>140775147</v>
      </c>
      <c r="E112">
        <v>1</v>
      </c>
      <c r="F112">
        <v>1</v>
      </c>
      <c r="G112">
        <v>1</v>
      </c>
      <c r="H112">
        <v>3</v>
      </c>
      <c r="I112" t="s">
        <v>475</v>
      </c>
      <c r="J112" t="s">
        <v>476</v>
      </c>
      <c r="K112" t="s">
        <v>477</v>
      </c>
      <c r="L112">
        <v>1425</v>
      </c>
      <c r="N112">
        <v>1013</v>
      </c>
      <c r="O112" t="s">
        <v>478</v>
      </c>
      <c r="P112" t="s">
        <v>478</v>
      </c>
      <c r="Q112">
        <v>1</v>
      </c>
      <c r="W112">
        <v>0</v>
      </c>
      <c r="X112">
        <v>1791993213</v>
      </c>
      <c r="Y112">
        <f>AT112</f>
        <v>0.2</v>
      </c>
      <c r="AA112">
        <v>326.82</v>
      </c>
      <c r="AB112">
        <v>0</v>
      </c>
      <c r="AC112">
        <v>0</v>
      </c>
      <c r="AD112">
        <v>0</v>
      </c>
      <c r="AE112">
        <v>39</v>
      </c>
      <c r="AF112">
        <v>0</v>
      </c>
      <c r="AG112">
        <v>0</v>
      </c>
      <c r="AH112">
        <v>0</v>
      </c>
      <c r="AI112">
        <v>8.3800000000000008</v>
      </c>
      <c r="AJ112">
        <v>1</v>
      </c>
      <c r="AK112">
        <v>1</v>
      </c>
      <c r="AL112">
        <v>1</v>
      </c>
      <c r="AM112">
        <v>4</v>
      </c>
      <c r="AN112">
        <v>0</v>
      </c>
      <c r="AO112">
        <v>1</v>
      </c>
      <c r="AP112">
        <v>1</v>
      </c>
      <c r="AQ112">
        <v>0</v>
      </c>
      <c r="AR112">
        <v>0</v>
      </c>
      <c r="AS112" t="s">
        <v>3</v>
      </c>
      <c r="AT112">
        <v>0.2</v>
      </c>
      <c r="AU112" t="s">
        <v>3</v>
      </c>
      <c r="AV112">
        <v>0</v>
      </c>
      <c r="AW112">
        <v>2</v>
      </c>
      <c r="AX112">
        <v>145105436</v>
      </c>
      <c r="AY112">
        <v>1</v>
      </c>
      <c r="AZ112">
        <v>0</v>
      </c>
      <c r="BA112">
        <v>122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ROUND(Y112*Source!I113,9)</f>
        <v>9.8000000000000007</v>
      </c>
      <c r="CY112">
        <f>AA112</f>
        <v>326.82</v>
      </c>
      <c r="CZ112">
        <f>AE112</f>
        <v>39</v>
      </c>
      <c r="DA112">
        <f>AI112</f>
        <v>8.3800000000000008</v>
      </c>
      <c r="DB112">
        <f>ROUND(ROUND(AT112*CZ112,2),2)</f>
        <v>7.8</v>
      </c>
      <c r="DC112">
        <f>ROUND(ROUND(AT112*AG112,2),2)</f>
        <v>0</v>
      </c>
      <c r="DD112" t="s">
        <v>3</v>
      </c>
      <c r="DE112" t="s">
        <v>3</v>
      </c>
      <c r="DF112">
        <f>ROUND(ROUND(AE112*AI112,2)*CX112,2)</f>
        <v>3202.84</v>
      </c>
      <c r="DG112">
        <f t="shared" si="59"/>
        <v>0</v>
      </c>
      <c r="DH112">
        <f t="shared" si="60"/>
        <v>0</v>
      </c>
      <c r="DI112">
        <f>ROUND(ROUND(AH112,2)*CX112,2)</f>
        <v>0</v>
      </c>
      <c r="DJ112">
        <f>DF112</f>
        <v>3202.84</v>
      </c>
      <c r="DK112">
        <v>0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ROW(Source!A117)</f>
        <v>117</v>
      </c>
      <c r="B113">
        <v>145071932</v>
      </c>
      <c r="C113">
        <v>145105442</v>
      </c>
      <c r="D113">
        <v>140755443</v>
      </c>
      <c r="E113">
        <v>70</v>
      </c>
      <c r="F113">
        <v>1</v>
      </c>
      <c r="G113">
        <v>1</v>
      </c>
      <c r="H113">
        <v>1</v>
      </c>
      <c r="I113" t="s">
        <v>473</v>
      </c>
      <c r="J113" t="s">
        <v>3</v>
      </c>
      <c r="K113" t="s">
        <v>474</v>
      </c>
      <c r="L113">
        <v>1191</v>
      </c>
      <c r="N113">
        <v>1013</v>
      </c>
      <c r="O113" t="s">
        <v>392</v>
      </c>
      <c r="P113" t="s">
        <v>392</v>
      </c>
      <c r="Q113">
        <v>1</v>
      </c>
      <c r="W113">
        <v>0</v>
      </c>
      <c r="X113">
        <v>-1111239348</v>
      </c>
      <c r="Y113">
        <f>(AT113*1.15)</f>
        <v>0.13799999999999998</v>
      </c>
      <c r="AA113">
        <v>0</v>
      </c>
      <c r="AB113">
        <v>0</v>
      </c>
      <c r="AC113">
        <v>0</v>
      </c>
      <c r="AD113">
        <v>439.73</v>
      </c>
      <c r="AE113">
        <v>0</v>
      </c>
      <c r="AF113">
        <v>0</v>
      </c>
      <c r="AG113">
        <v>0</v>
      </c>
      <c r="AH113">
        <v>9.6199999999999992</v>
      </c>
      <c r="AI113">
        <v>1</v>
      </c>
      <c r="AJ113">
        <v>1</v>
      </c>
      <c r="AK113">
        <v>1</v>
      </c>
      <c r="AL113">
        <v>45.71</v>
      </c>
      <c r="AM113">
        <v>4</v>
      </c>
      <c r="AN113">
        <v>0</v>
      </c>
      <c r="AO113">
        <v>1</v>
      </c>
      <c r="AP113">
        <v>1</v>
      </c>
      <c r="AQ113">
        <v>0</v>
      </c>
      <c r="AR113">
        <v>0</v>
      </c>
      <c r="AS113" t="s">
        <v>3</v>
      </c>
      <c r="AT113">
        <v>0.12</v>
      </c>
      <c r="AU113" t="s">
        <v>237</v>
      </c>
      <c r="AV113">
        <v>1</v>
      </c>
      <c r="AW113">
        <v>2</v>
      </c>
      <c r="AX113">
        <v>145105444</v>
      </c>
      <c r="AY113">
        <v>1</v>
      </c>
      <c r="AZ113">
        <v>0</v>
      </c>
      <c r="BA113">
        <v>125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ROUND(Y113*Source!I117,9)</f>
        <v>1.1040000000000001</v>
      </c>
      <c r="CY113">
        <f>AD113</f>
        <v>439.73</v>
      </c>
      <c r="CZ113">
        <f>AH113</f>
        <v>9.6199999999999992</v>
      </c>
      <c r="DA113">
        <f>AL113</f>
        <v>45.71</v>
      </c>
      <c r="DB113">
        <f>ROUND((ROUND(AT113*CZ113,2)*1.15),2)</f>
        <v>1.32</v>
      </c>
      <c r="DC113">
        <f>ROUND((ROUND(AT113*AG113,2)*1.15),2)</f>
        <v>0</v>
      </c>
      <c r="DD113" t="s">
        <v>3</v>
      </c>
      <c r="DE113" t="s">
        <v>3</v>
      </c>
      <c r="DF113">
        <f>ROUND(ROUND(AE113,2)*CX113,2)</f>
        <v>0</v>
      </c>
      <c r="DG113">
        <f t="shared" si="59"/>
        <v>0</v>
      </c>
      <c r="DH113">
        <f t="shared" si="60"/>
        <v>0</v>
      </c>
      <c r="DI113">
        <f>ROUND(ROUND(AH113*AL113,2)*CX113,2)</f>
        <v>485.46</v>
      </c>
      <c r="DJ113">
        <f>DI113</f>
        <v>485.46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ROW(Source!A119)</f>
        <v>119</v>
      </c>
      <c r="B114">
        <v>145071932</v>
      </c>
      <c r="C114">
        <v>145105524</v>
      </c>
      <c r="D114">
        <v>140755433</v>
      </c>
      <c r="E114">
        <v>70</v>
      </c>
      <c r="F114">
        <v>1</v>
      </c>
      <c r="G114">
        <v>1</v>
      </c>
      <c r="H114">
        <v>1</v>
      </c>
      <c r="I114" t="s">
        <v>456</v>
      </c>
      <c r="J114" t="s">
        <v>3</v>
      </c>
      <c r="K114" t="s">
        <v>457</v>
      </c>
      <c r="L114">
        <v>1191</v>
      </c>
      <c r="N114">
        <v>1013</v>
      </c>
      <c r="O114" t="s">
        <v>392</v>
      </c>
      <c r="P114" t="s">
        <v>392</v>
      </c>
      <c r="Q114">
        <v>1</v>
      </c>
      <c r="W114">
        <v>0</v>
      </c>
      <c r="X114">
        <v>1049124552</v>
      </c>
      <c r="Y114">
        <f>(AT114*1.15)</f>
        <v>5.6349999999999998</v>
      </c>
      <c r="AA114">
        <v>0</v>
      </c>
      <c r="AB114">
        <v>0</v>
      </c>
      <c r="AC114">
        <v>0</v>
      </c>
      <c r="AD114">
        <v>389.91</v>
      </c>
      <c r="AE114">
        <v>0</v>
      </c>
      <c r="AF114">
        <v>0</v>
      </c>
      <c r="AG114">
        <v>0</v>
      </c>
      <c r="AH114">
        <v>8.5299999999999994</v>
      </c>
      <c r="AI114">
        <v>1</v>
      </c>
      <c r="AJ114">
        <v>1</v>
      </c>
      <c r="AK114">
        <v>1</v>
      </c>
      <c r="AL114">
        <v>45.71</v>
      </c>
      <c r="AM114">
        <v>4</v>
      </c>
      <c r="AN114">
        <v>0</v>
      </c>
      <c r="AO114">
        <v>1</v>
      </c>
      <c r="AP114">
        <v>1</v>
      </c>
      <c r="AQ114">
        <v>0</v>
      </c>
      <c r="AR114">
        <v>0</v>
      </c>
      <c r="AS114" t="s">
        <v>3</v>
      </c>
      <c r="AT114">
        <v>4.9000000000000004</v>
      </c>
      <c r="AU114" t="s">
        <v>237</v>
      </c>
      <c r="AV114">
        <v>1</v>
      </c>
      <c r="AW114">
        <v>2</v>
      </c>
      <c r="AX114">
        <v>145105530</v>
      </c>
      <c r="AY114">
        <v>1</v>
      </c>
      <c r="AZ114">
        <v>0</v>
      </c>
      <c r="BA114">
        <v>127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ROUND(Y114*Source!I119,9)</f>
        <v>1.6679600000000001</v>
      </c>
      <c r="CY114">
        <f>AD114</f>
        <v>389.91</v>
      </c>
      <c r="CZ114">
        <f>AH114</f>
        <v>8.5299999999999994</v>
      </c>
      <c r="DA114">
        <f>AL114</f>
        <v>45.71</v>
      </c>
      <c r="DB114">
        <f>ROUND((ROUND(AT114*CZ114,2)*1.15),2)</f>
        <v>48.07</v>
      </c>
      <c r="DC114">
        <f>ROUND((ROUND(AT114*AG114,2)*1.15),2)</f>
        <v>0</v>
      </c>
      <c r="DD114" t="s">
        <v>3</v>
      </c>
      <c r="DE114" t="s">
        <v>3</v>
      </c>
      <c r="DF114">
        <f>ROUND(ROUND(AE114,2)*CX114,2)</f>
        <v>0</v>
      </c>
      <c r="DG114">
        <f t="shared" si="59"/>
        <v>0</v>
      </c>
      <c r="DH114">
        <f t="shared" si="60"/>
        <v>0</v>
      </c>
      <c r="DI114">
        <f>ROUND(ROUND(AH114*AL114,2)*CX114,2)</f>
        <v>650.35</v>
      </c>
      <c r="DJ114">
        <f>DI114</f>
        <v>650.35</v>
      </c>
      <c r="DK114">
        <v>0</v>
      </c>
      <c r="DL114" t="s">
        <v>3</v>
      </c>
      <c r="DM114">
        <v>0</v>
      </c>
      <c r="DN114" t="s">
        <v>3</v>
      </c>
      <c r="DO114">
        <v>0</v>
      </c>
    </row>
    <row r="115" spans="1:119" x14ac:dyDescent="0.2">
      <c r="A115">
        <f>ROW(Source!A119)</f>
        <v>119</v>
      </c>
      <c r="B115">
        <v>145071932</v>
      </c>
      <c r="C115">
        <v>145105524</v>
      </c>
      <c r="D115">
        <v>140755491</v>
      </c>
      <c r="E115">
        <v>70</v>
      </c>
      <c r="F115">
        <v>1</v>
      </c>
      <c r="G115">
        <v>1</v>
      </c>
      <c r="H115">
        <v>1</v>
      </c>
      <c r="I115" t="s">
        <v>399</v>
      </c>
      <c r="J115" t="s">
        <v>3</v>
      </c>
      <c r="K115" t="s">
        <v>400</v>
      </c>
      <c r="L115">
        <v>1191</v>
      </c>
      <c r="N115">
        <v>1013</v>
      </c>
      <c r="O115" t="s">
        <v>392</v>
      </c>
      <c r="P115" t="s">
        <v>392</v>
      </c>
      <c r="Q115">
        <v>1</v>
      </c>
      <c r="W115">
        <v>0</v>
      </c>
      <c r="X115">
        <v>-1417349443</v>
      </c>
      <c r="Y115">
        <f>(AT115*1.25)</f>
        <v>1.2500000000000001E-2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45.71</v>
      </c>
      <c r="AL115">
        <v>1</v>
      </c>
      <c r="AM115">
        <v>4</v>
      </c>
      <c r="AN115">
        <v>0</v>
      </c>
      <c r="AO115">
        <v>1</v>
      </c>
      <c r="AP115">
        <v>1</v>
      </c>
      <c r="AQ115">
        <v>0</v>
      </c>
      <c r="AR115">
        <v>0</v>
      </c>
      <c r="AS115" t="s">
        <v>3</v>
      </c>
      <c r="AT115">
        <v>0.01</v>
      </c>
      <c r="AU115" t="s">
        <v>38</v>
      </c>
      <c r="AV115">
        <v>2</v>
      </c>
      <c r="AW115">
        <v>2</v>
      </c>
      <c r="AX115">
        <v>145105531</v>
      </c>
      <c r="AY115">
        <v>1</v>
      </c>
      <c r="AZ115">
        <v>0</v>
      </c>
      <c r="BA115">
        <v>128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ROUND(Y115*Source!I119,9)</f>
        <v>3.7000000000000002E-3</v>
      </c>
      <c r="CY115">
        <f>AD115</f>
        <v>0</v>
      </c>
      <c r="CZ115">
        <f>AH115</f>
        <v>0</v>
      </c>
      <c r="DA115">
        <f>AL115</f>
        <v>1</v>
      </c>
      <c r="DB115">
        <f>ROUND((ROUND(AT115*CZ115,2)*1.25),2)</f>
        <v>0</v>
      </c>
      <c r="DC115">
        <f>ROUND((ROUND(AT115*AG115,2)*1.25),2)</f>
        <v>0</v>
      </c>
      <c r="DD115" t="s">
        <v>3</v>
      </c>
      <c r="DE115" t="s">
        <v>3</v>
      </c>
      <c r="DF115">
        <f>ROUND(ROUND(AE115,2)*CX115,2)</f>
        <v>0</v>
      </c>
      <c r="DG115">
        <f t="shared" si="59"/>
        <v>0</v>
      </c>
      <c r="DH115">
        <f>ROUND(ROUND(AG115*AK115,2)*CX115,2)</f>
        <v>0</v>
      </c>
      <c r="DI115">
        <f>ROUND(ROUND(AH115,2)*CX115,2)</f>
        <v>0</v>
      </c>
      <c r="DJ115">
        <f>DI115</f>
        <v>0</v>
      </c>
      <c r="DK115">
        <v>0</v>
      </c>
      <c r="DL115" t="s">
        <v>3</v>
      </c>
      <c r="DM115">
        <v>0</v>
      </c>
      <c r="DN115" t="s">
        <v>3</v>
      </c>
      <c r="DO115">
        <v>0</v>
      </c>
    </row>
    <row r="116" spans="1:119" x14ac:dyDescent="0.2">
      <c r="A116">
        <f>ROW(Source!A119)</f>
        <v>119</v>
      </c>
      <c r="B116">
        <v>145071932</v>
      </c>
      <c r="C116">
        <v>145105524</v>
      </c>
      <c r="D116">
        <v>140923885</v>
      </c>
      <c r="E116">
        <v>1</v>
      </c>
      <c r="F116">
        <v>1</v>
      </c>
      <c r="G116">
        <v>1</v>
      </c>
      <c r="H116">
        <v>2</v>
      </c>
      <c r="I116" t="s">
        <v>413</v>
      </c>
      <c r="J116" t="s">
        <v>414</v>
      </c>
      <c r="K116" t="s">
        <v>415</v>
      </c>
      <c r="L116">
        <v>1367</v>
      </c>
      <c r="N116">
        <v>1011</v>
      </c>
      <c r="O116" t="s">
        <v>396</v>
      </c>
      <c r="P116" t="s">
        <v>396</v>
      </c>
      <c r="Q116">
        <v>1</v>
      </c>
      <c r="W116">
        <v>0</v>
      </c>
      <c r="X116">
        <v>509054691</v>
      </c>
      <c r="Y116">
        <f>(AT116*1.25)</f>
        <v>1.2500000000000001E-2</v>
      </c>
      <c r="AA116">
        <v>0</v>
      </c>
      <c r="AB116">
        <v>881.17</v>
      </c>
      <c r="AC116">
        <v>530.24</v>
      </c>
      <c r="AD116">
        <v>0</v>
      </c>
      <c r="AE116">
        <v>0</v>
      </c>
      <c r="AF116">
        <v>65.709999999999994</v>
      </c>
      <c r="AG116">
        <v>11.6</v>
      </c>
      <c r="AH116">
        <v>0</v>
      </c>
      <c r="AI116">
        <v>1</v>
      </c>
      <c r="AJ116">
        <v>13.41</v>
      </c>
      <c r="AK116">
        <v>45.71</v>
      </c>
      <c r="AL116">
        <v>1</v>
      </c>
      <c r="AM116">
        <v>4</v>
      </c>
      <c r="AN116">
        <v>0</v>
      </c>
      <c r="AO116">
        <v>1</v>
      </c>
      <c r="AP116">
        <v>1</v>
      </c>
      <c r="AQ116">
        <v>0</v>
      </c>
      <c r="AR116">
        <v>0</v>
      </c>
      <c r="AS116" t="s">
        <v>3</v>
      </c>
      <c r="AT116">
        <v>0.01</v>
      </c>
      <c r="AU116" t="s">
        <v>38</v>
      </c>
      <c r="AV116">
        <v>0</v>
      </c>
      <c r="AW116">
        <v>2</v>
      </c>
      <c r="AX116">
        <v>145105532</v>
      </c>
      <c r="AY116">
        <v>1</v>
      </c>
      <c r="AZ116">
        <v>0</v>
      </c>
      <c r="BA116">
        <v>129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ROUND(Y116*Source!I119,9)</f>
        <v>3.7000000000000002E-3</v>
      </c>
      <c r="CY116">
        <f>AB116</f>
        <v>881.17</v>
      </c>
      <c r="CZ116">
        <f>AF116</f>
        <v>65.709999999999994</v>
      </c>
      <c r="DA116">
        <f>AJ116</f>
        <v>13.41</v>
      </c>
      <c r="DB116">
        <f>ROUND((ROUND(AT116*CZ116,2)*1.25),2)</f>
        <v>0.83</v>
      </c>
      <c r="DC116">
        <f>ROUND((ROUND(AT116*AG116,2)*1.25),2)</f>
        <v>0.15</v>
      </c>
      <c r="DD116" t="s">
        <v>3</v>
      </c>
      <c r="DE116" t="s">
        <v>3</v>
      </c>
      <c r="DF116">
        <f>ROUND(ROUND(AE116,2)*CX116,2)</f>
        <v>0</v>
      </c>
      <c r="DG116">
        <f>ROUND(ROUND(AF116*AJ116,2)*CX116,2)</f>
        <v>3.26</v>
      </c>
      <c r="DH116">
        <f>ROUND(ROUND(AG116*AK116,2)*CX116,2)</f>
        <v>1.96</v>
      </c>
      <c r="DI116">
        <f>ROUND(ROUND(AH116,2)*CX116,2)</f>
        <v>0</v>
      </c>
      <c r="DJ116">
        <f>DG116</f>
        <v>3.26</v>
      </c>
      <c r="DK116">
        <v>0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ROW(Source!A119)</f>
        <v>119</v>
      </c>
      <c r="B117">
        <v>145071932</v>
      </c>
      <c r="C117">
        <v>145105524</v>
      </c>
      <c r="D117">
        <v>140775136</v>
      </c>
      <c r="E117">
        <v>1</v>
      </c>
      <c r="F117">
        <v>1</v>
      </c>
      <c r="G117">
        <v>1</v>
      </c>
      <c r="H117">
        <v>3</v>
      </c>
      <c r="I117" t="s">
        <v>461</v>
      </c>
      <c r="J117" t="s">
        <v>462</v>
      </c>
      <c r="K117" t="s">
        <v>463</v>
      </c>
      <c r="L117">
        <v>1348</v>
      </c>
      <c r="N117">
        <v>1009</v>
      </c>
      <c r="O117" t="s">
        <v>33</v>
      </c>
      <c r="P117" t="s">
        <v>33</v>
      </c>
      <c r="Q117">
        <v>1000</v>
      </c>
      <c r="W117">
        <v>0</v>
      </c>
      <c r="X117">
        <v>-384732532</v>
      </c>
      <c r="Y117">
        <f>AT117</f>
        <v>1.4E-3</v>
      </c>
      <c r="AA117">
        <v>71020.5</v>
      </c>
      <c r="AB117">
        <v>0</v>
      </c>
      <c r="AC117">
        <v>0</v>
      </c>
      <c r="AD117">
        <v>0</v>
      </c>
      <c r="AE117">
        <v>8475</v>
      </c>
      <c r="AF117">
        <v>0</v>
      </c>
      <c r="AG117">
        <v>0</v>
      </c>
      <c r="AH117">
        <v>0</v>
      </c>
      <c r="AI117">
        <v>8.3800000000000008</v>
      </c>
      <c r="AJ117">
        <v>1</v>
      </c>
      <c r="AK117">
        <v>1</v>
      </c>
      <c r="AL117">
        <v>1</v>
      </c>
      <c r="AM117">
        <v>4</v>
      </c>
      <c r="AN117">
        <v>0</v>
      </c>
      <c r="AO117">
        <v>1</v>
      </c>
      <c r="AP117">
        <v>1</v>
      </c>
      <c r="AQ117">
        <v>0</v>
      </c>
      <c r="AR117">
        <v>0</v>
      </c>
      <c r="AS117" t="s">
        <v>3</v>
      </c>
      <c r="AT117">
        <v>1.4E-3</v>
      </c>
      <c r="AU117" t="s">
        <v>3</v>
      </c>
      <c r="AV117">
        <v>0</v>
      </c>
      <c r="AW117">
        <v>2</v>
      </c>
      <c r="AX117">
        <v>145105533</v>
      </c>
      <c r="AY117">
        <v>1</v>
      </c>
      <c r="AZ117">
        <v>0</v>
      </c>
      <c r="BA117">
        <v>130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X117">
        <f>ROUND(Y117*Source!I119,9)</f>
        <v>4.1439999999999999E-4</v>
      </c>
      <c r="CY117">
        <f>AA117</f>
        <v>71020.5</v>
      </c>
      <c r="CZ117">
        <f>AE117</f>
        <v>8475</v>
      </c>
      <c r="DA117">
        <f>AI117</f>
        <v>8.3800000000000008</v>
      </c>
      <c r="DB117">
        <f>ROUND(ROUND(AT117*CZ117,2),2)</f>
        <v>11.87</v>
      </c>
      <c r="DC117">
        <f>ROUND(ROUND(AT117*AG117,2),2)</f>
        <v>0</v>
      </c>
      <c r="DD117" t="s">
        <v>3</v>
      </c>
      <c r="DE117" t="s">
        <v>3</v>
      </c>
      <c r="DF117">
        <f>ROUND(ROUND(AE117*AI117,2)*CX117,2)</f>
        <v>29.43</v>
      </c>
      <c r="DG117">
        <f>ROUND(ROUND(AF117,2)*CX117,2)</f>
        <v>0</v>
      </c>
      <c r="DH117">
        <f>ROUND(ROUND(AG117,2)*CX117,2)</f>
        <v>0</v>
      </c>
      <c r="DI117">
        <f>ROUND(ROUND(AH117,2)*CX117,2)</f>
        <v>0</v>
      </c>
      <c r="DJ117">
        <f>DF117</f>
        <v>29.43</v>
      </c>
      <c r="DK117">
        <v>0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ROW(Source!A119)</f>
        <v>119</v>
      </c>
      <c r="B118">
        <v>145071932</v>
      </c>
      <c r="C118">
        <v>145105524</v>
      </c>
      <c r="D118">
        <v>140792570</v>
      </c>
      <c r="E118">
        <v>1</v>
      </c>
      <c r="F118">
        <v>1</v>
      </c>
      <c r="G118">
        <v>1</v>
      </c>
      <c r="H118">
        <v>3</v>
      </c>
      <c r="I118" t="s">
        <v>82</v>
      </c>
      <c r="J118" t="s">
        <v>84</v>
      </c>
      <c r="K118" t="s">
        <v>83</v>
      </c>
      <c r="L118">
        <v>1348</v>
      </c>
      <c r="N118">
        <v>1009</v>
      </c>
      <c r="O118" t="s">
        <v>33</v>
      </c>
      <c r="P118" t="s">
        <v>33</v>
      </c>
      <c r="Q118">
        <v>1000</v>
      </c>
      <c r="W118">
        <v>1</v>
      </c>
      <c r="X118">
        <v>-509681559</v>
      </c>
      <c r="Y118">
        <f>AT118</f>
        <v>-2.3E-2</v>
      </c>
      <c r="AA118">
        <v>93856</v>
      </c>
      <c r="AB118">
        <v>0</v>
      </c>
      <c r="AC118">
        <v>0</v>
      </c>
      <c r="AD118">
        <v>0</v>
      </c>
      <c r="AE118">
        <v>11200</v>
      </c>
      <c r="AF118">
        <v>0</v>
      </c>
      <c r="AG118">
        <v>0</v>
      </c>
      <c r="AH118">
        <v>0</v>
      </c>
      <c r="AI118">
        <v>8.3800000000000008</v>
      </c>
      <c r="AJ118">
        <v>1</v>
      </c>
      <c r="AK118">
        <v>1</v>
      </c>
      <c r="AL118">
        <v>1</v>
      </c>
      <c r="AM118">
        <v>4</v>
      </c>
      <c r="AN118">
        <v>0</v>
      </c>
      <c r="AO118">
        <v>1</v>
      </c>
      <c r="AP118">
        <v>1</v>
      </c>
      <c r="AQ118">
        <v>0</v>
      </c>
      <c r="AR118">
        <v>0</v>
      </c>
      <c r="AS118" t="s">
        <v>3</v>
      </c>
      <c r="AT118">
        <v>-2.3E-2</v>
      </c>
      <c r="AU118" t="s">
        <v>3</v>
      </c>
      <c r="AV118">
        <v>0</v>
      </c>
      <c r="AW118">
        <v>2</v>
      </c>
      <c r="AX118">
        <v>145105534</v>
      </c>
      <c r="AY118">
        <v>1</v>
      </c>
      <c r="AZ118">
        <v>6144</v>
      </c>
      <c r="BA118">
        <v>131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X118">
        <f>ROUND(Y118*Source!I119,9)</f>
        <v>-6.8079999999999998E-3</v>
      </c>
      <c r="CY118">
        <f>AA118</f>
        <v>93856</v>
      </c>
      <c r="CZ118">
        <f>AE118</f>
        <v>11200</v>
      </c>
      <c r="DA118">
        <f>AI118</f>
        <v>8.3800000000000008</v>
      </c>
      <c r="DB118">
        <f>ROUND(ROUND(AT118*CZ118,2),2)</f>
        <v>-257.60000000000002</v>
      </c>
      <c r="DC118">
        <f>ROUND(ROUND(AT118*AG118,2),2)</f>
        <v>0</v>
      </c>
      <c r="DD118" t="s">
        <v>3</v>
      </c>
      <c r="DE118" t="s">
        <v>3</v>
      </c>
      <c r="DF118">
        <f>ROUND(ROUND(AE118*AI118,2)*CX118,2)</f>
        <v>-638.97</v>
      </c>
      <c r="DG118">
        <f>ROUND(ROUND(AF118,2)*CX118,2)</f>
        <v>0</v>
      </c>
      <c r="DH118">
        <f>ROUND(ROUND(AG118,2)*CX118,2)</f>
        <v>0</v>
      </c>
      <c r="DI118">
        <f>ROUND(ROUND(AH118,2)*CX118,2)</f>
        <v>0</v>
      </c>
      <c r="DJ118">
        <f>DF118</f>
        <v>-638.97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ROW(Source!A123)</f>
        <v>123</v>
      </c>
      <c r="B119">
        <v>145071932</v>
      </c>
      <c r="C119">
        <v>145105543</v>
      </c>
      <c r="D119">
        <v>140760001</v>
      </c>
      <c r="E119">
        <v>70</v>
      </c>
      <c r="F119">
        <v>1</v>
      </c>
      <c r="G119">
        <v>1</v>
      </c>
      <c r="H119">
        <v>1</v>
      </c>
      <c r="I119" t="s">
        <v>506</v>
      </c>
      <c r="J119" t="s">
        <v>3</v>
      </c>
      <c r="K119" t="s">
        <v>507</v>
      </c>
      <c r="L119">
        <v>1191</v>
      </c>
      <c r="N119">
        <v>1013</v>
      </c>
      <c r="O119" t="s">
        <v>392</v>
      </c>
      <c r="P119" t="s">
        <v>392</v>
      </c>
      <c r="Q119">
        <v>1</v>
      </c>
      <c r="W119">
        <v>0</v>
      </c>
      <c r="X119">
        <v>1893946532</v>
      </c>
      <c r="Y119">
        <f>(AT119*1.15)</f>
        <v>108.1</v>
      </c>
      <c r="AA119">
        <v>0</v>
      </c>
      <c r="AB119">
        <v>0</v>
      </c>
      <c r="AC119">
        <v>0</v>
      </c>
      <c r="AD119">
        <v>414.59</v>
      </c>
      <c r="AE119">
        <v>0</v>
      </c>
      <c r="AF119">
        <v>0</v>
      </c>
      <c r="AG119">
        <v>0</v>
      </c>
      <c r="AH119">
        <v>9.07</v>
      </c>
      <c r="AI119">
        <v>1</v>
      </c>
      <c r="AJ119">
        <v>1</v>
      </c>
      <c r="AK119">
        <v>1</v>
      </c>
      <c r="AL119">
        <v>45.71</v>
      </c>
      <c r="AM119">
        <v>4</v>
      </c>
      <c r="AN119">
        <v>0</v>
      </c>
      <c r="AO119">
        <v>1</v>
      </c>
      <c r="AP119">
        <v>1</v>
      </c>
      <c r="AQ119">
        <v>0</v>
      </c>
      <c r="AR119">
        <v>0</v>
      </c>
      <c r="AS119" t="s">
        <v>3</v>
      </c>
      <c r="AT119">
        <v>94</v>
      </c>
      <c r="AU119" t="s">
        <v>237</v>
      </c>
      <c r="AV119">
        <v>1</v>
      </c>
      <c r="AW119">
        <v>2</v>
      </c>
      <c r="AX119">
        <v>145105544</v>
      </c>
      <c r="AY119">
        <v>1</v>
      </c>
      <c r="AZ119">
        <v>0</v>
      </c>
      <c r="BA119">
        <v>132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X119">
        <f>ROUND(Y119*Source!I123,9)</f>
        <v>11.891</v>
      </c>
      <c r="CY119">
        <f>AD119</f>
        <v>414.59</v>
      </c>
      <c r="CZ119">
        <f>AH119</f>
        <v>9.07</v>
      </c>
      <c r="DA119">
        <f>AL119</f>
        <v>45.71</v>
      </c>
      <c r="DB119">
        <f>ROUND((ROUND(AT119*CZ119,2)*1.15),2)</f>
        <v>980.47</v>
      </c>
      <c r="DC119">
        <f>ROUND((ROUND(AT119*AG119,2)*1.15),2)</f>
        <v>0</v>
      </c>
      <c r="DD119" t="s">
        <v>3</v>
      </c>
      <c r="DE119" t="s">
        <v>3</v>
      </c>
      <c r="DF119">
        <f t="shared" ref="DF119:DF129" si="61">ROUND(ROUND(AE119,2)*CX119,2)</f>
        <v>0</v>
      </c>
      <c r="DG119">
        <f>ROUND(ROUND(AF119,2)*CX119,2)</f>
        <v>0</v>
      </c>
      <c r="DH119">
        <f>ROUND(ROUND(AG119,2)*CX119,2)</f>
        <v>0</v>
      </c>
      <c r="DI119">
        <f>ROUND(ROUND(AH119*AL119,2)*CX119,2)</f>
        <v>4929.8900000000003</v>
      </c>
      <c r="DJ119">
        <f>DI119</f>
        <v>4929.8900000000003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ROW(Source!A123)</f>
        <v>123</v>
      </c>
      <c r="B120">
        <v>145071932</v>
      </c>
      <c r="C120">
        <v>145105543</v>
      </c>
      <c r="D120">
        <v>140760225</v>
      </c>
      <c r="E120">
        <v>70</v>
      </c>
      <c r="F120">
        <v>1</v>
      </c>
      <c r="G120">
        <v>1</v>
      </c>
      <c r="H120">
        <v>1</v>
      </c>
      <c r="I120" t="s">
        <v>399</v>
      </c>
      <c r="J120" t="s">
        <v>3</v>
      </c>
      <c r="K120" t="s">
        <v>400</v>
      </c>
      <c r="L120">
        <v>1191</v>
      </c>
      <c r="N120">
        <v>1013</v>
      </c>
      <c r="O120" t="s">
        <v>392</v>
      </c>
      <c r="P120" t="s">
        <v>392</v>
      </c>
      <c r="Q120">
        <v>1</v>
      </c>
      <c r="W120">
        <v>0</v>
      </c>
      <c r="X120">
        <v>-1417349443</v>
      </c>
      <c r="Y120">
        <f t="shared" ref="Y120:Y129" si="62">(AT120*1.25)</f>
        <v>21.125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1</v>
      </c>
      <c r="AJ120">
        <v>1</v>
      </c>
      <c r="AK120">
        <v>45.71</v>
      </c>
      <c r="AL120">
        <v>1</v>
      </c>
      <c r="AM120">
        <v>4</v>
      </c>
      <c r="AN120">
        <v>0</v>
      </c>
      <c r="AO120">
        <v>1</v>
      </c>
      <c r="AP120">
        <v>1</v>
      </c>
      <c r="AQ120">
        <v>0</v>
      </c>
      <c r="AR120">
        <v>0</v>
      </c>
      <c r="AS120" t="s">
        <v>3</v>
      </c>
      <c r="AT120">
        <v>16.899999999999999</v>
      </c>
      <c r="AU120" t="s">
        <v>38</v>
      </c>
      <c r="AV120">
        <v>2</v>
      </c>
      <c r="AW120">
        <v>2</v>
      </c>
      <c r="AX120">
        <v>145105545</v>
      </c>
      <c r="AY120">
        <v>1</v>
      </c>
      <c r="AZ120">
        <v>0</v>
      </c>
      <c r="BA120">
        <v>133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X120">
        <f>ROUND(Y120*Source!I123,9)</f>
        <v>2.32375</v>
      </c>
      <c r="CY120">
        <f>AD120</f>
        <v>0</v>
      </c>
      <c r="CZ120">
        <f>AH120</f>
        <v>0</v>
      </c>
      <c r="DA120">
        <f>AL120</f>
        <v>1</v>
      </c>
      <c r="DB120">
        <f t="shared" ref="DB120:DB129" si="63">ROUND((ROUND(AT120*CZ120,2)*1.25),2)</f>
        <v>0</v>
      </c>
      <c r="DC120">
        <f t="shared" ref="DC120:DC129" si="64">ROUND((ROUND(AT120*AG120,2)*1.25),2)</f>
        <v>0</v>
      </c>
      <c r="DD120" t="s">
        <v>3</v>
      </c>
      <c r="DE120" t="s">
        <v>3</v>
      </c>
      <c r="DF120">
        <f t="shared" si="61"/>
        <v>0</v>
      </c>
      <c r="DG120">
        <f>ROUND(ROUND(AF120,2)*CX120,2)</f>
        <v>0</v>
      </c>
      <c r="DH120">
        <f t="shared" ref="DH120:DH129" si="65">ROUND(ROUND(AG120*AK120,2)*CX120,2)</f>
        <v>0</v>
      </c>
      <c r="DI120">
        <f t="shared" ref="DI120:DI142" si="66">ROUND(ROUND(AH120,2)*CX120,2)</f>
        <v>0</v>
      </c>
      <c r="DJ120">
        <f>DI120</f>
        <v>0</v>
      </c>
      <c r="DK120">
        <v>0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ROW(Source!A123)</f>
        <v>123</v>
      </c>
      <c r="B121">
        <v>145071932</v>
      </c>
      <c r="C121">
        <v>145105543</v>
      </c>
      <c r="D121">
        <v>140922906</v>
      </c>
      <c r="E121">
        <v>1</v>
      </c>
      <c r="F121">
        <v>1</v>
      </c>
      <c r="G121">
        <v>1</v>
      </c>
      <c r="H121">
        <v>2</v>
      </c>
      <c r="I121" t="s">
        <v>401</v>
      </c>
      <c r="J121" t="s">
        <v>402</v>
      </c>
      <c r="K121" t="s">
        <v>403</v>
      </c>
      <c r="L121">
        <v>1367</v>
      </c>
      <c r="N121">
        <v>1011</v>
      </c>
      <c r="O121" t="s">
        <v>396</v>
      </c>
      <c r="P121" t="s">
        <v>396</v>
      </c>
      <c r="Q121">
        <v>1</v>
      </c>
      <c r="W121">
        <v>0</v>
      </c>
      <c r="X121">
        <v>-163180553</v>
      </c>
      <c r="Y121">
        <f t="shared" si="62"/>
        <v>1.1125</v>
      </c>
      <c r="AA121">
        <v>0</v>
      </c>
      <c r="AB121">
        <v>1612.42</v>
      </c>
      <c r="AC121">
        <v>704.85</v>
      </c>
      <c r="AD121">
        <v>0</v>
      </c>
      <c r="AE121">
        <v>0</v>
      </c>
      <c r="AF121">
        <v>120.24</v>
      </c>
      <c r="AG121">
        <v>15.42</v>
      </c>
      <c r="AH121">
        <v>0</v>
      </c>
      <c r="AI121">
        <v>1</v>
      </c>
      <c r="AJ121">
        <v>13.41</v>
      </c>
      <c r="AK121">
        <v>45.71</v>
      </c>
      <c r="AL121">
        <v>1</v>
      </c>
      <c r="AM121">
        <v>4</v>
      </c>
      <c r="AN121">
        <v>0</v>
      </c>
      <c r="AO121">
        <v>1</v>
      </c>
      <c r="AP121">
        <v>1</v>
      </c>
      <c r="AQ121">
        <v>0</v>
      </c>
      <c r="AR121">
        <v>0</v>
      </c>
      <c r="AS121" t="s">
        <v>3</v>
      </c>
      <c r="AT121">
        <v>0.89</v>
      </c>
      <c r="AU121" t="s">
        <v>38</v>
      </c>
      <c r="AV121">
        <v>0</v>
      </c>
      <c r="AW121">
        <v>2</v>
      </c>
      <c r="AX121">
        <v>145105546</v>
      </c>
      <c r="AY121">
        <v>1</v>
      </c>
      <c r="AZ121">
        <v>0</v>
      </c>
      <c r="BA121">
        <v>134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X121">
        <f>ROUND(Y121*Source!I123,9)</f>
        <v>0.122375</v>
      </c>
      <c r="CY121">
        <f t="shared" ref="CY121:CY129" si="67">AB121</f>
        <v>1612.42</v>
      </c>
      <c r="CZ121">
        <f t="shared" ref="CZ121:CZ129" si="68">AF121</f>
        <v>120.24</v>
      </c>
      <c r="DA121">
        <f t="shared" ref="DA121:DA129" si="69">AJ121</f>
        <v>13.41</v>
      </c>
      <c r="DB121">
        <f t="shared" si="63"/>
        <v>133.76</v>
      </c>
      <c r="DC121">
        <f t="shared" si="64"/>
        <v>17.149999999999999</v>
      </c>
      <c r="DD121" t="s">
        <v>3</v>
      </c>
      <c r="DE121" t="s">
        <v>3</v>
      </c>
      <c r="DF121">
        <f t="shared" si="61"/>
        <v>0</v>
      </c>
      <c r="DG121">
        <f t="shared" ref="DG121:DG129" si="70">ROUND(ROUND(AF121*AJ121,2)*CX121,2)</f>
        <v>197.32</v>
      </c>
      <c r="DH121">
        <f t="shared" si="65"/>
        <v>86.26</v>
      </c>
      <c r="DI121">
        <f t="shared" si="66"/>
        <v>0</v>
      </c>
      <c r="DJ121">
        <f t="shared" ref="DJ121:DJ129" si="71">DG121</f>
        <v>197.32</v>
      </c>
      <c r="DK121">
        <v>0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ROW(Source!A123)</f>
        <v>123</v>
      </c>
      <c r="B122">
        <v>145071932</v>
      </c>
      <c r="C122">
        <v>145105543</v>
      </c>
      <c r="D122">
        <v>140922951</v>
      </c>
      <c r="E122">
        <v>1</v>
      </c>
      <c r="F122">
        <v>1</v>
      </c>
      <c r="G122">
        <v>1</v>
      </c>
      <c r="H122">
        <v>2</v>
      </c>
      <c r="I122" t="s">
        <v>404</v>
      </c>
      <c r="J122" t="s">
        <v>405</v>
      </c>
      <c r="K122" t="s">
        <v>406</v>
      </c>
      <c r="L122">
        <v>1367</v>
      </c>
      <c r="N122">
        <v>1011</v>
      </c>
      <c r="O122" t="s">
        <v>396</v>
      </c>
      <c r="P122" t="s">
        <v>396</v>
      </c>
      <c r="Q122">
        <v>1</v>
      </c>
      <c r="W122">
        <v>0</v>
      </c>
      <c r="X122">
        <v>-430484415</v>
      </c>
      <c r="Y122">
        <f t="shared" si="62"/>
        <v>0.42500000000000004</v>
      </c>
      <c r="AA122">
        <v>0</v>
      </c>
      <c r="AB122">
        <v>1547.51</v>
      </c>
      <c r="AC122">
        <v>617.09</v>
      </c>
      <c r="AD122">
        <v>0</v>
      </c>
      <c r="AE122">
        <v>0</v>
      </c>
      <c r="AF122">
        <v>115.4</v>
      </c>
      <c r="AG122">
        <v>13.5</v>
      </c>
      <c r="AH122">
        <v>0</v>
      </c>
      <c r="AI122">
        <v>1</v>
      </c>
      <c r="AJ122">
        <v>13.41</v>
      </c>
      <c r="AK122">
        <v>45.71</v>
      </c>
      <c r="AL122">
        <v>1</v>
      </c>
      <c r="AM122">
        <v>4</v>
      </c>
      <c r="AN122">
        <v>0</v>
      </c>
      <c r="AO122">
        <v>1</v>
      </c>
      <c r="AP122">
        <v>1</v>
      </c>
      <c r="AQ122">
        <v>0</v>
      </c>
      <c r="AR122">
        <v>0</v>
      </c>
      <c r="AS122" t="s">
        <v>3</v>
      </c>
      <c r="AT122">
        <v>0.34</v>
      </c>
      <c r="AU122" t="s">
        <v>38</v>
      </c>
      <c r="AV122">
        <v>0</v>
      </c>
      <c r="AW122">
        <v>2</v>
      </c>
      <c r="AX122">
        <v>145105547</v>
      </c>
      <c r="AY122">
        <v>1</v>
      </c>
      <c r="AZ122">
        <v>0</v>
      </c>
      <c r="BA122">
        <v>135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X122">
        <f>ROUND(Y122*Source!I123,9)</f>
        <v>4.675E-2</v>
      </c>
      <c r="CY122">
        <f t="shared" si="67"/>
        <v>1547.51</v>
      </c>
      <c r="CZ122">
        <f t="shared" si="68"/>
        <v>115.4</v>
      </c>
      <c r="DA122">
        <f t="shared" si="69"/>
        <v>13.41</v>
      </c>
      <c r="DB122">
        <f t="shared" si="63"/>
        <v>49.05</v>
      </c>
      <c r="DC122">
        <f t="shared" si="64"/>
        <v>5.74</v>
      </c>
      <c r="DD122" t="s">
        <v>3</v>
      </c>
      <c r="DE122" t="s">
        <v>3</v>
      </c>
      <c r="DF122">
        <f t="shared" si="61"/>
        <v>0</v>
      </c>
      <c r="DG122">
        <f t="shared" si="70"/>
        <v>72.349999999999994</v>
      </c>
      <c r="DH122">
        <f t="shared" si="65"/>
        <v>28.85</v>
      </c>
      <c r="DI122">
        <f t="shared" si="66"/>
        <v>0</v>
      </c>
      <c r="DJ122">
        <f t="shared" si="71"/>
        <v>72.349999999999994</v>
      </c>
      <c r="DK122">
        <v>0</v>
      </c>
      <c r="DL122" t="s">
        <v>3</v>
      </c>
      <c r="DM122">
        <v>0</v>
      </c>
      <c r="DN122" t="s">
        <v>3</v>
      </c>
      <c r="DO122">
        <v>0</v>
      </c>
    </row>
    <row r="123" spans="1:119" x14ac:dyDescent="0.2">
      <c r="A123">
        <f>ROW(Source!A123)</f>
        <v>123</v>
      </c>
      <c r="B123">
        <v>145071932</v>
      </c>
      <c r="C123">
        <v>145105543</v>
      </c>
      <c r="D123">
        <v>140922957</v>
      </c>
      <c r="E123">
        <v>1</v>
      </c>
      <c r="F123">
        <v>1</v>
      </c>
      <c r="G123">
        <v>1</v>
      </c>
      <c r="H123">
        <v>2</v>
      </c>
      <c r="I123" t="s">
        <v>508</v>
      </c>
      <c r="J123" t="s">
        <v>509</v>
      </c>
      <c r="K123" t="s">
        <v>510</v>
      </c>
      <c r="L123">
        <v>1367</v>
      </c>
      <c r="N123">
        <v>1011</v>
      </c>
      <c r="O123" t="s">
        <v>396</v>
      </c>
      <c r="P123" t="s">
        <v>396</v>
      </c>
      <c r="Q123">
        <v>1</v>
      </c>
      <c r="W123">
        <v>0</v>
      </c>
      <c r="X123">
        <v>-1189221606</v>
      </c>
      <c r="Y123">
        <f t="shared" si="62"/>
        <v>7.25</v>
      </c>
      <c r="AA123">
        <v>0</v>
      </c>
      <c r="AB123">
        <v>1609.74</v>
      </c>
      <c r="AC123">
        <v>617.09</v>
      </c>
      <c r="AD123">
        <v>0</v>
      </c>
      <c r="AE123">
        <v>0</v>
      </c>
      <c r="AF123">
        <v>120.04</v>
      </c>
      <c r="AG123">
        <v>13.5</v>
      </c>
      <c r="AH123">
        <v>0</v>
      </c>
      <c r="AI123">
        <v>1</v>
      </c>
      <c r="AJ123">
        <v>13.41</v>
      </c>
      <c r="AK123">
        <v>45.71</v>
      </c>
      <c r="AL123">
        <v>1</v>
      </c>
      <c r="AM123">
        <v>4</v>
      </c>
      <c r="AN123">
        <v>0</v>
      </c>
      <c r="AO123">
        <v>1</v>
      </c>
      <c r="AP123">
        <v>1</v>
      </c>
      <c r="AQ123">
        <v>0</v>
      </c>
      <c r="AR123">
        <v>0</v>
      </c>
      <c r="AS123" t="s">
        <v>3</v>
      </c>
      <c r="AT123">
        <v>5.8</v>
      </c>
      <c r="AU123" t="s">
        <v>38</v>
      </c>
      <c r="AV123">
        <v>0</v>
      </c>
      <c r="AW123">
        <v>2</v>
      </c>
      <c r="AX123">
        <v>145105548</v>
      </c>
      <c r="AY123">
        <v>1</v>
      </c>
      <c r="AZ123">
        <v>0</v>
      </c>
      <c r="BA123">
        <v>136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X123">
        <f>ROUND(Y123*Source!I123,9)</f>
        <v>0.79749999999999999</v>
      </c>
      <c r="CY123">
        <f t="shared" si="67"/>
        <v>1609.74</v>
      </c>
      <c r="CZ123">
        <f t="shared" si="68"/>
        <v>120.04</v>
      </c>
      <c r="DA123">
        <f t="shared" si="69"/>
        <v>13.41</v>
      </c>
      <c r="DB123">
        <f t="shared" si="63"/>
        <v>870.29</v>
      </c>
      <c r="DC123">
        <f t="shared" si="64"/>
        <v>97.88</v>
      </c>
      <c r="DD123" t="s">
        <v>3</v>
      </c>
      <c r="DE123" t="s">
        <v>3</v>
      </c>
      <c r="DF123">
        <f t="shared" si="61"/>
        <v>0</v>
      </c>
      <c r="DG123">
        <f t="shared" si="70"/>
        <v>1283.77</v>
      </c>
      <c r="DH123">
        <f t="shared" si="65"/>
        <v>492.13</v>
      </c>
      <c r="DI123">
        <f t="shared" si="66"/>
        <v>0</v>
      </c>
      <c r="DJ123">
        <f t="shared" si="71"/>
        <v>1283.77</v>
      </c>
      <c r="DK123">
        <v>0</v>
      </c>
      <c r="DL123" t="s">
        <v>3</v>
      </c>
      <c r="DM123">
        <v>0</v>
      </c>
      <c r="DN123" t="s">
        <v>3</v>
      </c>
      <c r="DO123">
        <v>0</v>
      </c>
    </row>
    <row r="124" spans="1:119" x14ac:dyDescent="0.2">
      <c r="A124">
        <f>ROW(Source!A123)</f>
        <v>123</v>
      </c>
      <c r="B124">
        <v>145071932</v>
      </c>
      <c r="C124">
        <v>145105543</v>
      </c>
      <c r="D124">
        <v>140922958</v>
      </c>
      <c r="E124">
        <v>1</v>
      </c>
      <c r="F124">
        <v>1</v>
      </c>
      <c r="G124">
        <v>1</v>
      </c>
      <c r="H124">
        <v>2</v>
      </c>
      <c r="I124" t="s">
        <v>407</v>
      </c>
      <c r="J124" t="s">
        <v>408</v>
      </c>
      <c r="K124" t="s">
        <v>409</v>
      </c>
      <c r="L124">
        <v>1367</v>
      </c>
      <c r="N124">
        <v>1011</v>
      </c>
      <c r="O124" t="s">
        <v>396</v>
      </c>
      <c r="P124" t="s">
        <v>396</v>
      </c>
      <c r="Q124">
        <v>1</v>
      </c>
      <c r="W124">
        <v>0</v>
      </c>
      <c r="X124">
        <v>-1731906086</v>
      </c>
      <c r="Y124">
        <f t="shared" si="62"/>
        <v>6.1124999999999998</v>
      </c>
      <c r="AA124">
        <v>0</v>
      </c>
      <c r="AB124">
        <v>2354.2600000000002</v>
      </c>
      <c r="AC124">
        <v>658.22</v>
      </c>
      <c r="AD124">
        <v>0</v>
      </c>
      <c r="AE124">
        <v>0</v>
      </c>
      <c r="AF124">
        <v>175.56</v>
      </c>
      <c r="AG124">
        <v>14.4</v>
      </c>
      <c r="AH124">
        <v>0</v>
      </c>
      <c r="AI124">
        <v>1</v>
      </c>
      <c r="AJ124">
        <v>13.41</v>
      </c>
      <c r="AK124">
        <v>45.71</v>
      </c>
      <c r="AL124">
        <v>1</v>
      </c>
      <c r="AM124">
        <v>4</v>
      </c>
      <c r="AN124">
        <v>0</v>
      </c>
      <c r="AO124">
        <v>1</v>
      </c>
      <c r="AP124">
        <v>1</v>
      </c>
      <c r="AQ124">
        <v>0</v>
      </c>
      <c r="AR124">
        <v>0</v>
      </c>
      <c r="AS124" t="s">
        <v>3</v>
      </c>
      <c r="AT124">
        <v>4.8899999999999997</v>
      </c>
      <c r="AU124" t="s">
        <v>38</v>
      </c>
      <c r="AV124">
        <v>0</v>
      </c>
      <c r="AW124">
        <v>2</v>
      </c>
      <c r="AX124">
        <v>145105549</v>
      </c>
      <c r="AY124">
        <v>1</v>
      </c>
      <c r="AZ124">
        <v>0</v>
      </c>
      <c r="BA124">
        <v>137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X124">
        <f>ROUND(Y124*Source!I123,9)</f>
        <v>0.67237499999999994</v>
      </c>
      <c r="CY124">
        <f t="shared" si="67"/>
        <v>2354.2600000000002</v>
      </c>
      <c r="CZ124">
        <f t="shared" si="68"/>
        <v>175.56</v>
      </c>
      <c r="DA124">
        <f t="shared" si="69"/>
        <v>13.41</v>
      </c>
      <c r="DB124">
        <f t="shared" si="63"/>
        <v>1073.1099999999999</v>
      </c>
      <c r="DC124">
        <f t="shared" si="64"/>
        <v>88.03</v>
      </c>
      <c r="DD124" t="s">
        <v>3</v>
      </c>
      <c r="DE124" t="s">
        <v>3</v>
      </c>
      <c r="DF124">
        <f t="shared" si="61"/>
        <v>0</v>
      </c>
      <c r="DG124">
        <f t="shared" si="70"/>
        <v>1582.95</v>
      </c>
      <c r="DH124">
        <f t="shared" si="65"/>
        <v>442.57</v>
      </c>
      <c r="DI124">
        <f t="shared" si="66"/>
        <v>0</v>
      </c>
      <c r="DJ124">
        <f t="shared" si="71"/>
        <v>1582.95</v>
      </c>
      <c r="DK124">
        <v>0</v>
      </c>
      <c r="DL124" t="s">
        <v>3</v>
      </c>
      <c r="DM124">
        <v>0</v>
      </c>
      <c r="DN124" t="s">
        <v>3</v>
      </c>
      <c r="DO124">
        <v>0</v>
      </c>
    </row>
    <row r="125" spans="1:119" x14ac:dyDescent="0.2">
      <c r="A125">
        <f>ROW(Source!A123)</f>
        <v>123</v>
      </c>
      <c r="B125">
        <v>145071932</v>
      </c>
      <c r="C125">
        <v>145105543</v>
      </c>
      <c r="D125">
        <v>140922959</v>
      </c>
      <c r="E125">
        <v>1</v>
      </c>
      <c r="F125">
        <v>1</v>
      </c>
      <c r="G125">
        <v>1</v>
      </c>
      <c r="H125">
        <v>2</v>
      </c>
      <c r="I125" t="s">
        <v>511</v>
      </c>
      <c r="J125" t="s">
        <v>512</v>
      </c>
      <c r="K125" t="s">
        <v>513</v>
      </c>
      <c r="L125">
        <v>1367</v>
      </c>
      <c r="N125">
        <v>1011</v>
      </c>
      <c r="O125" t="s">
        <v>396</v>
      </c>
      <c r="P125" t="s">
        <v>396</v>
      </c>
      <c r="Q125">
        <v>1</v>
      </c>
      <c r="W125">
        <v>0</v>
      </c>
      <c r="X125">
        <v>-1161184353</v>
      </c>
      <c r="Y125">
        <f t="shared" si="62"/>
        <v>2.8000000000000003</v>
      </c>
      <c r="AA125">
        <v>0</v>
      </c>
      <c r="AB125">
        <v>3889.03</v>
      </c>
      <c r="AC125">
        <v>1147.32</v>
      </c>
      <c r="AD125">
        <v>0</v>
      </c>
      <c r="AE125">
        <v>0</v>
      </c>
      <c r="AF125">
        <v>290.01</v>
      </c>
      <c r="AG125">
        <v>25.1</v>
      </c>
      <c r="AH125">
        <v>0</v>
      </c>
      <c r="AI125">
        <v>1</v>
      </c>
      <c r="AJ125">
        <v>13.41</v>
      </c>
      <c r="AK125">
        <v>45.71</v>
      </c>
      <c r="AL125">
        <v>1</v>
      </c>
      <c r="AM125">
        <v>4</v>
      </c>
      <c r="AN125">
        <v>0</v>
      </c>
      <c r="AO125">
        <v>1</v>
      </c>
      <c r="AP125">
        <v>1</v>
      </c>
      <c r="AQ125">
        <v>0</v>
      </c>
      <c r="AR125">
        <v>0</v>
      </c>
      <c r="AS125" t="s">
        <v>3</v>
      </c>
      <c r="AT125">
        <v>2.2400000000000002</v>
      </c>
      <c r="AU125" t="s">
        <v>38</v>
      </c>
      <c r="AV125">
        <v>0</v>
      </c>
      <c r="AW125">
        <v>2</v>
      </c>
      <c r="AX125">
        <v>145105550</v>
      </c>
      <c r="AY125">
        <v>1</v>
      </c>
      <c r="AZ125">
        <v>0</v>
      </c>
      <c r="BA125">
        <v>138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X125">
        <f>ROUND(Y125*Source!I123,9)</f>
        <v>0.308</v>
      </c>
      <c r="CY125">
        <f t="shared" si="67"/>
        <v>3889.03</v>
      </c>
      <c r="CZ125">
        <f t="shared" si="68"/>
        <v>290.01</v>
      </c>
      <c r="DA125">
        <f t="shared" si="69"/>
        <v>13.41</v>
      </c>
      <c r="DB125">
        <f t="shared" si="63"/>
        <v>812.03</v>
      </c>
      <c r="DC125">
        <f t="shared" si="64"/>
        <v>70.28</v>
      </c>
      <c r="DD125" t="s">
        <v>3</v>
      </c>
      <c r="DE125" t="s">
        <v>3</v>
      </c>
      <c r="DF125">
        <f t="shared" si="61"/>
        <v>0</v>
      </c>
      <c r="DG125">
        <f t="shared" si="70"/>
        <v>1197.82</v>
      </c>
      <c r="DH125">
        <f t="shared" si="65"/>
        <v>353.37</v>
      </c>
      <c r="DI125">
        <f t="shared" si="66"/>
        <v>0</v>
      </c>
      <c r="DJ125">
        <f t="shared" si="71"/>
        <v>1197.82</v>
      </c>
      <c r="DK125">
        <v>0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ROW(Source!A123)</f>
        <v>123</v>
      </c>
      <c r="B126">
        <v>145071932</v>
      </c>
      <c r="C126">
        <v>145105543</v>
      </c>
      <c r="D126">
        <v>140923032</v>
      </c>
      <c r="E126">
        <v>1</v>
      </c>
      <c r="F126">
        <v>1</v>
      </c>
      <c r="G126">
        <v>1</v>
      </c>
      <c r="H126">
        <v>2</v>
      </c>
      <c r="I126" t="s">
        <v>410</v>
      </c>
      <c r="J126" t="s">
        <v>411</v>
      </c>
      <c r="K126" t="s">
        <v>412</v>
      </c>
      <c r="L126">
        <v>1367</v>
      </c>
      <c r="N126">
        <v>1011</v>
      </c>
      <c r="O126" t="s">
        <v>396</v>
      </c>
      <c r="P126" t="s">
        <v>396</v>
      </c>
      <c r="Q126">
        <v>1</v>
      </c>
      <c r="W126">
        <v>0</v>
      </c>
      <c r="X126">
        <v>321316643</v>
      </c>
      <c r="Y126">
        <f t="shared" si="62"/>
        <v>1.2375</v>
      </c>
      <c r="AA126">
        <v>0</v>
      </c>
      <c r="AB126">
        <v>12.07</v>
      </c>
      <c r="AC126">
        <v>0</v>
      </c>
      <c r="AD126">
        <v>0</v>
      </c>
      <c r="AE126">
        <v>0</v>
      </c>
      <c r="AF126">
        <v>0.9</v>
      </c>
      <c r="AG126">
        <v>0</v>
      </c>
      <c r="AH126">
        <v>0</v>
      </c>
      <c r="AI126">
        <v>1</v>
      </c>
      <c r="AJ126">
        <v>13.41</v>
      </c>
      <c r="AK126">
        <v>45.71</v>
      </c>
      <c r="AL126">
        <v>1</v>
      </c>
      <c r="AM126">
        <v>4</v>
      </c>
      <c r="AN126">
        <v>0</v>
      </c>
      <c r="AO126">
        <v>1</v>
      </c>
      <c r="AP126">
        <v>1</v>
      </c>
      <c r="AQ126">
        <v>0</v>
      </c>
      <c r="AR126">
        <v>0</v>
      </c>
      <c r="AS126" t="s">
        <v>3</v>
      </c>
      <c r="AT126">
        <v>0.99</v>
      </c>
      <c r="AU126" t="s">
        <v>38</v>
      </c>
      <c r="AV126">
        <v>0</v>
      </c>
      <c r="AW126">
        <v>2</v>
      </c>
      <c r="AX126">
        <v>145105551</v>
      </c>
      <c r="AY126">
        <v>1</v>
      </c>
      <c r="AZ126">
        <v>0</v>
      </c>
      <c r="BA126">
        <v>139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X126">
        <f>ROUND(Y126*Source!I123,9)</f>
        <v>0.136125</v>
      </c>
      <c r="CY126">
        <f t="shared" si="67"/>
        <v>12.07</v>
      </c>
      <c r="CZ126">
        <f t="shared" si="68"/>
        <v>0.9</v>
      </c>
      <c r="DA126">
        <f t="shared" si="69"/>
        <v>13.41</v>
      </c>
      <c r="DB126">
        <f t="shared" si="63"/>
        <v>1.1100000000000001</v>
      </c>
      <c r="DC126">
        <f t="shared" si="64"/>
        <v>0</v>
      </c>
      <c r="DD126" t="s">
        <v>3</v>
      </c>
      <c r="DE126" t="s">
        <v>3</v>
      </c>
      <c r="DF126">
        <f t="shared" si="61"/>
        <v>0</v>
      </c>
      <c r="DG126">
        <f t="shared" si="70"/>
        <v>1.64</v>
      </c>
      <c r="DH126">
        <f t="shared" si="65"/>
        <v>0</v>
      </c>
      <c r="DI126">
        <f t="shared" si="66"/>
        <v>0</v>
      </c>
      <c r="DJ126">
        <f t="shared" si="71"/>
        <v>1.64</v>
      </c>
      <c r="DK126">
        <v>0</v>
      </c>
      <c r="DL126" t="s">
        <v>3</v>
      </c>
      <c r="DM126">
        <v>0</v>
      </c>
      <c r="DN126" t="s">
        <v>3</v>
      </c>
      <c r="DO126">
        <v>0</v>
      </c>
    </row>
    <row r="127" spans="1:119" x14ac:dyDescent="0.2">
      <c r="A127">
        <f>ROW(Source!A123)</f>
        <v>123</v>
      </c>
      <c r="B127">
        <v>145071932</v>
      </c>
      <c r="C127">
        <v>145105543</v>
      </c>
      <c r="D127">
        <v>140923885</v>
      </c>
      <c r="E127">
        <v>1</v>
      </c>
      <c r="F127">
        <v>1</v>
      </c>
      <c r="G127">
        <v>1</v>
      </c>
      <c r="H127">
        <v>2</v>
      </c>
      <c r="I127" t="s">
        <v>413</v>
      </c>
      <c r="J127" t="s">
        <v>414</v>
      </c>
      <c r="K127" t="s">
        <v>415</v>
      </c>
      <c r="L127">
        <v>1367</v>
      </c>
      <c r="N127">
        <v>1011</v>
      </c>
      <c r="O127" t="s">
        <v>396</v>
      </c>
      <c r="P127" t="s">
        <v>396</v>
      </c>
      <c r="Q127">
        <v>1</v>
      </c>
      <c r="W127">
        <v>0</v>
      </c>
      <c r="X127">
        <v>509054691</v>
      </c>
      <c r="Y127">
        <f t="shared" si="62"/>
        <v>0.625</v>
      </c>
      <c r="AA127">
        <v>0</v>
      </c>
      <c r="AB127">
        <v>881.17</v>
      </c>
      <c r="AC127">
        <v>530.24</v>
      </c>
      <c r="AD127">
        <v>0</v>
      </c>
      <c r="AE127">
        <v>0</v>
      </c>
      <c r="AF127">
        <v>65.709999999999994</v>
      </c>
      <c r="AG127">
        <v>11.6</v>
      </c>
      <c r="AH127">
        <v>0</v>
      </c>
      <c r="AI127">
        <v>1</v>
      </c>
      <c r="AJ127">
        <v>13.41</v>
      </c>
      <c r="AK127">
        <v>45.71</v>
      </c>
      <c r="AL127">
        <v>1</v>
      </c>
      <c r="AM127">
        <v>4</v>
      </c>
      <c r="AN127">
        <v>0</v>
      </c>
      <c r="AO127">
        <v>1</v>
      </c>
      <c r="AP127">
        <v>1</v>
      </c>
      <c r="AQ127">
        <v>0</v>
      </c>
      <c r="AR127">
        <v>0</v>
      </c>
      <c r="AS127" t="s">
        <v>3</v>
      </c>
      <c r="AT127">
        <v>0.5</v>
      </c>
      <c r="AU127" t="s">
        <v>38</v>
      </c>
      <c r="AV127">
        <v>0</v>
      </c>
      <c r="AW127">
        <v>2</v>
      </c>
      <c r="AX127">
        <v>145105552</v>
      </c>
      <c r="AY127">
        <v>1</v>
      </c>
      <c r="AZ127">
        <v>0</v>
      </c>
      <c r="BA127">
        <v>140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X127">
        <f>ROUND(Y127*Source!I123,9)</f>
        <v>6.8750000000000006E-2</v>
      </c>
      <c r="CY127">
        <f t="shared" si="67"/>
        <v>881.17</v>
      </c>
      <c r="CZ127">
        <f t="shared" si="68"/>
        <v>65.709999999999994</v>
      </c>
      <c r="DA127">
        <f t="shared" si="69"/>
        <v>13.41</v>
      </c>
      <c r="DB127">
        <f t="shared" si="63"/>
        <v>41.08</v>
      </c>
      <c r="DC127">
        <f t="shared" si="64"/>
        <v>7.25</v>
      </c>
      <c r="DD127" t="s">
        <v>3</v>
      </c>
      <c r="DE127" t="s">
        <v>3</v>
      </c>
      <c r="DF127">
        <f t="shared" si="61"/>
        <v>0</v>
      </c>
      <c r="DG127">
        <f t="shared" si="70"/>
        <v>60.58</v>
      </c>
      <c r="DH127">
        <f t="shared" si="65"/>
        <v>36.450000000000003</v>
      </c>
      <c r="DI127">
        <f t="shared" si="66"/>
        <v>0</v>
      </c>
      <c r="DJ127">
        <f t="shared" si="71"/>
        <v>60.58</v>
      </c>
      <c r="DK127">
        <v>0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ROW(Source!A123)</f>
        <v>123</v>
      </c>
      <c r="B128">
        <v>145071932</v>
      </c>
      <c r="C128">
        <v>145105543</v>
      </c>
      <c r="D128">
        <v>140924041</v>
      </c>
      <c r="E128">
        <v>1</v>
      </c>
      <c r="F128">
        <v>1</v>
      </c>
      <c r="G128">
        <v>1</v>
      </c>
      <c r="H128">
        <v>2</v>
      </c>
      <c r="I128" t="s">
        <v>416</v>
      </c>
      <c r="J128" t="s">
        <v>417</v>
      </c>
      <c r="K128" t="s">
        <v>418</v>
      </c>
      <c r="L128">
        <v>1367</v>
      </c>
      <c r="N128">
        <v>1011</v>
      </c>
      <c r="O128" t="s">
        <v>396</v>
      </c>
      <c r="P128" t="s">
        <v>396</v>
      </c>
      <c r="Q128">
        <v>1</v>
      </c>
      <c r="W128">
        <v>0</v>
      </c>
      <c r="X128">
        <v>2077867240</v>
      </c>
      <c r="Y128">
        <f t="shared" si="62"/>
        <v>4.2</v>
      </c>
      <c r="AA128">
        <v>0</v>
      </c>
      <c r="AB128">
        <v>16.09</v>
      </c>
      <c r="AC128">
        <v>0</v>
      </c>
      <c r="AD128">
        <v>0</v>
      </c>
      <c r="AE128">
        <v>0</v>
      </c>
      <c r="AF128">
        <v>1.2</v>
      </c>
      <c r="AG128">
        <v>0</v>
      </c>
      <c r="AH128">
        <v>0</v>
      </c>
      <c r="AI128">
        <v>1</v>
      </c>
      <c r="AJ128">
        <v>13.41</v>
      </c>
      <c r="AK128">
        <v>45.71</v>
      </c>
      <c r="AL128">
        <v>1</v>
      </c>
      <c r="AM128">
        <v>4</v>
      </c>
      <c r="AN128">
        <v>0</v>
      </c>
      <c r="AO128">
        <v>1</v>
      </c>
      <c r="AP128">
        <v>1</v>
      </c>
      <c r="AQ128">
        <v>0</v>
      </c>
      <c r="AR128">
        <v>0</v>
      </c>
      <c r="AS128" t="s">
        <v>3</v>
      </c>
      <c r="AT128">
        <v>3.36</v>
      </c>
      <c r="AU128" t="s">
        <v>38</v>
      </c>
      <c r="AV128">
        <v>0</v>
      </c>
      <c r="AW128">
        <v>2</v>
      </c>
      <c r="AX128">
        <v>145105553</v>
      </c>
      <c r="AY128">
        <v>1</v>
      </c>
      <c r="AZ128">
        <v>0</v>
      </c>
      <c r="BA128">
        <v>141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X128">
        <f>ROUND(Y128*Source!I123,9)</f>
        <v>0.46200000000000002</v>
      </c>
      <c r="CY128">
        <f t="shared" si="67"/>
        <v>16.09</v>
      </c>
      <c r="CZ128">
        <f t="shared" si="68"/>
        <v>1.2</v>
      </c>
      <c r="DA128">
        <f t="shared" si="69"/>
        <v>13.41</v>
      </c>
      <c r="DB128">
        <f t="shared" si="63"/>
        <v>5.04</v>
      </c>
      <c r="DC128">
        <f t="shared" si="64"/>
        <v>0</v>
      </c>
      <c r="DD128" t="s">
        <v>3</v>
      </c>
      <c r="DE128" t="s">
        <v>3</v>
      </c>
      <c r="DF128">
        <f t="shared" si="61"/>
        <v>0</v>
      </c>
      <c r="DG128">
        <f t="shared" si="70"/>
        <v>7.43</v>
      </c>
      <c r="DH128">
        <f t="shared" si="65"/>
        <v>0</v>
      </c>
      <c r="DI128">
        <f t="shared" si="66"/>
        <v>0</v>
      </c>
      <c r="DJ128">
        <f t="shared" si="71"/>
        <v>7.43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ROW(Source!A123)</f>
        <v>123</v>
      </c>
      <c r="B129">
        <v>145071932</v>
      </c>
      <c r="C129">
        <v>145105543</v>
      </c>
      <c r="D129">
        <v>140924084</v>
      </c>
      <c r="E129">
        <v>1</v>
      </c>
      <c r="F129">
        <v>1</v>
      </c>
      <c r="G129">
        <v>1</v>
      </c>
      <c r="H129">
        <v>2</v>
      </c>
      <c r="I129" t="s">
        <v>419</v>
      </c>
      <c r="J129" t="s">
        <v>420</v>
      </c>
      <c r="K129" t="s">
        <v>421</v>
      </c>
      <c r="L129">
        <v>1367</v>
      </c>
      <c r="N129">
        <v>1011</v>
      </c>
      <c r="O129" t="s">
        <v>396</v>
      </c>
      <c r="P129" t="s">
        <v>396</v>
      </c>
      <c r="Q129">
        <v>1</v>
      </c>
      <c r="W129">
        <v>0</v>
      </c>
      <c r="X129">
        <v>-1866313122</v>
      </c>
      <c r="Y129">
        <f t="shared" si="62"/>
        <v>0.22499999999999998</v>
      </c>
      <c r="AA129">
        <v>0</v>
      </c>
      <c r="AB129">
        <v>165.08</v>
      </c>
      <c r="AC129">
        <v>0</v>
      </c>
      <c r="AD129">
        <v>0</v>
      </c>
      <c r="AE129">
        <v>0</v>
      </c>
      <c r="AF129">
        <v>12.31</v>
      </c>
      <c r="AG129">
        <v>0</v>
      </c>
      <c r="AH129">
        <v>0</v>
      </c>
      <c r="AI129">
        <v>1</v>
      </c>
      <c r="AJ129">
        <v>13.41</v>
      </c>
      <c r="AK129">
        <v>45.71</v>
      </c>
      <c r="AL129">
        <v>1</v>
      </c>
      <c r="AM129">
        <v>4</v>
      </c>
      <c r="AN129">
        <v>0</v>
      </c>
      <c r="AO129">
        <v>1</v>
      </c>
      <c r="AP129">
        <v>1</v>
      </c>
      <c r="AQ129">
        <v>0</v>
      </c>
      <c r="AR129">
        <v>0</v>
      </c>
      <c r="AS129" t="s">
        <v>3</v>
      </c>
      <c r="AT129">
        <v>0.18</v>
      </c>
      <c r="AU129" t="s">
        <v>38</v>
      </c>
      <c r="AV129">
        <v>0</v>
      </c>
      <c r="AW129">
        <v>2</v>
      </c>
      <c r="AX129">
        <v>145105554</v>
      </c>
      <c r="AY129">
        <v>1</v>
      </c>
      <c r="AZ129">
        <v>0</v>
      </c>
      <c r="BA129">
        <v>142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X129">
        <f>ROUND(Y129*Source!I123,9)</f>
        <v>2.4750000000000001E-2</v>
      </c>
      <c r="CY129">
        <f t="shared" si="67"/>
        <v>165.08</v>
      </c>
      <c r="CZ129">
        <f t="shared" si="68"/>
        <v>12.31</v>
      </c>
      <c r="DA129">
        <f t="shared" si="69"/>
        <v>13.41</v>
      </c>
      <c r="DB129">
        <f t="shared" si="63"/>
        <v>2.78</v>
      </c>
      <c r="DC129">
        <f t="shared" si="64"/>
        <v>0</v>
      </c>
      <c r="DD129" t="s">
        <v>3</v>
      </c>
      <c r="DE129" t="s">
        <v>3</v>
      </c>
      <c r="DF129">
        <f t="shared" si="61"/>
        <v>0</v>
      </c>
      <c r="DG129">
        <f t="shared" si="70"/>
        <v>4.09</v>
      </c>
      <c r="DH129">
        <f t="shared" si="65"/>
        <v>0</v>
      </c>
      <c r="DI129">
        <f t="shared" si="66"/>
        <v>0</v>
      </c>
      <c r="DJ129">
        <f t="shared" si="71"/>
        <v>4.09</v>
      </c>
      <c r="DK129">
        <v>0</v>
      </c>
      <c r="DL129" t="s">
        <v>3</v>
      </c>
      <c r="DM129">
        <v>0</v>
      </c>
      <c r="DN129" t="s">
        <v>3</v>
      </c>
      <c r="DO129">
        <v>0</v>
      </c>
    </row>
    <row r="130" spans="1:119" x14ac:dyDescent="0.2">
      <c r="A130">
        <f>ROW(Source!A123)</f>
        <v>123</v>
      </c>
      <c r="B130">
        <v>145071932</v>
      </c>
      <c r="C130">
        <v>145105543</v>
      </c>
      <c r="D130">
        <v>140771005</v>
      </c>
      <c r="E130">
        <v>1</v>
      </c>
      <c r="F130">
        <v>1</v>
      </c>
      <c r="G130">
        <v>1</v>
      </c>
      <c r="H130">
        <v>3</v>
      </c>
      <c r="I130" t="s">
        <v>422</v>
      </c>
      <c r="J130" t="s">
        <v>423</v>
      </c>
      <c r="K130" t="s">
        <v>424</v>
      </c>
      <c r="L130">
        <v>1339</v>
      </c>
      <c r="N130">
        <v>1007</v>
      </c>
      <c r="O130" t="s">
        <v>142</v>
      </c>
      <c r="P130" t="s">
        <v>142</v>
      </c>
      <c r="Q130">
        <v>1</v>
      </c>
      <c r="W130">
        <v>0</v>
      </c>
      <c r="X130">
        <v>-1761807714</v>
      </c>
      <c r="Y130">
        <f t="shared" ref="Y130:Y152" si="72">AT130</f>
        <v>2.98</v>
      </c>
      <c r="AA130">
        <v>52.12</v>
      </c>
      <c r="AB130">
        <v>0</v>
      </c>
      <c r="AC130">
        <v>0</v>
      </c>
      <c r="AD130">
        <v>0</v>
      </c>
      <c r="AE130">
        <v>6.22</v>
      </c>
      <c r="AF130">
        <v>0</v>
      </c>
      <c r="AG130">
        <v>0</v>
      </c>
      <c r="AH130">
        <v>0</v>
      </c>
      <c r="AI130">
        <v>8.3800000000000008</v>
      </c>
      <c r="AJ130">
        <v>1</v>
      </c>
      <c r="AK130">
        <v>1</v>
      </c>
      <c r="AL130">
        <v>1</v>
      </c>
      <c r="AM130">
        <v>4</v>
      </c>
      <c r="AN130">
        <v>0</v>
      </c>
      <c r="AO130">
        <v>1</v>
      </c>
      <c r="AP130">
        <v>1</v>
      </c>
      <c r="AQ130">
        <v>0</v>
      </c>
      <c r="AR130">
        <v>0</v>
      </c>
      <c r="AS130" t="s">
        <v>3</v>
      </c>
      <c r="AT130">
        <v>2.98</v>
      </c>
      <c r="AU130" t="s">
        <v>3</v>
      </c>
      <c r="AV130">
        <v>0</v>
      </c>
      <c r="AW130">
        <v>2</v>
      </c>
      <c r="AX130">
        <v>145105555</v>
      </c>
      <c r="AY130">
        <v>1</v>
      </c>
      <c r="AZ130">
        <v>0</v>
      </c>
      <c r="BA130">
        <v>143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X130">
        <f>ROUND(Y130*Source!I123,9)</f>
        <v>0.32779999999999998</v>
      </c>
      <c r="CY130">
        <f t="shared" ref="CY130:CY142" si="73">AA130</f>
        <v>52.12</v>
      </c>
      <c r="CZ130">
        <f t="shared" ref="CZ130:CZ142" si="74">AE130</f>
        <v>6.22</v>
      </c>
      <c r="DA130">
        <f t="shared" ref="DA130:DA142" si="75">AI130</f>
        <v>8.3800000000000008</v>
      </c>
      <c r="DB130">
        <f t="shared" ref="DB130:DB152" si="76">ROUND(ROUND(AT130*CZ130,2),2)</f>
        <v>18.54</v>
      </c>
      <c r="DC130">
        <f t="shared" ref="DC130:DC152" si="77">ROUND(ROUND(AT130*AG130,2),2)</f>
        <v>0</v>
      </c>
      <c r="DD130" t="s">
        <v>3</v>
      </c>
      <c r="DE130" t="s">
        <v>3</v>
      </c>
      <c r="DF130">
        <f t="shared" ref="DF130:DF142" si="78">ROUND(ROUND(AE130*AI130,2)*CX130,2)</f>
        <v>17.079999999999998</v>
      </c>
      <c r="DG130">
        <f t="shared" ref="DG130:DG144" si="79">ROUND(ROUND(AF130,2)*CX130,2)</f>
        <v>0</v>
      </c>
      <c r="DH130">
        <f t="shared" ref="DH130:DH143" si="80">ROUND(ROUND(AG130,2)*CX130,2)</f>
        <v>0</v>
      </c>
      <c r="DI130">
        <f t="shared" si="66"/>
        <v>0</v>
      </c>
      <c r="DJ130">
        <f t="shared" ref="DJ130:DJ142" si="81">DF130</f>
        <v>17.079999999999998</v>
      </c>
      <c r="DK130">
        <v>0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ROW(Source!A123)</f>
        <v>123</v>
      </c>
      <c r="B131">
        <v>145071932</v>
      </c>
      <c r="C131">
        <v>145105543</v>
      </c>
      <c r="D131">
        <v>140771011</v>
      </c>
      <c r="E131">
        <v>1</v>
      </c>
      <c r="F131">
        <v>1</v>
      </c>
      <c r="G131">
        <v>1</v>
      </c>
      <c r="H131">
        <v>3</v>
      </c>
      <c r="I131" t="s">
        <v>425</v>
      </c>
      <c r="J131" t="s">
        <v>426</v>
      </c>
      <c r="K131" t="s">
        <v>427</v>
      </c>
      <c r="L131">
        <v>1346</v>
      </c>
      <c r="N131">
        <v>1009</v>
      </c>
      <c r="O131" t="s">
        <v>49</v>
      </c>
      <c r="P131" t="s">
        <v>49</v>
      </c>
      <c r="Q131">
        <v>1</v>
      </c>
      <c r="W131">
        <v>0</v>
      </c>
      <c r="X131">
        <v>-2118006079</v>
      </c>
      <c r="Y131">
        <f t="shared" si="72"/>
        <v>0.90300000000000002</v>
      </c>
      <c r="AA131">
        <v>51.03</v>
      </c>
      <c r="AB131">
        <v>0</v>
      </c>
      <c r="AC131">
        <v>0</v>
      </c>
      <c r="AD131">
        <v>0</v>
      </c>
      <c r="AE131">
        <v>6.09</v>
      </c>
      <c r="AF131">
        <v>0</v>
      </c>
      <c r="AG131">
        <v>0</v>
      </c>
      <c r="AH131">
        <v>0</v>
      </c>
      <c r="AI131">
        <v>8.3800000000000008</v>
      </c>
      <c r="AJ131">
        <v>1</v>
      </c>
      <c r="AK131">
        <v>1</v>
      </c>
      <c r="AL131">
        <v>1</v>
      </c>
      <c r="AM131">
        <v>4</v>
      </c>
      <c r="AN131">
        <v>0</v>
      </c>
      <c r="AO131">
        <v>1</v>
      </c>
      <c r="AP131">
        <v>1</v>
      </c>
      <c r="AQ131">
        <v>0</v>
      </c>
      <c r="AR131">
        <v>0</v>
      </c>
      <c r="AS131" t="s">
        <v>3</v>
      </c>
      <c r="AT131">
        <v>0.90300000000000002</v>
      </c>
      <c r="AU131" t="s">
        <v>3</v>
      </c>
      <c r="AV131">
        <v>0</v>
      </c>
      <c r="AW131">
        <v>2</v>
      </c>
      <c r="AX131">
        <v>145105556</v>
      </c>
      <c r="AY131">
        <v>1</v>
      </c>
      <c r="AZ131">
        <v>0</v>
      </c>
      <c r="BA131">
        <v>144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X131">
        <f>ROUND(Y131*Source!I123,9)</f>
        <v>9.9330000000000002E-2</v>
      </c>
      <c r="CY131">
        <f t="shared" si="73"/>
        <v>51.03</v>
      </c>
      <c r="CZ131">
        <f t="shared" si="74"/>
        <v>6.09</v>
      </c>
      <c r="DA131">
        <f t="shared" si="75"/>
        <v>8.3800000000000008</v>
      </c>
      <c r="DB131">
        <f t="shared" si="76"/>
        <v>5.5</v>
      </c>
      <c r="DC131">
        <f t="shared" si="77"/>
        <v>0</v>
      </c>
      <c r="DD131" t="s">
        <v>3</v>
      </c>
      <c r="DE131" t="s">
        <v>3</v>
      </c>
      <c r="DF131">
        <f t="shared" si="78"/>
        <v>5.07</v>
      </c>
      <c r="DG131">
        <f t="shared" si="79"/>
        <v>0</v>
      </c>
      <c r="DH131">
        <f t="shared" si="80"/>
        <v>0</v>
      </c>
      <c r="DI131">
        <f t="shared" si="66"/>
        <v>0</v>
      </c>
      <c r="DJ131">
        <f t="shared" si="81"/>
        <v>5.07</v>
      </c>
      <c r="DK131">
        <v>0</v>
      </c>
      <c r="DL131" t="s">
        <v>3</v>
      </c>
      <c r="DM131">
        <v>0</v>
      </c>
      <c r="DN131" t="s">
        <v>3</v>
      </c>
      <c r="DO131">
        <v>0</v>
      </c>
    </row>
    <row r="132" spans="1:119" x14ac:dyDescent="0.2">
      <c r="A132">
        <f>ROW(Source!A123)</f>
        <v>123</v>
      </c>
      <c r="B132">
        <v>145071932</v>
      </c>
      <c r="C132">
        <v>145105543</v>
      </c>
      <c r="D132">
        <v>140773776</v>
      </c>
      <c r="E132">
        <v>1</v>
      </c>
      <c r="F132">
        <v>1</v>
      </c>
      <c r="G132">
        <v>1</v>
      </c>
      <c r="H132">
        <v>3</v>
      </c>
      <c r="I132" t="s">
        <v>428</v>
      </c>
      <c r="J132" t="s">
        <v>429</v>
      </c>
      <c r="K132" t="s">
        <v>430</v>
      </c>
      <c r="L132">
        <v>1348</v>
      </c>
      <c r="N132">
        <v>1009</v>
      </c>
      <c r="O132" t="s">
        <v>33</v>
      </c>
      <c r="P132" t="s">
        <v>33</v>
      </c>
      <c r="Q132">
        <v>1000</v>
      </c>
      <c r="W132">
        <v>0</v>
      </c>
      <c r="X132">
        <v>1163323608</v>
      </c>
      <c r="Y132">
        <f t="shared" si="72"/>
        <v>3.3999999999999998E-3</v>
      </c>
      <c r="AA132">
        <v>86439.78</v>
      </c>
      <c r="AB132">
        <v>0</v>
      </c>
      <c r="AC132">
        <v>0</v>
      </c>
      <c r="AD132">
        <v>0</v>
      </c>
      <c r="AE132">
        <v>10315.01</v>
      </c>
      <c r="AF132">
        <v>0</v>
      </c>
      <c r="AG132">
        <v>0</v>
      </c>
      <c r="AH132">
        <v>0</v>
      </c>
      <c r="AI132">
        <v>8.3800000000000008</v>
      </c>
      <c r="AJ132">
        <v>1</v>
      </c>
      <c r="AK132">
        <v>1</v>
      </c>
      <c r="AL132">
        <v>1</v>
      </c>
      <c r="AM132">
        <v>4</v>
      </c>
      <c r="AN132">
        <v>0</v>
      </c>
      <c r="AO132">
        <v>1</v>
      </c>
      <c r="AP132">
        <v>1</v>
      </c>
      <c r="AQ132">
        <v>0</v>
      </c>
      <c r="AR132">
        <v>0</v>
      </c>
      <c r="AS132" t="s">
        <v>3</v>
      </c>
      <c r="AT132">
        <v>3.3999999999999998E-3</v>
      </c>
      <c r="AU132" t="s">
        <v>3</v>
      </c>
      <c r="AV132">
        <v>0</v>
      </c>
      <c r="AW132">
        <v>2</v>
      </c>
      <c r="AX132">
        <v>145105557</v>
      </c>
      <c r="AY132">
        <v>1</v>
      </c>
      <c r="AZ132">
        <v>0</v>
      </c>
      <c r="BA132">
        <v>145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X132">
        <f>ROUND(Y132*Source!I123,9)</f>
        <v>3.7399999999999998E-4</v>
      </c>
      <c r="CY132">
        <f t="shared" si="73"/>
        <v>86439.78</v>
      </c>
      <c r="CZ132">
        <f t="shared" si="74"/>
        <v>10315.01</v>
      </c>
      <c r="DA132">
        <f t="shared" si="75"/>
        <v>8.3800000000000008</v>
      </c>
      <c r="DB132">
        <f t="shared" si="76"/>
        <v>35.07</v>
      </c>
      <c r="DC132">
        <f t="shared" si="77"/>
        <v>0</v>
      </c>
      <c r="DD132" t="s">
        <v>3</v>
      </c>
      <c r="DE132" t="s">
        <v>3</v>
      </c>
      <c r="DF132">
        <f t="shared" si="78"/>
        <v>32.33</v>
      </c>
      <c r="DG132">
        <f t="shared" si="79"/>
        <v>0</v>
      </c>
      <c r="DH132">
        <f t="shared" si="80"/>
        <v>0</v>
      </c>
      <c r="DI132">
        <f t="shared" si="66"/>
        <v>0</v>
      </c>
      <c r="DJ132">
        <f t="shared" si="81"/>
        <v>32.33</v>
      </c>
      <c r="DK132">
        <v>0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ROW(Source!A123)</f>
        <v>123</v>
      </c>
      <c r="B133">
        <v>145071932</v>
      </c>
      <c r="C133">
        <v>145105543</v>
      </c>
      <c r="D133">
        <v>140775017</v>
      </c>
      <c r="E133">
        <v>1</v>
      </c>
      <c r="F133">
        <v>1</v>
      </c>
      <c r="G133">
        <v>1</v>
      </c>
      <c r="H133">
        <v>3</v>
      </c>
      <c r="I133" t="s">
        <v>47</v>
      </c>
      <c r="J133" t="s">
        <v>50</v>
      </c>
      <c r="K133" t="s">
        <v>48</v>
      </c>
      <c r="L133">
        <v>1346</v>
      </c>
      <c r="N133">
        <v>1009</v>
      </c>
      <c r="O133" t="s">
        <v>49</v>
      </c>
      <c r="P133" t="s">
        <v>49</v>
      </c>
      <c r="Q133">
        <v>1</v>
      </c>
      <c r="W133">
        <v>0</v>
      </c>
      <c r="X133">
        <v>-1864341761</v>
      </c>
      <c r="Y133">
        <f t="shared" si="72"/>
        <v>7</v>
      </c>
      <c r="AA133">
        <v>75.760000000000005</v>
      </c>
      <c r="AB133">
        <v>0</v>
      </c>
      <c r="AC133">
        <v>0</v>
      </c>
      <c r="AD133">
        <v>0</v>
      </c>
      <c r="AE133">
        <v>9.0399999999999991</v>
      </c>
      <c r="AF133">
        <v>0</v>
      </c>
      <c r="AG133">
        <v>0</v>
      </c>
      <c r="AH133">
        <v>0</v>
      </c>
      <c r="AI133">
        <v>8.3800000000000008</v>
      </c>
      <c r="AJ133">
        <v>1</v>
      </c>
      <c r="AK133">
        <v>1</v>
      </c>
      <c r="AL133">
        <v>1</v>
      </c>
      <c r="AM133">
        <v>4</v>
      </c>
      <c r="AN133">
        <v>0</v>
      </c>
      <c r="AO133">
        <v>1</v>
      </c>
      <c r="AP133">
        <v>1</v>
      </c>
      <c r="AQ133">
        <v>0</v>
      </c>
      <c r="AR133">
        <v>0</v>
      </c>
      <c r="AS133" t="s">
        <v>3</v>
      </c>
      <c r="AT133">
        <v>7</v>
      </c>
      <c r="AU133" t="s">
        <v>3</v>
      </c>
      <c r="AV133">
        <v>0</v>
      </c>
      <c r="AW133">
        <v>2</v>
      </c>
      <c r="AX133">
        <v>145105558</v>
      </c>
      <c r="AY133">
        <v>1</v>
      </c>
      <c r="AZ133">
        <v>0</v>
      </c>
      <c r="BA133">
        <v>146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X133">
        <f>ROUND(Y133*Source!I123,9)</f>
        <v>0.77</v>
      </c>
      <c r="CY133">
        <f t="shared" si="73"/>
        <v>75.760000000000005</v>
      </c>
      <c r="CZ133">
        <f t="shared" si="74"/>
        <v>9.0399999999999991</v>
      </c>
      <c r="DA133">
        <f t="shared" si="75"/>
        <v>8.3800000000000008</v>
      </c>
      <c r="DB133">
        <f t="shared" si="76"/>
        <v>63.28</v>
      </c>
      <c r="DC133">
        <f t="shared" si="77"/>
        <v>0</v>
      </c>
      <c r="DD133" t="s">
        <v>3</v>
      </c>
      <c r="DE133" t="s">
        <v>3</v>
      </c>
      <c r="DF133">
        <f t="shared" si="78"/>
        <v>58.34</v>
      </c>
      <c r="DG133">
        <f t="shared" si="79"/>
        <v>0</v>
      </c>
      <c r="DH133">
        <f t="shared" si="80"/>
        <v>0</v>
      </c>
      <c r="DI133">
        <f t="shared" si="66"/>
        <v>0</v>
      </c>
      <c r="DJ133">
        <f t="shared" si="81"/>
        <v>58.34</v>
      </c>
      <c r="DK133">
        <v>0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ROW(Source!A123)</f>
        <v>123</v>
      </c>
      <c r="B134">
        <v>145071932</v>
      </c>
      <c r="C134">
        <v>145105543</v>
      </c>
      <c r="D134">
        <v>140775118</v>
      </c>
      <c r="E134">
        <v>1</v>
      </c>
      <c r="F134">
        <v>1</v>
      </c>
      <c r="G134">
        <v>1</v>
      </c>
      <c r="H134">
        <v>3</v>
      </c>
      <c r="I134" t="s">
        <v>484</v>
      </c>
      <c r="J134" t="s">
        <v>485</v>
      </c>
      <c r="K134" t="s">
        <v>486</v>
      </c>
      <c r="L134">
        <v>1348</v>
      </c>
      <c r="N134">
        <v>1009</v>
      </c>
      <c r="O134" t="s">
        <v>33</v>
      </c>
      <c r="P134" t="s">
        <v>33</v>
      </c>
      <c r="Q134">
        <v>1000</v>
      </c>
      <c r="W134">
        <v>0</v>
      </c>
      <c r="X134">
        <v>-45966985</v>
      </c>
      <c r="Y134">
        <f t="shared" si="72"/>
        <v>2.0000000000000002E-5</v>
      </c>
      <c r="AA134">
        <v>100375.64</v>
      </c>
      <c r="AB134">
        <v>0</v>
      </c>
      <c r="AC134">
        <v>0</v>
      </c>
      <c r="AD134">
        <v>0</v>
      </c>
      <c r="AE134">
        <v>11978</v>
      </c>
      <c r="AF134">
        <v>0</v>
      </c>
      <c r="AG134">
        <v>0</v>
      </c>
      <c r="AH134">
        <v>0</v>
      </c>
      <c r="AI134">
        <v>8.3800000000000008</v>
      </c>
      <c r="AJ134">
        <v>1</v>
      </c>
      <c r="AK134">
        <v>1</v>
      </c>
      <c r="AL134">
        <v>1</v>
      </c>
      <c r="AM134">
        <v>4</v>
      </c>
      <c r="AN134">
        <v>0</v>
      </c>
      <c r="AO134">
        <v>1</v>
      </c>
      <c r="AP134">
        <v>1</v>
      </c>
      <c r="AQ134">
        <v>0</v>
      </c>
      <c r="AR134">
        <v>0</v>
      </c>
      <c r="AS134" t="s">
        <v>3</v>
      </c>
      <c r="AT134">
        <v>2.0000000000000002E-5</v>
      </c>
      <c r="AU134" t="s">
        <v>3</v>
      </c>
      <c r="AV134">
        <v>0</v>
      </c>
      <c r="AW134">
        <v>2</v>
      </c>
      <c r="AX134">
        <v>145105559</v>
      </c>
      <c r="AY134">
        <v>1</v>
      </c>
      <c r="AZ134">
        <v>0</v>
      </c>
      <c r="BA134">
        <v>147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X134">
        <f>ROUND(Y134*Source!I123,9)</f>
        <v>2.2000000000000001E-6</v>
      </c>
      <c r="CY134">
        <f t="shared" si="73"/>
        <v>100375.64</v>
      </c>
      <c r="CZ134">
        <f t="shared" si="74"/>
        <v>11978</v>
      </c>
      <c r="DA134">
        <f t="shared" si="75"/>
        <v>8.3800000000000008</v>
      </c>
      <c r="DB134">
        <f t="shared" si="76"/>
        <v>0.24</v>
      </c>
      <c r="DC134">
        <f t="shared" si="77"/>
        <v>0</v>
      </c>
      <c r="DD134" t="s">
        <v>3</v>
      </c>
      <c r="DE134" t="s">
        <v>3</v>
      </c>
      <c r="DF134">
        <f t="shared" si="78"/>
        <v>0.22</v>
      </c>
      <c r="DG134">
        <f t="shared" si="79"/>
        <v>0</v>
      </c>
      <c r="DH134">
        <f t="shared" si="80"/>
        <v>0</v>
      </c>
      <c r="DI134">
        <f t="shared" si="66"/>
        <v>0</v>
      </c>
      <c r="DJ134">
        <f t="shared" si="81"/>
        <v>0.22</v>
      </c>
      <c r="DK134">
        <v>0</v>
      </c>
      <c r="DL134" t="s">
        <v>3</v>
      </c>
      <c r="DM134">
        <v>0</v>
      </c>
      <c r="DN134" t="s">
        <v>3</v>
      </c>
      <c r="DO134">
        <v>0</v>
      </c>
    </row>
    <row r="135" spans="1:119" x14ac:dyDescent="0.2">
      <c r="A135">
        <f>ROW(Source!A123)</f>
        <v>123</v>
      </c>
      <c r="B135">
        <v>145071932</v>
      </c>
      <c r="C135">
        <v>145105543</v>
      </c>
      <c r="D135">
        <v>140776229</v>
      </c>
      <c r="E135">
        <v>1</v>
      </c>
      <c r="F135">
        <v>1</v>
      </c>
      <c r="G135">
        <v>1</v>
      </c>
      <c r="H135">
        <v>3</v>
      </c>
      <c r="I135" t="s">
        <v>431</v>
      </c>
      <c r="J135" t="s">
        <v>432</v>
      </c>
      <c r="K135" t="s">
        <v>433</v>
      </c>
      <c r="L135">
        <v>1348</v>
      </c>
      <c r="N135">
        <v>1009</v>
      </c>
      <c r="O135" t="s">
        <v>33</v>
      </c>
      <c r="P135" t="s">
        <v>33</v>
      </c>
      <c r="Q135">
        <v>1000</v>
      </c>
      <c r="W135">
        <v>0</v>
      </c>
      <c r="X135">
        <v>-1671348935</v>
      </c>
      <c r="Y135">
        <f t="shared" si="72"/>
        <v>1.4999999999999999E-4</v>
      </c>
      <c r="AA135">
        <v>317602</v>
      </c>
      <c r="AB135">
        <v>0</v>
      </c>
      <c r="AC135">
        <v>0</v>
      </c>
      <c r="AD135">
        <v>0</v>
      </c>
      <c r="AE135">
        <v>37900</v>
      </c>
      <c r="AF135">
        <v>0</v>
      </c>
      <c r="AG135">
        <v>0</v>
      </c>
      <c r="AH135">
        <v>0</v>
      </c>
      <c r="AI135">
        <v>8.3800000000000008</v>
      </c>
      <c r="AJ135">
        <v>1</v>
      </c>
      <c r="AK135">
        <v>1</v>
      </c>
      <c r="AL135">
        <v>1</v>
      </c>
      <c r="AM135">
        <v>4</v>
      </c>
      <c r="AN135">
        <v>0</v>
      </c>
      <c r="AO135">
        <v>1</v>
      </c>
      <c r="AP135">
        <v>1</v>
      </c>
      <c r="AQ135">
        <v>0</v>
      </c>
      <c r="AR135">
        <v>0</v>
      </c>
      <c r="AS135" t="s">
        <v>3</v>
      </c>
      <c r="AT135">
        <v>1.4999999999999999E-4</v>
      </c>
      <c r="AU135" t="s">
        <v>3</v>
      </c>
      <c r="AV135">
        <v>0</v>
      </c>
      <c r="AW135">
        <v>2</v>
      </c>
      <c r="AX135">
        <v>145105560</v>
      </c>
      <c r="AY135">
        <v>1</v>
      </c>
      <c r="AZ135">
        <v>0</v>
      </c>
      <c r="BA135">
        <v>148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X135">
        <f>ROUND(Y135*Source!I123,9)</f>
        <v>1.6500000000000001E-5</v>
      </c>
      <c r="CY135">
        <f t="shared" si="73"/>
        <v>317602</v>
      </c>
      <c r="CZ135">
        <f t="shared" si="74"/>
        <v>37900</v>
      </c>
      <c r="DA135">
        <f t="shared" si="75"/>
        <v>8.3800000000000008</v>
      </c>
      <c r="DB135">
        <f t="shared" si="76"/>
        <v>5.69</v>
      </c>
      <c r="DC135">
        <f t="shared" si="77"/>
        <v>0</v>
      </c>
      <c r="DD135" t="s">
        <v>3</v>
      </c>
      <c r="DE135" t="s">
        <v>3</v>
      </c>
      <c r="DF135">
        <f t="shared" si="78"/>
        <v>5.24</v>
      </c>
      <c r="DG135">
        <f t="shared" si="79"/>
        <v>0</v>
      </c>
      <c r="DH135">
        <f t="shared" si="80"/>
        <v>0</v>
      </c>
      <c r="DI135">
        <f t="shared" si="66"/>
        <v>0</v>
      </c>
      <c r="DJ135">
        <f t="shared" si="81"/>
        <v>5.24</v>
      </c>
      <c r="DK135">
        <v>0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ROW(Source!A123)</f>
        <v>123</v>
      </c>
      <c r="B136">
        <v>145071932</v>
      </c>
      <c r="C136">
        <v>145105543</v>
      </c>
      <c r="D136">
        <v>140789856</v>
      </c>
      <c r="E136">
        <v>1</v>
      </c>
      <c r="F136">
        <v>1</v>
      </c>
      <c r="G136">
        <v>1</v>
      </c>
      <c r="H136">
        <v>3</v>
      </c>
      <c r="I136" t="s">
        <v>434</v>
      </c>
      <c r="J136" t="s">
        <v>435</v>
      </c>
      <c r="K136" t="s">
        <v>436</v>
      </c>
      <c r="L136">
        <v>1348</v>
      </c>
      <c r="N136">
        <v>1009</v>
      </c>
      <c r="O136" t="s">
        <v>33</v>
      </c>
      <c r="P136" t="s">
        <v>33</v>
      </c>
      <c r="Q136">
        <v>1000</v>
      </c>
      <c r="W136">
        <v>0</v>
      </c>
      <c r="X136">
        <v>-1915778085</v>
      </c>
      <c r="Y136">
        <f t="shared" si="72"/>
        <v>1.9E-2</v>
      </c>
      <c r="AA136">
        <v>64626.559999999998</v>
      </c>
      <c r="AB136">
        <v>0</v>
      </c>
      <c r="AC136">
        <v>0</v>
      </c>
      <c r="AD136">
        <v>0</v>
      </c>
      <c r="AE136">
        <v>7712</v>
      </c>
      <c r="AF136">
        <v>0</v>
      </c>
      <c r="AG136">
        <v>0</v>
      </c>
      <c r="AH136">
        <v>0</v>
      </c>
      <c r="AI136">
        <v>8.3800000000000008</v>
      </c>
      <c r="AJ136">
        <v>1</v>
      </c>
      <c r="AK136">
        <v>1</v>
      </c>
      <c r="AL136">
        <v>1</v>
      </c>
      <c r="AM136">
        <v>4</v>
      </c>
      <c r="AN136">
        <v>0</v>
      </c>
      <c r="AO136">
        <v>1</v>
      </c>
      <c r="AP136">
        <v>1</v>
      </c>
      <c r="AQ136">
        <v>0</v>
      </c>
      <c r="AR136">
        <v>0</v>
      </c>
      <c r="AS136" t="s">
        <v>3</v>
      </c>
      <c r="AT136">
        <v>1.9E-2</v>
      </c>
      <c r="AU136" t="s">
        <v>3</v>
      </c>
      <c r="AV136">
        <v>0</v>
      </c>
      <c r="AW136">
        <v>2</v>
      </c>
      <c r="AX136">
        <v>145105561</v>
      </c>
      <c r="AY136">
        <v>1</v>
      </c>
      <c r="AZ136">
        <v>0</v>
      </c>
      <c r="BA136">
        <v>149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X136">
        <f>ROUND(Y136*Source!I123,9)</f>
        <v>2.0899999999999998E-3</v>
      </c>
      <c r="CY136">
        <f t="shared" si="73"/>
        <v>64626.559999999998</v>
      </c>
      <c r="CZ136">
        <f t="shared" si="74"/>
        <v>7712</v>
      </c>
      <c r="DA136">
        <f t="shared" si="75"/>
        <v>8.3800000000000008</v>
      </c>
      <c r="DB136">
        <f t="shared" si="76"/>
        <v>146.53</v>
      </c>
      <c r="DC136">
        <f t="shared" si="77"/>
        <v>0</v>
      </c>
      <c r="DD136" t="s">
        <v>3</v>
      </c>
      <c r="DE136" t="s">
        <v>3</v>
      </c>
      <c r="DF136">
        <f t="shared" si="78"/>
        <v>135.07</v>
      </c>
      <c r="DG136">
        <f t="shared" si="79"/>
        <v>0</v>
      </c>
      <c r="DH136">
        <f t="shared" si="80"/>
        <v>0</v>
      </c>
      <c r="DI136">
        <f t="shared" si="66"/>
        <v>0</v>
      </c>
      <c r="DJ136">
        <f t="shared" si="81"/>
        <v>135.07</v>
      </c>
      <c r="DK136">
        <v>0</v>
      </c>
      <c r="DL136" t="s">
        <v>3</v>
      </c>
      <c r="DM136">
        <v>0</v>
      </c>
      <c r="DN136" t="s">
        <v>3</v>
      </c>
      <c r="DO136">
        <v>0</v>
      </c>
    </row>
    <row r="137" spans="1:119" x14ac:dyDescent="0.2">
      <c r="A137">
        <f>ROW(Source!A123)</f>
        <v>123</v>
      </c>
      <c r="B137">
        <v>145071932</v>
      </c>
      <c r="C137">
        <v>145105543</v>
      </c>
      <c r="D137">
        <v>140791984</v>
      </c>
      <c r="E137">
        <v>1</v>
      </c>
      <c r="F137">
        <v>1</v>
      </c>
      <c r="G137">
        <v>1</v>
      </c>
      <c r="H137">
        <v>3</v>
      </c>
      <c r="I137" t="s">
        <v>437</v>
      </c>
      <c r="J137" t="s">
        <v>438</v>
      </c>
      <c r="K137" t="s">
        <v>439</v>
      </c>
      <c r="L137">
        <v>1302</v>
      </c>
      <c r="N137">
        <v>1003</v>
      </c>
      <c r="O137" t="s">
        <v>440</v>
      </c>
      <c r="P137" t="s">
        <v>440</v>
      </c>
      <c r="Q137">
        <v>10</v>
      </c>
      <c r="W137">
        <v>0</v>
      </c>
      <c r="X137">
        <v>581091037</v>
      </c>
      <c r="Y137">
        <f t="shared" si="72"/>
        <v>1.6E-2</v>
      </c>
      <c r="AA137">
        <v>421.01</v>
      </c>
      <c r="AB137">
        <v>0</v>
      </c>
      <c r="AC137">
        <v>0</v>
      </c>
      <c r="AD137">
        <v>0</v>
      </c>
      <c r="AE137">
        <v>50.24</v>
      </c>
      <c r="AF137">
        <v>0</v>
      </c>
      <c r="AG137">
        <v>0</v>
      </c>
      <c r="AH137">
        <v>0</v>
      </c>
      <c r="AI137">
        <v>8.3800000000000008</v>
      </c>
      <c r="AJ137">
        <v>1</v>
      </c>
      <c r="AK137">
        <v>1</v>
      </c>
      <c r="AL137">
        <v>1</v>
      </c>
      <c r="AM137">
        <v>4</v>
      </c>
      <c r="AN137">
        <v>0</v>
      </c>
      <c r="AO137">
        <v>1</v>
      </c>
      <c r="AP137">
        <v>1</v>
      </c>
      <c r="AQ137">
        <v>0</v>
      </c>
      <c r="AR137">
        <v>0</v>
      </c>
      <c r="AS137" t="s">
        <v>3</v>
      </c>
      <c r="AT137">
        <v>1.6E-2</v>
      </c>
      <c r="AU137" t="s">
        <v>3</v>
      </c>
      <c r="AV137">
        <v>0</v>
      </c>
      <c r="AW137">
        <v>2</v>
      </c>
      <c r="AX137">
        <v>145105564</v>
      </c>
      <c r="AY137">
        <v>1</v>
      </c>
      <c r="AZ137">
        <v>0</v>
      </c>
      <c r="BA137">
        <v>152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X137">
        <f>ROUND(Y137*Source!I123,9)</f>
        <v>1.7600000000000001E-3</v>
      </c>
      <c r="CY137">
        <f t="shared" si="73"/>
        <v>421.01</v>
      </c>
      <c r="CZ137">
        <f t="shared" si="74"/>
        <v>50.24</v>
      </c>
      <c r="DA137">
        <f t="shared" si="75"/>
        <v>8.3800000000000008</v>
      </c>
      <c r="DB137">
        <f t="shared" si="76"/>
        <v>0.8</v>
      </c>
      <c r="DC137">
        <f t="shared" si="77"/>
        <v>0</v>
      </c>
      <c r="DD137" t="s">
        <v>3</v>
      </c>
      <c r="DE137" t="s">
        <v>3</v>
      </c>
      <c r="DF137">
        <f t="shared" si="78"/>
        <v>0.74</v>
      </c>
      <c r="DG137">
        <f t="shared" si="79"/>
        <v>0</v>
      </c>
      <c r="DH137">
        <f t="shared" si="80"/>
        <v>0</v>
      </c>
      <c r="DI137">
        <f t="shared" si="66"/>
        <v>0</v>
      </c>
      <c r="DJ137">
        <f t="shared" si="81"/>
        <v>0.74</v>
      </c>
      <c r="DK137">
        <v>0</v>
      </c>
      <c r="DL137" t="s">
        <v>3</v>
      </c>
      <c r="DM137">
        <v>0</v>
      </c>
      <c r="DN137" t="s">
        <v>3</v>
      </c>
      <c r="DO137">
        <v>0</v>
      </c>
    </row>
    <row r="138" spans="1:119" x14ac:dyDescent="0.2">
      <c r="A138">
        <f>ROW(Source!A123)</f>
        <v>123</v>
      </c>
      <c r="B138">
        <v>145071932</v>
      </c>
      <c r="C138">
        <v>145105543</v>
      </c>
      <c r="D138">
        <v>140792339</v>
      </c>
      <c r="E138">
        <v>1</v>
      </c>
      <c r="F138">
        <v>1</v>
      </c>
      <c r="G138">
        <v>1</v>
      </c>
      <c r="H138">
        <v>3</v>
      </c>
      <c r="I138" t="s">
        <v>441</v>
      </c>
      <c r="J138" t="s">
        <v>442</v>
      </c>
      <c r="K138" t="s">
        <v>443</v>
      </c>
      <c r="L138">
        <v>1348</v>
      </c>
      <c r="N138">
        <v>1009</v>
      </c>
      <c r="O138" t="s">
        <v>33</v>
      </c>
      <c r="P138" t="s">
        <v>33</v>
      </c>
      <c r="Q138">
        <v>1000</v>
      </c>
      <c r="W138">
        <v>0</v>
      </c>
      <c r="X138">
        <v>-120483918</v>
      </c>
      <c r="Y138">
        <f t="shared" si="72"/>
        <v>4.0000000000000003E-5</v>
      </c>
      <c r="AA138">
        <v>37334.58</v>
      </c>
      <c r="AB138">
        <v>0</v>
      </c>
      <c r="AC138">
        <v>0</v>
      </c>
      <c r="AD138">
        <v>0</v>
      </c>
      <c r="AE138">
        <v>4455.2</v>
      </c>
      <c r="AF138">
        <v>0</v>
      </c>
      <c r="AG138">
        <v>0</v>
      </c>
      <c r="AH138">
        <v>0</v>
      </c>
      <c r="AI138">
        <v>8.3800000000000008</v>
      </c>
      <c r="AJ138">
        <v>1</v>
      </c>
      <c r="AK138">
        <v>1</v>
      </c>
      <c r="AL138">
        <v>1</v>
      </c>
      <c r="AM138">
        <v>4</v>
      </c>
      <c r="AN138">
        <v>0</v>
      </c>
      <c r="AO138">
        <v>1</v>
      </c>
      <c r="AP138">
        <v>1</v>
      </c>
      <c r="AQ138">
        <v>0</v>
      </c>
      <c r="AR138">
        <v>0</v>
      </c>
      <c r="AS138" t="s">
        <v>3</v>
      </c>
      <c r="AT138">
        <v>4.0000000000000003E-5</v>
      </c>
      <c r="AU138" t="s">
        <v>3</v>
      </c>
      <c r="AV138">
        <v>0</v>
      </c>
      <c r="AW138">
        <v>2</v>
      </c>
      <c r="AX138">
        <v>145105565</v>
      </c>
      <c r="AY138">
        <v>1</v>
      </c>
      <c r="AZ138">
        <v>0</v>
      </c>
      <c r="BA138">
        <v>153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X138">
        <f>ROUND(Y138*Source!I123,9)</f>
        <v>4.4000000000000002E-6</v>
      </c>
      <c r="CY138">
        <f t="shared" si="73"/>
        <v>37334.58</v>
      </c>
      <c r="CZ138">
        <f t="shared" si="74"/>
        <v>4455.2</v>
      </c>
      <c r="DA138">
        <f t="shared" si="75"/>
        <v>8.3800000000000008</v>
      </c>
      <c r="DB138">
        <f t="shared" si="76"/>
        <v>0.18</v>
      </c>
      <c r="DC138">
        <f t="shared" si="77"/>
        <v>0</v>
      </c>
      <c r="DD138" t="s">
        <v>3</v>
      </c>
      <c r="DE138" t="s">
        <v>3</v>
      </c>
      <c r="DF138">
        <f t="shared" si="78"/>
        <v>0.16</v>
      </c>
      <c r="DG138">
        <f t="shared" si="79"/>
        <v>0</v>
      </c>
      <c r="DH138">
        <f t="shared" si="80"/>
        <v>0</v>
      </c>
      <c r="DI138">
        <f t="shared" si="66"/>
        <v>0</v>
      </c>
      <c r="DJ138">
        <f t="shared" si="81"/>
        <v>0.16</v>
      </c>
      <c r="DK138">
        <v>0</v>
      </c>
      <c r="DL138" t="s">
        <v>3</v>
      </c>
      <c r="DM138">
        <v>0</v>
      </c>
      <c r="DN138" t="s">
        <v>3</v>
      </c>
      <c r="DO138">
        <v>0</v>
      </c>
    </row>
    <row r="139" spans="1:119" x14ac:dyDescent="0.2">
      <c r="A139">
        <f>ROW(Source!A123)</f>
        <v>123</v>
      </c>
      <c r="B139">
        <v>145071932</v>
      </c>
      <c r="C139">
        <v>145105543</v>
      </c>
      <c r="D139">
        <v>140793072</v>
      </c>
      <c r="E139">
        <v>1</v>
      </c>
      <c r="F139">
        <v>1</v>
      </c>
      <c r="G139">
        <v>1</v>
      </c>
      <c r="H139">
        <v>3</v>
      </c>
      <c r="I139" t="s">
        <v>444</v>
      </c>
      <c r="J139" t="s">
        <v>445</v>
      </c>
      <c r="K139" t="s">
        <v>446</v>
      </c>
      <c r="L139">
        <v>1348</v>
      </c>
      <c r="N139">
        <v>1009</v>
      </c>
      <c r="O139" t="s">
        <v>33</v>
      </c>
      <c r="P139" t="s">
        <v>33</v>
      </c>
      <c r="Q139">
        <v>1000</v>
      </c>
      <c r="W139">
        <v>0</v>
      </c>
      <c r="X139">
        <v>834877976</v>
      </c>
      <c r="Y139">
        <f t="shared" si="72"/>
        <v>2.97E-3</v>
      </c>
      <c r="AA139">
        <v>41229.599999999999</v>
      </c>
      <c r="AB139">
        <v>0</v>
      </c>
      <c r="AC139">
        <v>0</v>
      </c>
      <c r="AD139">
        <v>0</v>
      </c>
      <c r="AE139">
        <v>4920</v>
      </c>
      <c r="AF139">
        <v>0</v>
      </c>
      <c r="AG139">
        <v>0</v>
      </c>
      <c r="AH139">
        <v>0</v>
      </c>
      <c r="AI139">
        <v>8.3800000000000008</v>
      </c>
      <c r="AJ139">
        <v>1</v>
      </c>
      <c r="AK139">
        <v>1</v>
      </c>
      <c r="AL139">
        <v>1</v>
      </c>
      <c r="AM139">
        <v>4</v>
      </c>
      <c r="AN139">
        <v>0</v>
      </c>
      <c r="AO139">
        <v>1</v>
      </c>
      <c r="AP139">
        <v>1</v>
      </c>
      <c r="AQ139">
        <v>0</v>
      </c>
      <c r="AR139">
        <v>0</v>
      </c>
      <c r="AS139" t="s">
        <v>3</v>
      </c>
      <c r="AT139">
        <v>2.97E-3</v>
      </c>
      <c r="AU139" t="s">
        <v>3</v>
      </c>
      <c r="AV139">
        <v>0</v>
      </c>
      <c r="AW139">
        <v>2</v>
      </c>
      <c r="AX139">
        <v>145105567</v>
      </c>
      <c r="AY139">
        <v>1</v>
      </c>
      <c r="AZ139">
        <v>0</v>
      </c>
      <c r="BA139">
        <v>155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X139">
        <f>ROUND(Y139*Source!I123,9)</f>
        <v>3.2670000000000003E-4</v>
      </c>
      <c r="CY139">
        <f t="shared" si="73"/>
        <v>41229.599999999999</v>
      </c>
      <c r="CZ139">
        <f t="shared" si="74"/>
        <v>4920</v>
      </c>
      <c r="DA139">
        <f t="shared" si="75"/>
        <v>8.3800000000000008</v>
      </c>
      <c r="DB139">
        <f t="shared" si="76"/>
        <v>14.61</v>
      </c>
      <c r="DC139">
        <f t="shared" si="77"/>
        <v>0</v>
      </c>
      <c r="DD139" t="s">
        <v>3</v>
      </c>
      <c r="DE139" t="s">
        <v>3</v>
      </c>
      <c r="DF139">
        <f t="shared" si="78"/>
        <v>13.47</v>
      </c>
      <c r="DG139">
        <f t="shared" si="79"/>
        <v>0</v>
      </c>
      <c r="DH139">
        <f t="shared" si="80"/>
        <v>0</v>
      </c>
      <c r="DI139">
        <f t="shared" si="66"/>
        <v>0</v>
      </c>
      <c r="DJ139">
        <f t="shared" si="81"/>
        <v>13.47</v>
      </c>
      <c r="DK139">
        <v>0</v>
      </c>
      <c r="DL139" t="s">
        <v>3</v>
      </c>
      <c r="DM139">
        <v>0</v>
      </c>
      <c r="DN139" t="s">
        <v>3</v>
      </c>
      <c r="DO139">
        <v>0</v>
      </c>
    </row>
    <row r="140" spans="1:119" x14ac:dyDescent="0.2">
      <c r="A140">
        <f>ROW(Source!A123)</f>
        <v>123</v>
      </c>
      <c r="B140">
        <v>145071932</v>
      </c>
      <c r="C140">
        <v>145105543</v>
      </c>
      <c r="D140">
        <v>140796351</v>
      </c>
      <c r="E140">
        <v>1</v>
      </c>
      <c r="F140">
        <v>1</v>
      </c>
      <c r="G140">
        <v>1</v>
      </c>
      <c r="H140">
        <v>3</v>
      </c>
      <c r="I140" t="s">
        <v>447</v>
      </c>
      <c r="J140" t="s">
        <v>448</v>
      </c>
      <c r="K140" t="s">
        <v>449</v>
      </c>
      <c r="L140">
        <v>1339</v>
      </c>
      <c r="N140">
        <v>1007</v>
      </c>
      <c r="O140" t="s">
        <v>142</v>
      </c>
      <c r="P140" t="s">
        <v>142</v>
      </c>
      <c r="Q140">
        <v>1</v>
      </c>
      <c r="W140">
        <v>0</v>
      </c>
      <c r="X140">
        <v>1758287014</v>
      </c>
      <c r="Y140">
        <f t="shared" si="72"/>
        <v>1.2999999999999999E-3</v>
      </c>
      <c r="AA140">
        <v>14246</v>
      </c>
      <c r="AB140">
        <v>0</v>
      </c>
      <c r="AC140">
        <v>0</v>
      </c>
      <c r="AD140">
        <v>0</v>
      </c>
      <c r="AE140">
        <v>1700</v>
      </c>
      <c r="AF140">
        <v>0</v>
      </c>
      <c r="AG140">
        <v>0</v>
      </c>
      <c r="AH140">
        <v>0</v>
      </c>
      <c r="AI140">
        <v>8.3800000000000008</v>
      </c>
      <c r="AJ140">
        <v>1</v>
      </c>
      <c r="AK140">
        <v>1</v>
      </c>
      <c r="AL140">
        <v>1</v>
      </c>
      <c r="AM140">
        <v>4</v>
      </c>
      <c r="AN140">
        <v>0</v>
      </c>
      <c r="AO140">
        <v>1</v>
      </c>
      <c r="AP140">
        <v>1</v>
      </c>
      <c r="AQ140">
        <v>0</v>
      </c>
      <c r="AR140">
        <v>0</v>
      </c>
      <c r="AS140" t="s">
        <v>3</v>
      </c>
      <c r="AT140">
        <v>1.2999999999999999E-3</v>
      </c>
      <c r="AU140" t="s">
        <v>3</v>
      </c>
      <c r="AV140">
        <v>0</v>
      </c>
      <c r="AW140">
        <v>2</v>
      </c>
      <c r="AX140">
        <v>145105568</v>
      </c>
      <c r="AY140">
        <v>1</v>
      </c>
      <c r="AZ140">
        <v>0</v>
      </c>
      <c r="BA140">
        <v>156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X140">
        <f>ROUND(Y140*Source!I123,9)</f>
        <v>1.4300000000000001E-4</v>
      </c>
      <c r="CY140">
        <f t="shared" si="73"/>
        <v>14246</v>
      </c>
      <c r="CZ140">
        <f t="shared" si="74"/>
        <v>1700</v>
      </c>
      <c r="DA140">
        <f t="shared" si="75"/>
        <v>8.3800000000000008</v>
      </c>
      <c r="DB140">
        <f t="shared" si="76"/>
        <v>2.21</v>
      </c>
      <c r="DC140">
        <f t="shared" si="77"/>
        <v>0</v>
      </c>
      <c r="DD140" t="s">
        <v>3</v>
      </c>
      <c r="DE140" t="s">
        <v>3</v>
      </c>
      <c r="DF140">
        <f t="shared" si="78"/>
        <v>2.04</v>
      </c>
      <c r="DG140">
        <f t="shared" si="79"/>
        <v>0</v>
      </c>
      <c r="DH140">
        <f t="shared" si="80"/>
        <v>0</v>
      </c>
      <c r="DI140">
        <f t="shared" si="66"/>
        <v>0</v>
      </c>
      <c r="DJ140">
        <f t="shared" si="81"/>
        <v>2.04</v>
      </c>
      <c r="DK140">
        <v>0</v>
      </c>
      <c r="DL140" t="s">
        <v>3</v>
      </c>
      <c r="DM140">
        <v>0</v>
      </c>
      <c r="DN140" t="s">
        <v>3</v>
      </c>
      <c r="DO140">
        <v>0</v>
      </c>
    </row>
    <row r="141" spans="1:119" x14ac:dyDescent="0.2">
      <c r="A141">
        <f>ROW(Source!A123)</f>
        <v>123</v>
      </c>
      <c r="B141">
        <v>145071932</v>
      </c>
      <c r="C141">
        <v>145105543</v>
      </c>
      <c r="D141">
        <v>140804058</v>
      </c>
      <c r="E141">
        <v>1</v>
      </c>
      <c r="F141">
        <v>1</v>
      </c>
      <c r="G141">
        <v>1</v>
      </c>
      <c r="H141">
        <v>3</v>
      </c>
      <c r="I141" t="s">
        <v>450</v>
      </c>
      <c r="J141" t="s">
        <v>451</v>
      </c>
      <c r="K141" t="s">
        <v>452</v>
      </c>
      <c r="L141">
        <v>1348</v>
      </c>
      <c r="N141">
        <v>1009</v>
      </c>
      <c r="O141" t="s">
        <v>33</v>
      </c>
      <c r="P141" t="s">
        <v>33</v>
      </c>
      <c r="Q141">
        <v>1000</v>
      </c>
      <c r="W141">
        <v>0</v>
      </c>
      <c r="X141">
        <v>264248573</v>
      </c>
      <c r="Y141">
        <f t="shared" si="72"/>
        <v>4.6999999999999999E-4</v>
      </c>
      <c r="AA141">
        <v>130895.6</v>
      </c>
      <c r="AB141">
        <v>0</v>
      </c>
      <c r="AC141">
        <v>0</v>
      </c>
      <c r="AD141">
        <v>0</v>
      </c>
      <c r="AE141">
        <v>15620</v>
      </c>
      <c r="AF141">
        <v>0</v>
      </c>
      <c r="AG141">
        <v>0</v>
      </c>
      <c r="AH141">
        <v>0</v>
      </c>
      <c r="AI141">
        <v>8.3800000000000008</v>
      </c>
      <c r="AJ141">
        <v>1</v>
      </c>
      <c r="AK141">
        <v>1</v>
      </c>
      <c r="AL141">
        <v>1</v>
      </c>
      <c r="AM141">
        <v>4</v>
      </c>
      <c r="AN141">
        <v>0</v>
      </c>
      <c r="AO141">
        <v>1</v>
      </c>
      <c r="AP141">
        <v>1</v>
      </c>
      <c r="AQ141">
        <v>0</v>
      </c>
      <c r="AR141">
        <v>0</v>
      </c>
      <c r="AS141" t="s">
        <v>3</v>
      </c>
      <c r="AT141">
        <v>4.6999999999999999E-4</v>
      </c>
      <c r="AU141" t="s">
        <v>3</v>
      </c>
      <c r="AV141">
        <v>0</v>
      </c>
      <c r="AW141">
        <v>2</v>
      </c>
      <c r="AX141">
        <v>145105569</v>
      </c>
      <c r="AY141">
        <v>1</v>
      </c>
      <c r="AZ141">
        <v>0</v>
      </c>
      <c r="BA141">
        <v>157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X141">
        <f>ROUND(Y141*Source!I123,9)</f>
        <v>5.1700000000000003E-5</v>
      </c>
      <c r="CY141">
        <f t="shared" si="73"/>
        <v>130895.6</v>
      </c>
      <c r="CZ141">
        <f t="shared" si="74"/>
        <v>15620</v>
      </c>
      <c r="DA141">
        <f t="shared" si="75"/>
        <v>8.3800000000000008</v>
      </c>
      <c r="DB141">
        <f t="shared" si="76"/>
        <v>7.34</v>
      </c>
      <c r="DC141">
        <f t="shared" si="77"/>
        <v>0</v>
      </c>
      <c r="DD141" t="s">
        <v>3</v>
      </c>
      <c r="DE141" t="s">
        <v>3</v>
      </c>
      <c r="DF141">
        <f t="shared" si="78"/>
        <v>6.77</v>
      </c>
      <c r="DG141">
        <f t="shared" si="79"/>
        <v>0</v>
      </c>
      <c r="DH141">
        <f t="shared" si="80"/>
        <v>0</v>
      </c>
      <c r="DI141">
        <f t="shared" si="66"/>
        <v>0</v>
      </c>
      <c r="DJ141">
        <f t="shared" si="81"/>
        <v>6.77</v>
      </c>
      <c r="DK141">
        <v>0</v>
      </c>
      <c r="DL141" t="s">
        <v>3</v>
      </c>
      <c r="DM141">
        <v>0</v>
      </c>
      <c r="DN141" t="s">
        <v>3</v>
      </c>
      <c r="DO141">
        <v>0</v>
      </c>
    </row>
    <row r="142" spans="1:119" x14ac:dyDescent="0.2">
      <c r="A142">
        <f>ROW(Source!A123)</f>
        <v>123</v>
      </c>
      <c r="B142">
        <v>145071932</v>
      </c>
      <c r="C142">
        <v>145105543</v>
      </c>
      <c r="D142">
        <v>140805182</v>
      </c>
      <c r="E142">
        <v>1</v>
      </c>
      <c r="F142">
        <v>1</v>
      </c>
      <c r="G142">
        <v>1</v>
      </c>
      <c r="H142">
        <v>3</v>
      </c>
      <c r="I142" t="s">
        <v>453</v>
      </c>
      <c r="J142" t="s">
        <v>454</v>
      </c>
      <c r="K142" t="s">
        <v>455</v>
      </c>
      <c r="L142">
        <v>1346</v>
      </c>
      <c r="N142">
        <v>1009</v>
      </c>
      <c r="O142" t="s">
        <v>49</v>
      </c>
      <c r="P142" t="s">
        <v>49</v>
      </c>
      <c r="Q142">
        <v>1</v>
      </c>
      <c r="W142">
        <v>0</v>
      </c>
      <c r="X142">
        <v>-1449230318</v>
      </c>
      <c r="Y142">
        <f t="shared" si="72"/>
        <v>0.09</v>
      </c>
      <c r="AA142">
        <v>78.94</v>
      </c>
      <c r="AB142">
        <v>0</v>
      </c>
      <c r="AC142">
        <v>0</v>
      </c>
      <c r="AD142">
        <v>0</v>
      </c>
      <c r="AE142">
        <v>9.42</v>
      </c>
      <c r="AF142">
        <v>0</v>
      </c>
      <c r="AG142">
        <v>0</v>
      </c>
      <c r="AH142">
        <v>0</v>
      </c>
      <c r="AI142">
        <v>8.3800000000000008</v>
      </c>
      <c r="AJ142">
        <v>1</v>
      </c>
      <c r="AK142">
        <v>1</v>
      </c>
      <c r="AL142">
        <v>1</v>
      </c>
      <c r="AM142">
        <v>4</v>
      </c>
      <c r="AN142">
        <v>0</v>
      </c>
      <c r="AO142">
        <v>1</v>
      </c>
      <c r="AP142">
        <v>1</v>
      </c>
      <c r="AQ142">
        <v>0</v>
      </c>
      <c r="AR142">
        <v>0</v>
      </c>
      <c r="AS142" t="s">
        <v>3</v>
      </c>
      <c r="AT142">
        <v>0.09</v>
      </c>
      <c r="AU142" t="s">
        <v>3</v>
      </c>
      <c r="AV142">
        <v>0</v>
      </c>
      <c r="AW142">
        <v>2</v>
      </c>
      <c r="AX142">
        <v>145105570</v>
      </c>
      <c r="AY142">
        <v>1</v>
      </c>
      <c r="AZ142">
        <v>0</v>
      </c>
      <c r="BA142">
        <v>158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X142">
        <f>ROUND(Y142*Source!I123,9)</f>
        <v>9.9000000000000008E-3</v>
      </c>
      <c r="CY142">
        <f t="shared" si="73"/>
        <v>78.94</v>
      </c>
      <c r="CZ142">
        <f t="shared" si="74"/>
        <v>9.42</v>
      </c>
      <c r="DA142">
        <f t="shared" si="75"/>
        <v>8.3800000000000008</v>
      </c>
      <c r="DB142">
        <f t="shared" si="76"/>
        <v>0.85</v>
      </c>
      <c r="DC142">
        <f t="shared" si="77"/>
        <v>0</v>
      </c>
      <c r="DD142" t="s">
        <v>3</v>
      </c>
      <c r="DE142" t="s">
        <v>3</v>
      </c>
      <c r="DF142">
        <f t="shared" si="78"/>
        <v>0.78</v>
      </c>
      <c r="DG142">
        <f t="shared" si="79"/>
        <v>0</v>
      </c>
      <c r="DH142">
        <f t="shared" si="80"/>
        <v>0</v>
      </c>
      <c r="DI142">
        <f t="shared" si="66"/>
        <v>0</v>
      </c>
      <c r="DJ142">
        <f t="shared" si="81"/>
        <v>0.78</v>
      </c>
      <c r="DK142">
        <v>0</v>
      </c>
      <c r="DL142" t="s">
        <v>3</v>
      </c>
      <c r="DM142">
        <v>0</v>
      </c>
      <c r="DN142" t="s">
        <v>3</v>
      </c>
      <c r="DO142">
        <v>0</v>
      </c>
    </row>
    <row r="143" spans="1:119" x14ac:dyDescent="0.2">
      <c r="A143">
        <f>ROW(Source!A126)</f>
        <v>126</v>
      </c>
      <c r="B143">
        <v>145071932</v>
      </c>
      <c r="C143">
        <v>145105447</v>
      </c>
      <c r="D143">
        <v>140755425</v>
      </c>
      <c r="E143">
        <v>70</v>
      </c>
      <c r="F143">
        <v>1</v>
      </c>
      <c r="G143">
        <v>1</v>
      </c>
      <c r="H143">
        <v>1</v>
      </c>
      <c r="I143" t="s">
        <v>479</v>
      </c>
      <c r="J143" t="s">
        <v>3</v>
      </c>
      <c r="K143" t="s">
        <v>480</v>
      </c>
      <c r="L143">
        <v>1191</v>
      </c>
      <c r="N143">
        <v>1013</v>
      </c>
      <c r="O143" t="s">
        <v>392</v>
      </c>
      <c r="P143" t="s">
        <v>392</v>
      </c>
      <c r="Q143">
        <v>1</v>
      </c>
      <c r="W143">
        <v>0</v>
      </c>
      <c r="X143">
        <v>-366857280</v>
      </c>
      <c r="Y143">
        <f t="shared" si="72"/>
        <v>65.12</v>
      </c>
      <c r="AA143">
        <v>0</v>
      </c>
      <c r="AB143">
        <v>0</v>
      </c>
      <c r="AC143">
        <v>0</v>
      </c>
      <c r="AD143">
        <v>362.94</v>
      </c>
      <c r="AE143">
        <v>0</v>
      </c>
      <c r="AF143">
        <v>0</v>
      </c>
      <c r="AG143">
        <v>0</v>
      </c>
      <c r="AH143">
        <v>7.94</v>
      </c>
      <c r="AI143">
        <v>1</v>
      </c>
      <c r="AJ143">
        <v>1</v>
      </c>
      <c r="AK143">
        <v>1</v>
      </c>
      <c r="AL143">
        <v>45.71</v>
      </c>
      <c r="AM143">
        <v>4</v>
      </c>
      <c r="AN143">
        <v>0</v>
      </c>
      <c r="AO143">
        <v>1</v>
      </c>
      <c r="AP143">
        <v>1</v>
      </c>
      <c r="AQ143">
        <v>0</v>
      </c>
      <c r="AR143">
        <v>0</v>
      </c>
      <c r="AS143" t="s">
        <v>3</v>
      </c>
      <c r="AT143">
        <v>65.12</v>
      </c>
      <c r="AU143" t="s">
        <v>3</v>
      </c>
      <c r="AV143">
        <v>1</v>
      </c>
      <c r="AW143">
        <v>2</v>
      </c>
      <c r="AX143">
        <v>145105454</v>
      </c>
      <c r="AY143">
        <v>1</v>
      </c>
      <c r="AZ143">
        <v>0</v>
      </c>
      <c r="BA143">
        <v>159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X143">
        <f>ROUND(Y143*Source!I126,9)</f>
        <v>150.4272</v>
      </c>
      <c r="CY143">
        <f>AD143</f>
        <v>362.94</v>
      </c>
      <c r="CZ143">
        <f>AH143</f>
        <v>7.94</v>
      </c>
      <c r="DA143">
        <f>AL143</f>
        <v>45.71</v>
      </c>
      <c r="DB143">
        <f t="shared" si="76"/>
        <v>517.04999999999995</v>
      </c>
      <c r="DC143">
        <f t="shared" si="77"/>
        <v>0</v>
      </c>
      <c r="DD143" t="s">
        <v>3</v>
      </c>
      <c r="DE143" t="s">
        <v>3</v>
      </c>
      <c r="DF143">
        <f>ROUND(ROUND(AE143,2)*CX143,2)</f>
        <v>0</v>
      </c>
      <c r="DG143">
        <f t="shared" si="79"/>
        <v>0</v>
      </c>
      <c r="DH143">
        <f t="shared" si="80"/>
        <v>0</v>
      </c>
      <c r="DI143">
        <f>ROUND(ROUND(AH143*AL143,2)*CX143,2)</f>
        <v>54596.05</v>
      </c>
      <c r="DJ143">
        <f>DI143</f>
        <v>54596.05</v>
      </c>
      <c r="DK143">
        <v>0</v>
      </c>
      <c r="DL143" t="s">
        <v>3</v>
      </c>
      <c r="DM143">
        <v>0</v>
      </c>
      <c r="DN143" t="s">
        <v>3</v>
      </c>
      <c r="DO143">
        <v>0</v>
      </c>
    </row>
    <row r="144" spans="1:119" x14ac:dyDescent="0.2">
      <c r="A144">
        <f>ROW(Source!A126)</f>
        <v>126</v>
      </c>
      <c r="B144">
        <v>145071932</v>
      </c>
      <c r="C144">
        <v>145105447</v>
      </c>
      <c r="D144">
        <v>140755491</v>
      </c>
      <c r="E144">
        <v>70</v>
      </c>
      <c r="F144">
        <v>1</v>
      </c>
      <c r="G144">
        <v>1</v>
      </c>
      <c r="H144">
        <v>1</v>
      </c>
      <c r="I144" t="s">
        <v>399</v>
      </c>
      <c r="J144" t="s">
        <v>3</v>
      </c>
      <c r="K144" t="s">
        <v>400</v>
      </c>
      <c r="L144">
        <v>1191</v>
      </c>
      <c r="N144">
        <v>1013</v>
      </c>
      <c r="O144" t="s">
        <v>392</v>
      </c>
      <c r="P144" t="s">
        <v>392</v>
      </c>
      <c r="Q144">
        <v>1</v>
      </c>
      <c r="W144">
        <v>0</v>
      </c>
      <c r="X144">
        <v>-1417349443</v>
      </c>
      <c r="Y144">
        <f t="shared" si="72"/>
        <v>0.28000000000000003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1</v>
      </c>
      <c r="AJ144">
        <v>1</v>
      </c>
      <c r="AK144">
        <v>45.71</v>
      </c>
      <c r="AL144">
        <v>1</v>
      </c>
      <c r="AM144">
        <v>4</v>
      </c>
      <c r="AN144">
        <v>0</v>
      </c>
      <c r="AO144">
        <v>1</v>
      </c>
      <c r="AP144">
        <v>0</v>
      </c>
      <c r="AQ144">
        <v>0</v>
      </c>
      <c r="AR144">
        <v>0</v>
      </c>
      <c r="AS144" t="s">
        <v>3</v>
      </c>
      <c r="AT144">
        <v>0.28000000000000003</v>
      </c>
      <c r="AU144" t="s">
        <v>3</v>
      </c>
      <c r="AV144">
        <v>2</v>
      </c>
      <c r="AW144">
        <v>2</v>
      </c>
      <c r="AX144">
        <v>145105455</v>
      </c>
      <c r="AY144">
        <v>1</v>
      </c>
      <c r="AZ144">
        <v>0</v>
      </c>
      <c r="BA144">
        <v>160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X144">
        <f>ROUND(Y144*Source!I126,9)</f>
        <v>0.64680000000000004</v>
      </c>
      <c r="CY144">
        <f>AD144</f>
        <v>0</v>
      </c>
      <c r="CZ144">
        <f>AH144</f>
        <v>0</v>
      </c>
      <c r="DA144">
        <f>AL144</f>
        <v>1</v>
      </c>
      <c r="DB144">
        <f t="shared" si="76"/>
        <v>0</v>
      </c>
      <c r="DC144">
        <f t="shared" si="77"/>
        <v>0</v>
      </c>
      <c r="DD144" t="s">
        <v>3</v>
      </c>
      <c r="DE144" t="s">
        <v>3</v>
      </c>
      <c r="DF144">
        <f>ROUND(ROUND(AE144,2)*CX144,2)</f>
        <v>0</v>
      </c>
      <c r="DG144">
        <f t="shared" si="79"/>
        <v>0</v>
      </c>
      <c r="DH144">
        <f>ROUND(ROUND(AG144*AK144,2)*CX144,2)</f>
        <v>0</v>
      </c>
      <c r="DI144">
        <f>ROUND(ROUND(AH144,2)*CX144,2)</f>
        <v>0</v>
      </c>
      <c r="DJ144">
        <f>DI144</f>
        <v>0</v>
      </c>
      <c r="DK144">
        <v>0</v>
      </c>
      <c r="DL144" t="s">
        <v>3</v>
      </c>
      <c r="DM144">
        <v>0</v>
      </c>
      <c r="DN144" t="s">
        <v>3</v>
      </c>
      <c r="DO144">
        <v>0</v>
      </c>
    </row>
    <row r="145" spans="1:119" x14ac:dyDescent="0.2">
      <c r="A145">
        <f>ROW(Source!A126)</f>
        <v>126</v>
      </c>
      <c r="B145">
        <v>145071932</v>
      </c>
      <c r="C145">
        <v>145105447</v>
      </c>
      <c r="D145">
        <v>140923086</v>
      </c>
      <c r="E145">
        <v>1</v>
      </c>
      <c r="F145">
        <v>1</v>
      </c>
      <c r="G145">
        <v>1</v>
      </c>
      <c r="H145">
        <v>2</v>
      </c>
      <c r="I145" t="s">
        <v>481</v>
      </c>
      <c r="J145" t="s">
        <v>482</v>
      </c>
      <c r="K145" t="s">
        <v>483</v>
      </c>
      <c r="L145">
        <v>1367</v>
      </c>
      <c r="N145">
        <v>1011</v>
      </c>
      <c r="O145" t="s">
        <v>396</v>
      </c>
      <c r="P145" t="s">
        <v>396</v>
      </c>
      <c r="Q145">
        <v>1</v>
      </c>
      <c r="W145">
        <v>0</v>
      </c>
      <c r="X145">
        <v>208619310</v>
      </c>
      <c r="Y145">
        <f t="shared" si="72"/>
        <v>0.39</v>
      </c>
      <c r="AA145">
        <v>0</v>
      </c>
      <c r="AB145">
        <v>22.8</v>
      </c>
      <c r="AC145">
        <v>0</v>
      </c>
      <c r="AD145">
        <v>0</v>
      </c>
      <c r="AE145">
        <v>0</v>
      </c>
      <c r="AF145">
        <v>1.7</v>
      </c>
      <c r="AG145">
        <v>0</v>
      </c>
      <c r="AH145">
        <v>0</v>
      </c>
      <c r="AI145">
        <v>1</v>
      </c>
      <c r="AJ145">
        <v>13.41</v>
      </c>
      <c r="AK145">
        <v>45.71</v>
      </c>
      <c r="AL145">
        <v>1</v>
      </c>
      <c r="AM145">
        <v>4</v>
      </c>
      <c r="AN145">
        <v>0</v>
      </c>
      <c r="AO145">
        <v>1</v>
      </c>
      <c r="AP145">
        <v>0</v>
      </c>
      <c r="AQ145">
        <v>0</v>
      </c>
      <c r="AR145">
        <v>0</v>
      </c>
      <c r="AS145" t="s">
        <v>3</v>
      </c>
      <c r="AT145">
        <v>0.39</v>
      </c>
      <c r="AU145" t="s">
        <v>3</v>
      </c>
      <c r="AV145">
        <v>0</v>
      </c>
      <c r="AW145">
        <v>2</v>
      </c>
      <c r="AX145">
        <v>145105456</v>
      </c>
      <c r="AY145">
        <v>1</v>
      </c>
      <c r="AZ145">
        <v>0</v>
      </c>
      <c r="BA145">
        <v>161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X145">
        <f>ROUND(Y145*Source!I126,9)</f>
        <v>0.90090000000000003</v>
      </c>
      <c r="CY145">
        <f>AB145</f>
        <v>22.8</v>
      </c>
      <c r="CZ145">
        <f>AF145</f>
        <v>1.7</v>
      </c>
      <c r="DA145">
        <f>AJ145</f>
        <v>13.41</v>
      </c>
      <c r="DB145">
        <f t="shared" si="76"/>
        <v>0.66</v>
      </c>
      <c r="DC145">
        <f t="shared" si="77"/>
        <v>0</v>
      </c>
      <c r="DD145" t="s">
        <v>3</v>
      </c>
      <c r="DE145" t="s">
        <v>3</v>
      </c>
      <c r="DF145">
        <f>ROUND(ROUND(AE145,2)*CX145,2)</f>
        <v>0</v>
      </c>
      <c r="DG145">
        <f>ROUND(ROUND(AF145*AJ145,2)*CX145,2)</f>
        <v>20.54</v>
      </c>
      <c r="DH145">
        <f>ROUND(ROUND(AG145*AK145,2)*CX145,2)</f>
        <v>0</v>
      </c>
      <c r="DI145">
        <f>ROUND(ROUND(AH145,2)*CX145,2)</f>
        <v>0</v>
      </c>
      <c r="DJ145">
        <f>DG145</f>
        <v>20.54</v>
      </c>
      <c r="DK145">
        <v>0</v>
      </c>
      <c r="DL145" t="s">
        <v>3</v>
      </c>
      <c r="DM145">
        <v>0</v>
      </c>
      <c r="DN145" t="s">
        <v>3</v>
      </c>
      <c r="DO145">
        <v>0</v>
      </c>
    </row>
    <row r="146" spans="1:119" x14ac:dyDescent="0.2">
      <c r="A146">
        <f>ROW(Source!A126)</f>
        <v>126</v>
      </c>
      <c r="B146">
        <v>145071932</v>
      </c>
      <c r="C146">
        <v>145105447</v>
      </c>
      <c r="D146">
        <v>140923885</v>
      </c>
      <c r="E146">
        <v>1</v>
      </c>
      <c r="F146">
        <v>1</v>
      </c>
      <c r="G146">
        <v>1</v>
      </c>
      <c r="H146">
        <v>2</v>
      </c>
      <c r="I146" t="s">
        <v>413</v>
      </c>
      <c r="J146" t="s">
        <v>414</v>
      </c>
      <c r="K146" t="s">
        <v>415</v>
      </c>
      <c r="L146">
        <v>1367</v>
      </c>
      <c r="N146">
        <v>1011</v>
      </c>
      <c r="O146" t="s">
        <v>396</v>
      </c>
      <c r="P146" t="s">
        <v>396</v>
      </c>
      <c r="Q146">
        <v>1</v>
      </c>
      <c r="W146">
        <v>0</v>
      </c>
      <c r="X146">
        <v>509054691</v>
      </c>
      <c r="Y146">
        <f t="shared" si="72"/>
        <v>0.28000000000000003</v>
      </c>
      <c r="AA146">
        <v>0</v>
      </c>
      <c r="AB146">
        <v>881.17</v>
      </c>
      <c r="AC146">
        <v>530.24</v>
      </c>
      <c r="AD146">
        <v>0</v>
      </c>
      <c r="AE146">
        <v>0</v>
      </c>
      <c r="AF146">
        <v>65.709999999999994</v>
      </c>
      <c r="AG146">
        <v>11.6</v>
      </c>
      <c r="AH146">
        <v>0</v>
      </c>
      <c r="AI146">
        <v>1</v>
      </c>
      <c r="AJ146">
        <v>13.41</v>
      </c>
      <c r="AK146">
        <v>45.71</v>
      </c>
      <c r="AL146">
        <v>1</v>
      </c>
      <c r="AM146">
        <v>4</v>
      </c>
      <c r="AN146">
        <v>0</v>
      </c>
      <c r="AO146">
        <v>1</v>
      </c>
      <c r="AP146">
        <v>0</v>
      </c>
      <c r="AQ146">
        <v>0</v>
      </c>
      <c r="AR146">
        <v>0</v>
      </c>
      <c r="AS146" t="s">
        <v>3</v>
      </c>
      <c r="AT146">
        <v>0.28000000000000003</v>
      </c>
      <c r="AU146" t="s">
        <v>3</v>
      </c>
      <c r="AV146">
        <v>0</v>
      </c>
      <c r="AW146">
        <v>2</v>
      </c>
      <c r="AX146">
        <v>145105457</v>
      </c>
      <c r="AY146">
        <v>1</v>
      </c>
      <c r="AZ146">
        <v>0</v>
      </c>
      <c r="BA146">
        <v>162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X146">
        <f>ROUND(Y146*Source!I126,9)</f>
        <v>0.64680000000000004</v>
      </c>
      <c r="CY146">
        <f>AB146</f>
        <v>881.17</v>
      </c>
      <c r="CZ146">
        <f>AF146</f>
        <v>65.709999999999994</v>
      </c>
      <c r="DA146">
        <f>AJ146</f>
        <v>13.41</v>
      </c>
      <c r="DB146">
        <f t="shared" si="76"/>
        <v>18.399999999999999</v>
      </c>
      <c r="DC146">
        <f t="shared" si="77"/>
        <v>3.25</v>
      </c>
      <c r="DD146" t="s">
        <v>3</v>
      </c>
      <c r="DE146" t="s">
        <v>3</v>
      </c>
      <c r="DF146">
        <f>ROUND(ROUND(AE146,2)*CX146,2)</f>
        <v>0</v>
      </c>
      <c r="DG146">
        <f>ROUND(ROUND(AF146*AJ146,2)*CX146,2)</f>
        <v>569.94000000000005</v>
      </c>
      <c r="DH146">
        <f>ROUND(ROUND(AG146*AK146,2)*CX146,2)</f>
        <v>342.96</v>
      </c>
      <c r="DI146">
        <f>ROUND(ROUND(AH146,2)*CX146,2)</f>
        <v>0</v>
      </c>
      <c r="DJ146">
        <f>DG146</f>
        <v>569.94000000000005</v>
      </c>
      <c r="DK146">
        <v>0</v>
      </c>
      <c r="DL146" t="s">
        <v>3</v>
      </c>
      <c r="DM146">
        <v>0</v>
      </c>
      <c r="DN146" t="s">
        <v>3</v>
      </c>
      <c r="DO146">
        <v>0</v>
      </c>
    </row>
    <row r="147" spans="1:119" x14ac:dyDescent="0.2">
      <c r="A147">
        <f>ROW(Source!A126)</f>
        <v>126</v>
      </c>
      <c r="B147">
        <v>145071932</v>
      </c>
      <c r="C147">
        <v>145105447</v>
      </c>
      <c r="D147">
        <v>140775118</v>
      </c>
      <c r="E147">
        <v>1</v>
      </c>
      <c r="F147">
        <v>1</v>
      </c>
      <c r="G147">
        <v>1</v>
      </c>
      <c r="H147">
        <v>3</v>
      </c>
      <c r="I147" t="s">
        <v>484</v>
      </c>
      <c r="J147" t="s">
        <v>485</v>
      </c>
      <c r="K147" t="s">
        <v>486</v>
      </c>
      <c r="L147">
        <v>1348</v>
      </c>
      <c r="N147">
        <v>1009</v>
      </c>
      <c r="O147" t="s">
        <v>33</v>
      </c>
      <c r="P147" t="s">
        <v>33</v>
      </c>
      <c r="Q147">
        <v>1000</v>
      </c>
      <c r="W147">
        <v>0</v>
      </c>
      <c r="X147">
        <v>-45966985</v>
      </c>
      <c r="Y147">
        <f t="shared" si="72"/>
        <v>4.0000000000000001E-3</v>
      </c>
      <c r="AA147">
        <v>100375.64</v>
      </c>
      <c r="AB147">
        <v>0</v>
      </c>
      <c r="AC147">
        <v>0</v>
      </c>
      <c r="AD147">
        <v>0</v>
      </c>
      <c r="AE147">
        <v>11978</v>
      </c>
      <c r="AF147">
        <v>0</v>
      </c>
      <c r="AG147">
        <v>0</v>
      </c>
      <c r="AH147">
        <v>0</v>
      </c>
      <c r="AI147">
        <v>8.3800000000000008</v>
      </c>
      <c r="AJ147">
        <v>1</v>
      </c>
      <c r="AK147">
        <v>1</v>
      </c>
      <c r="AL147">
        <v>1</v>
      </c>
      <c r="AM147">
        <v>4</v>
      </c>
      <c r="AN147">
        <v>0</v>
      </c>
      <c r="AO147">
        <v>1</v>
      </c>
      <c r="AP147">
        <v>0</v>
      </c>
      <c r="AQ147">
        <v>0</v>
      </c>
      <c r="AR147">
        <v>0</v>
      </c>
      <c r="AS147" t="s">
        <v>3</v>
      </c>
      <c r="AT147">
        <v>4.0000000000000001E-3</v>
      </c>
      <c r="AU147" t="s">
        <v>3</v>
      </c>
      <c r="AV147">
        <v>0</v>
      </c>
      <c r="AW147">
        <v>2</v>
      </c>
      <c r="AX147">
        <v>145105458</v>
      </c>
      <c r="AY147">
        <v>1</v>
      </c>
      <c r="AZ147">
        <v>0</v>
      </c>
      <c r="BA147">
        <v>163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X147">
        <f>ROUND(Y147*Source!I126,9)</f>
        <v>9.2399999999999999E-3</v>
      </c>
      <c r="CY147">
        <f>AA147</f>
        <v>100375.64</v>
      </c>
      <c r="CZ147">
        <f>AE147</f>
        <v>11978</v>
      </c>
      <c r="DA147">
        <f>AI147</f>
        <v>8.3800000000000008</v>
      </c>
      <c r="DB147">
        <f t="shared" si="76"/>
        <v>47.91</v>
      </c>
      <c r="DC147">
        <f t="shared" si="77"/>
        <v>0</v>
      </c>
      <c r="DD147" t="s">
        <v>3</v>
      </c>
      <c r="DE147" t="s">
        <v>3</v>
      </c>
      <c r="DF147">
        <f>ROUND(ROUND(AE147*AI147,2)*CX147,2)</f>
        <v>927.47</v>
      </c>
      <c r="DG147">
        <f>ROUND(ROUND(AF147,2)*CX147,2)</f>
        <v>0</v>
      </c>
      <c r="DH147">
        <f>ROUND(ROUND(AG147,2)*CX147,2)</f>
        <v>0</v>
      </c>
      <c r="DI147">
        <f>ROUND(ROUND(AH147,2)*CX147,2)</f>
        <v>0</v>
      </c>
      <c r="DJ147">
        <f>DF147</f>
        <v>927.47</v>
      </c>
      <c r="DK147">
        <v>0</v>
      </c>
      <c r="DL147" t="s">
        <v>3</v>
      </c>
      <c r="DM147">
        <v>0</v>
      </c>
      <c r="DN147" t="s">
        <v>3</v>
      </c>
      <c r="DO147">
        <v>0</v>
      </c>
    </row>
    <row r="148" spans="1:119" x14ac:dyDescent="0.2">
      <c r="A148">
        <f>ROW(Source!A126)</f>
        <v>126</v>
      </c>
      <c r="B148">
        <v>145071932</v>
      </c>
      <c r="C148">
        <v>145105447</v>
      </c>
      <c r="D148">
        <v>140765020</v>
      </c>
      <c r="E148">
        <v>70</v>
      </c>
      <c r="F148">
        <v>1</v>
      </c>
      <c r="G148">
        <v>1</v>
      </c>
      <c r="H148">
        <v>3</v>
      </c>
      <c r="I148" t="s">
        <v>31</v>
      </c>
      <c r="J148" t="s">
        <v>3</v>
      </c>
      <c r="K148" t="s">
        <v>32</v>
      </c>
      <c r="L148">
        <v>1348</v>
      </c>
      <c r="N148">
        <v>1009</v>
      </c>
      <c r="O148" t="s">
        <v>33</v>
      </c>
      <c r="P148" t="s">
        <v>33</v>
      </c>
      <c r="Q148">
        <v>1000</v>
      </c>
      <c r="W148">
        <v>0</v>
      </c>
      <c r="X148">
        <v>2102561428</v>
      </c>
      <c r="Y148">
        <f t="shared" si="72"/>
        <v>2.11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8.3800000000000008</v>
      </c>
      <c r="AJ148">
        <v>1</v>
      </c>
      <c r="AK148">
        <v>1</v>
      </c>
      <c r="AL148">
        <v>1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 t="s">
        <v>3</v>
      </c>
      <c r="AT148">
        <v>2.11</v>
      </c>
      <c r="AU148" t="s">
        <v>3</v>
      </c>
      <c r="AV148">
        <v>0</v>
      </c>
      <c r="AW148">
        <v>2</v>
      </c>
      <c r="AX148">
        <v>145105460</v>
      </c>
      <c r="AY148">
        <v>1</v>
      </c>
      <c r="AZ148">
        <v>0</v>
      </c>
      <c r="BA148">
        <v>165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X148">
        <f>ROUND(Y148*Source!I126,9)</f>
        <v>4.8741000000000003</v>
      </c>
      <c r="CY148">
        <f>AA148</f>
        <v>0</v>
      </c>
      <c r="CZ148">
        <f>AE148</f>
        <v>0</v>
      </c>
      <c r="DA148">
        <f>AI148</f>
        <v>8.3800000000000008</v>
      </c>
      <c r="DB148">
        <f t="shared" si="76"/>
        <v>0</v>
      </c>
      <c r="DC148">
        <f t="shared" si="77"/>
        <v>0</v>
      </c>
      <c r="DD148" t="s">
        <v>3</v>
      </c>
      <c r="DE148" t="s">
        <v>3</v>
      </c>
      <c r="DF148">
        <f>ROUND(ROUND(AE148*AI148,2)*CX148,2)</f>
        <v>0</v>
      </c>
      <c r="DG148">
        <f>ROUND(ROUND(AF148,2)*CX148,2)</f>
        <v>0</v>
      </c>
      <c r="DH148">
        <f>ROUND(ROUND(AG148,2)*CX148,2)</f>
        <v>0</v>
      </c>
      <c r="DI148">
        <f>ROUND(ROUND(AH148,2)*CX148,2)</f>
        <v>0</v>
      </c>
      <c r="DJ148">
        <f>DF148</f>
        <v>0</v>
      </c>
      <c r="DK148">
        <v>0</v>
      </c>
      <c r="DL148" t="s">
        <v>3</v>
      </c>
      <c r="DM148">
        <v>0</v>
      </c>
      <c r="DN148" t="s">
        <v>3</v>
      </c>
      <c r="DO148">
        <v>0</v>
      </c>
    </row>
    <row r="149" spans="1:119" x14ac:dyDescent="0.2">
      <c r="A149">
        <f>ROW(Source!A129)</f>
        <v>129</v>
      </c>
      <c r="B149">
        <v>145071932</v>
      </c>
      <c r="C149">
        <v>145105463</v>
      </c>
      <c r="D149">
        <v>140755427</v>
      </c>
      <c r="E149">
        <v>70</v>
      </c>
      <c r="F149">
        <v>1</v>
      </c>
      <c r="G149">
        <v>1</v>
      </c>
      <c r="H149">
        <v>1</v>
      </c>
      <c r="I149" t="s">
        <v>487</v>
      </c>
      <c r="J149" t="s">
        <v>3</v>
      </c>
      <c r="K149" t="s">
        <v>488</v>
      </c>
      <c r="L149">
        <v>1191</v>
      </c>
      <c r="N149">
        <v>1013</v>
      </c>
      <c r="O149" t="s">
        <v>392</v>
      </c>
      <c r="P149" t="s">
        <v>392</v>
      </c>
      <c r="Q149">
        <v>1</v>
      </c>
      <c r="W149">
        <v>0</v>
      </c>
      <c r="X149">
        <v>-844220143</v>
      </c>
      <c r="Y149">
        <f t="shared" si="72"/>
        <v>22.68</v>
      </c>
      <c r="AA149">
        <v>0</v>
      </c>
      <c r="AB149">
        <v>0</v>
      </c>
      <c r="AC149">
        <v>0</v>
      </c>
      <c r="AD149">
        <v>369.79</v>
      </c>
      <c r="AE149">
        <v>0</v>
      </c>
      <c r="AF149">
        <v>0</v>
      </c>
      <c r="AG149">
        <v>0</v>
      </c>
      <c r="AH149">
        <v>8.09</v>
      </c>
      <c r="AI149">
        <v>1</v>
      </c>
      <c r="AJ149">
        <v>1</v>
      </c>
      <c r="AK149">
        <v>1</v>
      </c>
      <c r="AL149">
        <v>45.71</v>
      </c>
      <c r="AM149">
        <v>4</v>
      </c>
      <c r="AN149">
        <v>0</v>
      </c>
      <c r="AO149">
        <v>1</v>
      </c>
      <c r="AP149">
        <v>1</v>
      </c>
      <c r="AQ149">
        <v>0</v>
      </c>
      <c r="AR149">
        <v>0</v>
      </c>
      <c r="AS149" t="s">
        <v>3</v>
      </c>
      <c r="AT149">
        <v>22.68</v>
      </c>
      <c r="AU149" t="s">
        <v>3</v>
      </c>
      <c r="AV149">
        <v>1</v>
      </c>
      <c r="AW149">
        <v>2</v>
      </c>
      <c r="AX149">
        <v>145105468</v>
      </c>
      <c r="AY149">
        <v>1</v>
      </c>
      <c r="AZ149">
        <v>0</v>
      </c>
      <c r="BA149">
        <v>166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X149">
        <f>ROUND(Y149*Source!I129,9)</f>
        <v>17.4636</v>
      </c>
      <c r="CY149">
        <f>AD149</f>
        <v>369.79</v>
      </c>
      <c r="CZ149">
        <f>AH149</f>
        <v>8.09</v>
      </c>
      <c r="DA149">
        <f>AL149</f>
        <v>45.71</v>
      </c>
      <c r="DB149">
        <f t="shared" si="76"/>
        <v>183.48</v>
      </c>
      <c r="DC149">
        <f t="shared" si="77"/>
        <v>0</v>
      </c>
      <c r="DD149" t="s">
        <v>3</v>
      </c>
      <c r="DE149" t="s">
        <v>3</v>
      </c>
      <c r="DF149">
        <f>ROUND(ROUND(AE149,2)*CX149,2)</f>
        <v>0</v>
      </c>
      <c r="DG149">
        <f>ROUND(ROUND(AF149,2)*CX149,2)</f>
        <v>0</v>
      </c>
      <c r="DH149">
        <f>ROUND(ROUND(AG149,2)*CX149,2)</f>
        <v>0</v>
      </c>
      <c r="DI149">
        <f>ROUND(ROUND(AH149*AL149,2)*CX149,2)</f>
        <v>6457.86</v>
      </c>
      <c r="DJ149">
        <f>DI149</f>
        <v>6457.86</v>
      </c>
      <c r="DK149">
        <v>0</v>
      </c>
      <c r="DL149" t="s">
        <v>3</v>
      </c>
      <c r="DM149">
        <v>0</v>
      </c>
      <c r="DN149" t="s">
        <v>3</v>
      </c>
      <c r="DO149">
        <v>0</v>
      </c>
    </row>
    <row r="150" spans="1:119" x14ac:dyDescent="0.2">
      <c r="A150">
        <f>ROW(Source!A129)</f>
        <v>129</v>
      </c>
      <c r="B150">
        <v>145071932</v>
      </c>
      <c r="C150">
        <v>145105463</v>
      </c>
      <c r="D150">
        <v>140755491</v>
      </c>
      <c r="E150">
        <v>70</v>
      </c>
      <c r="F150">
        <v>1</v>
      </c>
      <c r="G150">
        <v>1</v>
      </c>
      <c r="H150">
        <v>1</v>
      </c>
      <c r="I150" t="s">
        <v>399</v>
      </c>
      <c r="J150" t="s">
        <v>3</v>
      </c>
      <c r="K150" t="s">
        <v>400</v>
      </c>
      <c r="L150">
        <v>1191</v>
      </c>
      <c r="N150">
        <v>1013</v>
      </c>
      <c r="O150" t="s">
        <v>392</v>
      </c>
      <c r="P150" t="s">
        <v>392</v>
      </c>
      <c r="Q150">
        <v>1</v>
      </c>
      <c r="W150">
        <v>0</v>
      </c>
      <c r="X150">
        <v>-1417349443</v>
      </c>
      <c r="Y150">
        <f t="shared" si="72"/>
        <v>0.28999999999999998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1</v>
      </c>
      <c r="AJ150">
        <v>1</v>
      </c>
      <c r="AK150">
        <v>45.71</v>
      </c>
      <c r="AL150">
        <v>1</v>
      </c>
      <c r="AM150">
        <v>4</v>
      </c>
      <c r="AN150">
        <v>0</v>
      </c>
      <c r="AO150">
        <v>1</v>
      </c>
      <c r="AP150">
        <v>0</v>
      </c>
      <c r="AQ150">
        <v>0</v>
      </c>
      <c r="AR150">
        <v>0</v>
      </c>
      <c r="AS150" t="s">
        <v>3</v>
      </c>
      <c r="AT150">
        <v>0.28999999999999998</v>
      </c>
      <c r="AU150" t="s">
        <v>3</v>
      </c>
      <c r="AV150">
        <v>2</v>
      </c>
      <c r="AW150">
        <v>2</v>
      </c>
      <c r="AX150">
        <v>145105469</v>
      </c>
      <c r="AY150">
        <v>1</v>
      </c>
      <c r="AZ150">
        <v>0</v>
      </c>
      <c r="BA150">
        <v>167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X150">
        <f>ROUND(Y150*Source!I129,9)</f>
        <v>0.2233</v>
      </c>
      <c r="CY150">
        <f>AD150</f>
        <v>0</v>
      </c>
      <c r="CZ150">
        <f>AH150</f>
        <v>0</v>
      </c>
      <c r="DA150">
        <f>AL150</f>
        <v>1</v>
      </c>
      <c r="DB150">
        <f t="shared" si="76"/>
        <v>0</v>
      </c>
      <c r="DC150">
        <f t="shared" si="77"/>
        <v>0</v>
      </c>
      <c r="DD150" t="s">
        <v>3</v>
      </c>
      <c r="DE150" t="s">
        <v>3</v>
      </c>
      <c r="DF150">
        <f>ROUND(ROUND(AE150,2)*CX150,2)</f>
        <v>0</v>
      </c>
      <c r="DG150">
        <f>ROUND(ROUND(AF150,2)*CX150,2)</f>
        <v>0</v>
      </c>
      <c r="DH150">
        <f>ROUND(ROUND(AG150*AK150,2)*CX150,2)</f>
        <v>0</v>
      </c>
      <c r="DI150">
        <f>ROUND(ROUND(AH150,2)*CX150,2)</f>
        <v>0</v>
      </c>
      <c r="DJ150">
        <f>DI150</f>
        <v>0</v>
      </c>
      <c r="DK150">
        <v>0</v>
      </c>
      <c r="DL150" t="s">
        <v>3</v>
      </c>
      <c r="DM150">
        <v>0</v>
      </c>
      <c r="DN150" t="s">
        <v>3</v>
      </c>
      <c r="DO150">
        <v>0</v>
      </c>
    </row>
    <row r="151" spans="1:119" x14ac:dyDescent="0.2">
      <c r="A151">
        <f>ROW(Source!A129)</f>
        <v>129</v>
      </c>
      <c r="B151">
        <v>145071932</v>
      </c>
      <c r="C151">
        <v>145105463</v>
      </c>
      <c r="D151">
        <v>140922893</v>
      </c>
      <c r="E151">
        <v>1</v>
      </c>
      <c r="F151">
        <v>1</v>
      </c>
      <c r="G151">
        <v>1</v>
      </c>
      <c r="H151">
        <v>2</v>
      </c>
      <c r="I151" t="s">
        <v>458</v>
      </c>
      <c r="J151" t="s">
        <v>459</v>
      </c>
      <c r="K151" t="s">
        <v>460</v>
      </c>
      <c r="L151">
        <v>1367</v>
      </c>
      <c r="N151">
        <v>1011</v>
      </c>
      <c r="O151" t="s">
        <v>396</v>
      </c>
      <c r="P151" t="s">
        <v>396</v>
      </c>
      <c r="Q151">
        <v>1</v>
      </c>
      <c r="W151">
        <v>0</v>
      </c>
      <c r="X151">
        <v>-130837057</v>
      </c>
      <c r="Y151">
        <f t="shared" si="72"/>
        <v>0.28999999999999998</v>
      </c>
      <c r="AA151">
        <v>0</v>
      </c>
      <c r="AB151">
        <v>1158.6199999999999</v>
      </c>
      <c r="AC151">
        <v>617.09</v>
      </c>
      <c r="AD151">
        <v>0</v>
      </c>
      <c r="AE151">
        <v>0</v>
      </c>
      <c r="AF151">
        <v>86.4</v>
      </c>
      <c r="AG151">
        <v>13.5</v>
      </c>
      <c r="AH151">
        <v>0</v>
      </c>
      <c r="AI151">
        <v>1</v>
      </c>
      <c r="AJ151">
        <v>13.41</v>
      </c>
      <c r="AK151">
        <v>45.71</v>
      </c>
      <c r="AL151">
        <v>1</v>
      </c>
      <c r="AM151">
        <v>4</v>
      </c>
      <c r="AN151">
        <v>0</v>
      </c>
      <c r="AO151">
        <v>1</v>
      </c>
      <c r="AP151">
        <v>0</v>
      </c>
      <c r="AQ151">
        <v>0</v>
      </c>
      <c r="AR151">
        <v>0</v>
      </c>
      <c r="AS151" t="s">
        <v>3</v>
      </c>
      <c r="AT151">
        <v>0.28999999999999998</v>
      </c>
      <c r="AU151" t="s">
        <v>3</v>
      </c>
      <c r="AV151">
        <v>0</v>
      </c>
      <c r="AW151">
        <v>2</v>
      </c>
      <c r="AX151">
        <v>145105470</v>
      </c>
      <c r="AY151">
        <v>1</v>
      </c>
      <c r="AZ151">
        <v>0</v>
      </c>
      <c r="BA151">
        <v>168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X151">
        <f>ROUND(Y151*Source!I129,9)</f>
        <v>0.2233</v>
      </c>
      <c r="CY151">
        <f>AB151</f>
        <v>1158.6199999999999</v>
      </c>
      <c r="CZ151">
        <f>AF151</f>
        <v>86.4</v>
      </c>
      <c r="DA151">
        <f>AJ151</f>
        <v>13.41</v>
      </c>
      <c r="DB151">
        <f t="shared" si="76"/>
        <v>25.06</v>
      </c>
      <c r="DC151">
        <f t="shared" si="77"/>
        <v>3.92</v>
      </c>
      <c r="DD151" t="s">
        <v>3</v>
      </c>
      <c r="DE151" t="s">
        <v>3</v>
      </c>
      <c r="DF151">
        <f>ROUND(ROUND(AE151,2)*CX151,2)</f>
        <v>0</v>
      </c>
      <c r="DG151">
        <f>ROUND(ROUND(AF151*AJ151,2)*CX151,2)</f>
        <v>258.72000000000003</v>
      </c>
      <c r="DH151">
        <f>ROUND(ROUND(AG151*AK151,2)*CX151,2)</f>
        <v>137.80000000000001</v>
      </c>
      <c r="DI151">
        <f>ROUND(ROUND(AH151,2)*CX151,2)</f>
        <v>0</v>
      </c>
      <c r="DJ151">
        <f>DG151</f>
        <v>258.72000000000003</v>
      </c>
      <c r="DK151">
        <v>0</v>
      </c>
      <c r="DL151" t="s">
        <v>3</v>
      </c>
      <c r="DM151">
        <v>0</v>
      </c>
      <c r="DN151" t="s">
        <v>3</v>
      </c>
      <c r="DO151">
        <v>0</v>
      </c>
    </row>
    <row r="152" spans="1:119" x14ac:dyDescent="0.2">
      <c r="A152">
        <f>ROW(Source!A129)</f>
        <v>129</v>
      </c>
      <c r="B152">
        <v>145071932</v>
      </c>
      <c r="C152">
        <v>145105463</v>
      </c>
      <c r="D152">
        <v>140765020</v>
      </c>
      <c r="E152">
        <v>70</v>
      </c>
      <c r="F152">
        <v>1</v>
      </c>
      <c r="G152">
        <v>1</v>
      </c>
      <c r="H152">
        <v>3</v>
      </c>
      <c r="I152" t="s">
        <v>31</v>
      </c>
      <c r="J152" t="s">
        <v>3</v>
      </c>
      <c r="K152" t="s">
        <v>32</v>
      </c>
      <c r="L152">
        <v>1348</v>
      </c>
      <c r="N152">
        <v>1009</v>
      </c>
      <c r="O152" t="s">
        <v>33</v>
      </c>
      <c r="P152" t="s">
        <v>33</v>
      </c>
      <c r="Q152">
        <v>1000</v>
      </c>
      <c r="W152">
        <v>0</v>
      </c>
      <c r="X152">
        <v>2102561428</v>
      </c>
      <c r="Y152">
        <f t="shared" si="72"/>
        <v>0.9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8.3800000000000008</v>
      </c>
      <c r="AJ152">
        <v>1</v>
      </c>
      <c r="AK152">
        <v>1</v>
      </c>
      <c r="AL152">
        <v>1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 t="s">
        <v>3</v>
      </c>
      <c r="AT152">
        <v>0.9</v>
      </c>
      <c r="AU152" t="s">
        <v>3</v>
      </c>
      <c r="AV152">
        <v>0</v>
      </c>
      <c r="AW152">
        <v>2</v>
      </c>
      <c r="AX152">
        <v>145105471</v>
      </c>
      <c r="AY152">
        <v>1</v>
      </c>
      <c r="AZ152">
        <v>0</v>
      </c>
      <c r="BA152">
        <v>169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X152">
        <f>ROUND(Y152*Source!I129,9)</f>
        <v>0.69299999999999995</v>
      </c>
      <c r="CY152">
        <f>AA152</f>
        <v>0</v>
      </c>
      <c r="CZ152">
        <f>AE152</f>
        <v>0</v>
      </c>
      <c r="DA152">
        <f>AI152</f>
        <v>8.3800000000000008</v>
      </c>
      <c r="DB152">
        <f t="shared" si="76"/>
        <v>0</v>
      </c>
      <c r="DC152">
        <f t="shared" si="77"/>
        <v>0</v>
      </c>
      <c r="DD152" t="s">
        <v>3</v>
      </c>
      <c r="DE152" t="s">
        <v>3</v>
      </c>
      <c r="DF152">
        <f>ROUND(ROUND(AE152*AI152,2)*CX152,2)</f>
        <v>0</v>
      </c>
      <c r="DG152">
        <f>ROUND(ROUND(AF152,2)*CX152,2)</f>
        <v>0</v>
      </c>
      <c r="DH152">
        <f>ROUND(ROUND(AG152,2)*CX152,2)</f>
        <v>0</v>
      </c>
      <c r="DI152">
        <f>ROUND(ROUND(AH152,2)*CX152,2)</f>
        <v>0</v>
      </c>
      <c r="DJ152">
        <f>DF152</f>
        <v>0</v>
      </c>
      <c r="DK152">
        <v>0</v>
      </c>
      <c r="DL152" t="s">
        <v>3</v>
      </c>
      <c r="DM152">
        <v>0</v>
      </c>
      <c r="DN152" t="s">
        <v>3</v>
      </c>
      <c r="DO152">
        <v>0</v>
      </c>
    </row>
    <row r="153" spans="1:119" x14ac:dyDescent="0.2">
      <c r="A153">
        <f>ROW(Source!A131)</f>
        <v>131</v>
      </c>
      <c r="B153">
        <v>145071932</v>
      </c>
      <c r="C153">
        <v>145105473</v>
      </c>
      <c r="D153">
        <v>140755430</v>
      </c>
      <c r="E153">
        <v>70</v>
      </c>
      <c r="F153">
        <v>1</v>
      </c>
      <c r="G153">
        <v>1</v>
      </c>
      <c r="H153">
        <v>1</v>
      </c>
      <c r="I153" t="s">
        <v>489</v>
      </c>
      <c r="J153" t="s">
        <v>3</v>
      </c>
      <c r="K153" t="s">
        <v>490</v>
      </c>
      <c r="L153">
        <v>1191</v>
      </c>
      <c r="N153">
        <v>1013</v>
      </c>
      <c r="O153" t="s">
        <v>392</v>
      </c>
      <c r="P153" t="s">
        <v>392</v>
      </c>
      <c r="Q153">
        <v>1</v>
      </c>
      <c r="W153">
        <v>0</v>
      </c>
      <c r="X153">
        <v>229328897</v>
      </c>
      <c r="Y153">
        <f>(AT153*1.15)</f>
        <v>27.369999999999997</v>
      </c>
      <c r="AA153">
        <v>0</v>
      </c>
      <c r="AB153">
        <v>0</v>
      </c>
      <c r="AC153">
        <v>0</v>
      </c>
      <c r="AD153">
        <v>379.85</v>
      </c>
      <c r="AE153">
        <v>0</v>
      </c>
      <c r="AF153">
        <v>0</v>
      </c>
      <c r="AG153">
        <v>0</v>
      </c>
      <c r="AH153">
        <v>8.31</v>
      </c>
      <c r="AI153">
        <v>1</v>
      </c>
      <c r="AJ153">
        <v>1</v>
      </c>
      <c r="AK153">
        <v>1</v>
      </c>
      <c r="AL153">
        <v>45.71</v>
      </c>
      <c r="AM153">
        <v>4</v>
      </c>
      <c r="AN153">
        <v>0</v>
      </c>
      <c r="AO153">
        <v>1</v>
      </c>
      <c r="AP153">
        <v>1</v>
      </c>
      <c r="AQ153">
        <v>0</v>
      </c>
      <c r="AR153">
        <v>0</v>
      </c>
      <c r="AS153" t="s">
        <v>3</v>
      </c>
      <c r="AT153">
        <v>23.8</v>
      </c>
      <c r="AU153" t="s">
        <v>237</v>
      </c>
      <c r="AV153">
        <v>1</v>
      </c>
      <c r="AW153">
        <v>2</v>
      </c>
      <c r="AX153">
        <v>145105486</v>
      </c>
      <c r="AY153">
        <v>1</v>
      </c>
      <c r="AZ153">
        <v>0</v>
      </c>
      <c r="BA153">
        <v>170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X153">
        <f>ROUND(Y153*Source!I131,9)</f>
        <v>68.424999999999997</v>
      </c>
      <c r="CY153">
        <f>AD153</f>
        <v>379.85</v>
      </c>
      <c r="CZ153">
        <f>AH153</f>
        <v>8.31</v>
      </c>
      <c r="DA153">
        <f>AL153</f>
        <v>45.71</v>
      </c>
      <c r="DB153">
        <f>ROUND((ROUND(AT153*CZ153,2)*1.15),2)</f>
        <v>227.45</v>
      </c>
      <c r="DC153">
        <f>ROUND((ROUND(AT153*AG153,2)*1.15),2)</f>
        <v>0</v>
      </c>
      <c r="DD153" t="s">
        <v>3</v>
      </c>
      <c r="DE153" t="s">
        <v>3</v>
      </c>
      <c r="DF153">
        <f>ROUND(ROUND(AE153,2)*CX153,2)</f>
        <v>0</v>
      </c>
      <c r="DG153">
        <f>ROUND(ROUND(AF153,2)*CX153,2)</f>
        <v>0</v>
      </c>
      <c r="DH153">
        <f>ROUND(ROUND(AG153,2)*CX153,2)</f>
        <v>0</v>
      </c>
      <c r="DI153">
        <f>ROUND(ROUND(AH153*AL153,2)*CX153,2)</f>
        <v>25991.24</v>
      </c>
      <c r="DJ153">
        <f>DI153</f>
        <v>25991.24</v>
      </c>
      <c r="DK153">
        <v>0</v>
      </c>
      <c r="DL153" t="s">
        <v>3</v>
      </c>
      <c r="DM153">
        <v>0</v>
      </c>
      <c r="DN153" t="s">
        <v>3</v>
      </c>
      <c r="DO153">
        <v>0</v>
      </c>
    </row>
    <row r="154" spans="1:119" x14ac:dyDescent="0.2">
      <c r="A154">
        <f>ROW(Source!A131)</f>
        <v>131</v>
      </c>
      <c r="B154">
        <v>145071932</v>
      </c>
      <c r="C154">
        <v>145105473</v>
      </c>
      <c r="D154">
        <v>140755491</v>
      </c>
      <c r="E154">
        <v>70</v>
      </c>
      <c r="F154">
        <v>1</v>
      </c>
      <c r="G154">
        <v>1</v>
      </c>
      <c r="H154">
        <v>1</v>
      </c>
      <c r="I154" t="s">
        <v>399</v>
      </c>
      <c r="J154" t="s">
        <v>3</v>
      </c>
      <c r="K154" t="s">
        <v>400</v>
      </c>
      <c r="L154">
        <v>1191</v>
      </c>
      <c r="N154">
        <v>1013</v>
      </c>
      <c r="O154" t="s">
        <v>392</v>
      </c>
      <c r="P154" t="s">
        <v>392</v>
      </c>
      <c r="Q154">
        <v>1</v>
      </c>
      <c r="W154">
        <v>0</v>
      </c>
      <c r="X154">
        <v>-1417349443</v>
      </c>
      <c r="Y154">
        <f>(AT154*1.25)</f>
        <v>0.46250000000000002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1</v>
      </c>
      <c r="AJ154">
        <v>1</v>
      </c>
      <c r="AK154">
        <v>45.71</v>
      </c>
      <c r="AL154">
        <v>1</v>
      </c>
      <c r="AM154">
        <v>4</v>
      </c>
      <c r="AN154">
        <v>0</v>
      </c>
      <c r="AO154">
        <v>1</v>
      </c>
      <c r="AP154">
        <v>1</v>
      </c>
      <c r="AQ154">
        <v>0</v>
      </c>
      <c r="AR154">
        <v>0</v>
      </c>
      <c r="AS154" t="s">
        <v>3</v>
      </c>
      <c r="AT154">
        <v>0.37</v>
      </c>
      <c r="AU154" t="s">
        <v>38</v>
      </c>
      <c r="AV154">
        <v>2</v>
      </c>
      <c r="AW154">
        <v>2</v>
      </c>
      <c r="AX154">
        <v>145105487</v>
      </c>
      <c r="AY154">
        <v>1</v>
      </c>
      <c r="AZ154">
        <v>0</v>
      </c>
      <c r="BA154">
        <v>171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X154">
        <f>ROUND(Y154*Source!I131,9)</f>
        <v>1.15625</v>
      </c>
      <c r="CY154">
        <f>AD154</f>
        <v>0</v>
      </c>
      <c r="CZ154">
        <f>AH154</f>
        <v>0</v>
      </c>
      <c r="DA154">
        <f>AL154</f>
        <v>1</v>
      </c>
      <c r="DB154">
        <f>ROUND((ROUND(AT154*CZ154,2)*1.25),2)</f>
        <v>0</v>
      </c>
      <c r="DC154">
        <f>ROUND((ROUND(AT154*AG154,2)*1.25),2)</f>
        <v>0</v>
      </c>
      <c r="DD154" t="s">
        <v>3</v>
      </c>
      <c r="DE154" t="s">
        <v>3</v>
      </c>
      <c r="DF154">
        <f>ROUND(ROUND(AE154,2)*CX154,2)</f>
        <v>0</v>
      </c>
      <c r="DG154">
        <f>ROUND(ROUND(AF154,2)*CX154,2)</f>
        <v>0</v>
      </c>
      <c r="DH154">
        <f>ROUND(ROUND(AG154*AK154,2)*CX154,2)</f>
        <v>0</v>
      </c>
      <c r="DI154">
        <f t="shared" ref="DI154:DI164" si="82">ROUND(ROUND(AH154,2)*CX154,2)</f>
        <v>0</v>
      </c>
      <c r="DJ154">
        <f>DI154</f>
        <v>0</v>
      </c>
      <c r="DK154">
        <v>0</v>
      </c>
      <c r="DL154" t="s">
        <v>3</v>
      </c>
      <c r="DM154">
        <v>0</v>
      </c>
      <c r="DN154" t="s">
        <v>3</v>
      </c>
      <c r="DO154">
        <v>0</v>
      </c>
    </row>
    <row r="155" spans="1:119" x14ac:dyDescent="0.2">
      <c r="A155">
        <f>ROW(Source!A131)</f>
        <v>131</v>
      </c>
      <c r="B155">
        <v>145071932</v>
      </c>
      <c r="C155">
        <v>145105473</v>
      </c>
      <c r="D155">
        <v>140922951</v>
      </c>
      <c r="E155">
        <v>1</v>
      </c>
      <c r="F155">
        <v>1</v>
      </c>
      <c r="G155">
        <v>1</v>
      </c>
      <c r="H155">
        <v>2</v>
      </c>
      <c r="I155" t="s">
        <v>404</v>
      </c>
      <c r="J155" t="s">
        <v>405</v>
      </c>
      <c r="K155" t="s">
        <v>406</v>
      </c>
      <c r="L155">
        <v>1367</v>
      </c>
      <c r="N155">
        <v>1011</v>
      </c>
      <c r="O155" t="s">
        <v>396</v>
      </c>
      <c r="P155" t="s">
        <v>396</v>
      </c>
      <c r="Q155">
        <v>1</v>
      </c>
      <c r="W155">
        <v>0</v>
      </c>
      <c r="X155">
        <v>-430484415</v>
      </c>
      <c r="Y155">
        <f>(AT155*1.25)</f>
        <v>0.1875</v>
      </c>
      <c r="AA155">
        <v>0</v>
      </c>
      <c r="AB155">
        <v>1547.51</v>
      </c>
      <c r="AC155">
        <v>617.09</v>
      </c>
      <c r="AD155">
        <v>0</v>
      </c>
      <c r="AE155">
        <v>0</v>
      </c>
      <c r="AF155">
        <v>115.4</v>
      </c>
      <c r="AG155">
        <v>13.5</v>
      </c>
      <c r="AH155">
        <v>0</v>
      </c>
      <c r="AI155">
        <v>1</v>
      </c>
      <c r="AJ155">
        <v>13.41</v>
      </c>
      <c r="AK155">
        <v>45.71</v>
      </c>
      <c r="AL155">
        <v>1</v>
      </c>
      <c r="AM155">
        <v>4</v>
      </c>
      <c r="AN155">
        <v>0</v>
      </c>
      <c r="AO155">
        <v>1</v>
      </c>
      <c r="AP155">
        <v>1</v>
      </c>
      <c r="AQ155">
        <v>0</v>
      </c>
      <c r="AR155">
        <v>0</v>
      </c>
      <c r="AS155" t="s">
        <v>3</v>
      </c>
      <c r="AT155">
        <v>0.15</v>
      </c>
      <c r="AU155" t="s">
        <v>38</v>
      </c>
      <c r="AV155">
        <v>0</v>
      </c>
      <c r="AW155">
        <v>2</v>
      </c>
      <c r="AX155">
        <v>145105488</v>
      </c>
      <c r="AY155">
        <v>1</v>
      </c>
      <c r="AZ155">
        <v>0</v>
      </c>
      <c r="BA155">
        <v>172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X155">
        <f>ROUND(Y155*Source!I131,9)</f>
        <v>0.46875</v>
      </c>
      <c r="CY155">
        <f>AB155</f>
        <v>1547.51</v>
      </c>
      <c r="CZ155">
        <f>AF155</f>
        <v>115.4</v>
      </c>
      <c r="DA155">
        <f>AJ155</f>
        <v>13.41</v>
      </c>
      <c r="DB155">
        <f>ROUND((ROUND(AT155*CZ155,2)*1.25),2)</f>
        <v>21.64</v>
      </c>
      <c r="DC155">
        <f>ROUND((ROUND(AT155*AG155,2)*1.25),2)</f>
        <v>2.54</v>
      </c>
      <c r="DD155" t="s">
        <v>3</v>
      </c>
      <c r="DE155" t="s">
        <v>3</v>
      </c>
      <c r="DF155">
        <f>ROUND(ROUND(AE155,2)*CX155,2)</f>
        <v>0</v>
      </c>
      <c r="DG155">
        <f>ROUND(ROUND(AF155*AJ155,2)*CX155,2)</f>
        <v>725.4</v>
      </c>
      <c r="DH155">
        <f>ROUND(ROUND(AG155*AK155,2)*CX155,2)</f>
        <v>289.26</v>
      </c>
      <c r="DI155">
        <f t="shared" si="82"/>
        <v>0</v>
      </c>
      <c r="DJ155">
        <f>DG155</f>
        <v>725.4</v>
      </c>
      <c r="DK155">
        <v>0</v>
      </c>
      <c r="DL155" t="s">
        <v>3</v>
      </c>
      <c r="DM155">
        <v>0</v>
      </c>
      <c r="DN155" t="s">
        <v>3</v>
      </c>
      <c r="DO155">
        <v>0</v>
      </c>
    </row>
    <row r="156" spans="1:119" x14ac:dyDescent="0.2">
      <c r="A156">
        <f>ROW(Source!A131)</f>
        <v>131</v>
      </c>
      <c r="B156">
        <v>145071932</v>
      </c>
      <c r="C156">
        <v>145105473</v>
      </c>
      <c r="D156">
        <v>140923885</v>
      </c>
      <c r="E156">
        <v>1</v>
      </c>
      <c r="F156">
        <v>1</v>
      </c>
      <c r="G156">
        <v>1</v>
      </c>
      <c r="H156">
        <v>2</v>
      </c>
      <c r="I156" t="s">
        <v>413</v>
      </c>
      <c r="J156" t="s">
        <v>414</v>
      </c>
      <c r="K156" t="s">
        <v>415</v>
      </c>
      <c r="L156">
        <v>1367</v>
      </c>
      <c r="N156">
        <v>1011</v>
      </c>
      <c r="O156" t="s">
        <v>396</v>
      </c>
      <c r="P156" t="s">
        <v>396</v>
      </c>
      <c r="Q156">
        <v>1</v>
      </c>
      <c r="W156">
        <v>0</v>
      </c>
      <c r="X156">
        <v>509054691</v>
      </c>
      <c r="Y156">
        <f>(AT156*1.25)</f>
        <v>0.27500000000000002</v>
      </c>
      <c r="AA156">
        <v>0</v>
      </c>
      <c r="AB156">
        <v>881.17</v>
      </c>
      <c r="AC156">
        <v>530.24</v>
      </c>
      <c r="AD156">
        <v>0</v>
      </c>
      <c r="AE156">
        <v>0</v>
      </c>
      <c r="AF156">
        <v>65.709999999999994</v>
      </c>
      <c r="AG156">
        <v>11.6</v>
      </c>
      <c r="AH156">
        <v>0</v>
      </c>
      <c r="AI156">
        <v>1</v>
      </c>
      <c r="AJ156">
        <v>13.41</v>
      </c>
      <c r="AK156">
        <v>45.71</v>
      </c>
      <c r="AL156">
        <v>1</v>
      </c>
      <c r="AM156">
        <v>4</v>
      </c>
      <c r="AN156">
        <v>0</v>
      </c>
      <c r="AO156">
        <v>1</v>
      </c>
      <c r="AP156">
        <v>1</v>
      </c>
      <c r="AQ156">
        <v>0</v>
      </c>
      <c r="AR156">
        <v>0</v>
      </c>
      <c r="AS156" t="s">
        <v>3</v>
      </c>
      <c r="AT156">
        <v>0.22</v>
      </c>
      <c r="AU156" t="s">
        <v>38</v>
      </c>
      <c r="AV156">
        <v>0</v>
      </c>
      <c r="AW156">
        <v>2</v>
      </c>
      <c r="AX156">
        <v>145105489</v>
      </c>
      <c r="AY156">
        <v>1</v>
      </c>
      <c r="AZ156">
        <v>0</v>
      </c>
      <c r="BA156">
        <v>173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X156">
        <f>ROUND(Y156*Source!I131,9)</f>
        <v>0.6875</v>
      </c>
      <c r="CY156">
        <f>AB156</f>
        <v>881.17</v>
      </c>
      <c r="CZ156">
        <f>AF156</f>
        <v>65.709999999999994</v>
      </c>
      <c r="DA156">
        <f>AJ156</f>
        <v>13.41</v>
      </c>
      <c r="DB156">
        <f>ROUND((ROUND(AT156*CZ156,2)*1.25),2)</f>
        <v>18.079999999999998</v>
      </c>
      <c r="DC156">
        <f>ROUND((ROUND(AT156*AG156,2)*1.25),2)</f>
        <v>3.19</v>
      </c>
      <c r="DD156" t="s">
        <v>3</v>
      </c>
      <c r="DE156" t="s">
        <v>3</v>
      </c>
      <c r="DF156">
        <f>ROUND(ROUND(AE156,2)*CX156,2)</f>
        <v>0</v>
      </c>
      <c r="DG156">
        <f>ROUND(ROUND(AF156*AJ156,2)*CX156,2)</f>
        <v>605.79999999999995</v>
      </c>
      <c r="DH156">
        <f>ROUND(ROUND(AG156*AK156,2)*CX156,2)</f>
        <v>364.54</v>
      </c>
      <c r="DI156">
        <f t="shared" si="82"/>
        <v>0</v>
      </c>
      <c r="DJ156">
        <f>DG156</f>
        <v>605.79999999999995</v>
      </c>
      <c r="DK156">
        <v>0</v>
      </c>
      <c r="DL156" t="s">
        <v>3</v>
      </c>
      <c r="DM156">
        <v>0</v>
      </c>
      <c r="DN156" t="s">
        <v>3</v>
      </c>
      <c r="DO156">
        <v>0</v>
      </c>
    </row>
    <row r="157" spans="1:119" x14ac:dyDescent="0.2">
      <c r="A157">
        <f>ROW(Source!A131)</f>
        <v>131</v>
      </c>
      <c r="B157">
        <v>145071932</v>
      </c>
      <c r="C157">
        <v>145105473</v>
      </c>
      <c r="D157">
        <v>140775118</v>
      </c>
      <c r="E157">
        <v>1</v>
      </c>
      <c r="F157">
        <v>1</v>
      </c>
      <c r="G157">
        <v>1</v>
      </c>
      <c r="H157">
        <v>3</v>
      </c>
      <c r="I157" t="s">
        <v>484</v>
      </c>
      <c r="J157" t="s">
        <v>485</v>
      </c>
      <c r="K157" t="s">
        <v>486</v>
      </c>
      <c r="L157">
        <v>1348</v>
      </c>
      <c r="N157">
        <v>1009</v>
      </c>
      <c r="O157" t="s">
        <v>33</v>
      </c>
      <c r="P157" t="s">
        <v>33</v>
      </c>
      <c r="Q157">
        <v>1000</v>
      </c>
      <c r="W157">
        <v>0</v>
      </c>
      <c r="X157">
        <v>-45966985</v>
      </c>
      <c r="Y157">
        <f t="shared" ref="Y157:Y167" si="83">AT157</f>
        <v>7.1999999999999998E-3</v>
      </c>
      <c r="AA157">
        <v>100375.64</v>
      </c>
      <c r="AB157">
        <v>0</v>
      </c>
      <c r="AC157">
        <v>0</v>
      </c>
      <c r="AD157">
        <v>0</v>
      </c>
      <c r="AE157">
        <v>11978</v>
      </c>
      <c r="AF157">
        <v>0</v>
      </c>
      <c r="AG157">
        <v>0</v>
      </c>
      <c r="AH157">
        <v>0</v>
      </c>
      <c r="AI157">
        <v>8.3800000000000008</v>
      </c>
      <c r="AJ157">
        <v>1</v>
      </c>
      <c r="AK157">
        <v>1</v>
      </c>
      <c r="AL157">
        <v>1</v>
      </c>
      <c r="AM157">
        <v>4</v>
      </c>
      <c r="AN157">
        <v>0</v>
      </c>
      <c r="AO157">
        <v>1</v>
      </c>
      <c r="AP157">
        <v>0</v>
      </c>
      <c r="AQ157">
        <v>0</v>
      </c>
      <c r="AR157">
        <v>0</v>
      </c>
      <c r="AS157" t="s">
        <v>3</v>
      </c>
      <c r="AT157">
        <v>7.1999999999999998E-3</v>
      </c>
      <c r="AU157" t="s">
        <v>3</v>
      </c>
      <c r="AV157">
        <v>0</v>
      </c>
      <c r="AW157">
        <v>2</v>
      </c>
      <c r="AX157">
        <v>145105490</v>
      </c>
      <c r="AY157">
        <v>1</v>
      </c>
      <c r="AZ157">
        <v>0</v>
      </c>
      <c r="BA157">
        <v>174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X157">
        <f>ROUND(Y157*Source!I131,9)</f>
        <v>1.7999999999999999E-2</v>
      </c>
      <c r="CY157">
        <f t="shared" ref="CY157:CY164" si="84">AA157</f>
        <v>100375.64</v>
      </c>
      <c r="CZ157">
        <f t="shared" ref="CZ157:CZ164" si="85">AE157</f>
        <v>11978</v>
      </c>
      <c r="DA157">
        <f t="shared" ref="DA157:DA164" si="86">AI157</f>
        <v>8.3800000000000008</v>
      </c>
      <c r="DB157">
        <f t="shared" ref="DB157:DB167" si="87">ROUND(ROUND(AT157*CZ157,2),2)</f>
        <v>86.24</v>
      </c>
      <c r="DC157">
        <f t="shared" ref="DC157:DC167" si="88">ROUND(ROUND(AT157*AG157,2),2)</f>
        <v>0</v>
      </c>
      <c r="DD157" t="s">
        <v>3</v>
      </c>
      <c r="DE157" t="s">
        <v>3</v>
      </c>
      <c r="DF157">
        <f t="shared" ref="DF157:DF164" si="89">ROUND(ROUND(AE157*AI157,2)*CX157,2)</f>
        <v>1806.76</v>
      </c>
      <c r="DG157">
        <f t="shared" ref="DG157:DG165" si="90">ROUND(ROUND(AF157,2)*CX157,2)</f>
        <v>0</v>
      </c>
      <c r="DH157">
        <f t="shared" ref="DH157:DH165" si="91">ROUND(ROUND(AG157,2)*CX157,2)</f>
        <v>0</v>
      </c>
      <c r="DI157">
        <f t="shared" si="82"/>
        <v>0</v>
      </c>
      <c r="DJ157">
        <f t="shared" ref="DJ157:DJ164" si="92">DF157</f>
        <v>1806.76</v>
      </c>
      <c r="DK157">
        <v>0</v>
      </c>
      <c r="DL157" t="s">
        <v>3</v>
      </c>
      <c r="DM157">
        <v>0</v>
      </c>
      <c r="DN157" t="s">
        <v>3</v>
      </c>
      <c r="DO157">
        <v>0</v>
      </c>
    </row>
    <row r="158" spans="1:119" x14ac:dyDescent="0.2">
      <c r="A158">
        <f>ROW(Source!A131)</f>
        <v>131</v>
      </c>
      <c r="B158">
        <v>145071932</v>
      </c>
      <c r="C158">
        <v>145105473</v>
      </c>
      <c r="D158">
        <v>140790834</v>
      </c>
      <c r="E158">
        <v>1</v>
      </c>
      <c r="F158">
        <v>1</v>
      </c>
      <c r="G158">
        <v>1</v>
      </c>
      <c r="H158">
        <v>3</v>
      </c>
      <c r="I158" t="s">
        <v>491</v>
      </c>
      <c r="J158" t="s">
        <v>492</v>
      </c>
      <c r="K158" t="s">
        <v>493</v>
      </c>
      <c r="L158">
        <v>1348</v>
      </c>
      <c r="N158">
        <v>1009</v>
      </c>
      <c r="O158" t="s">
        <v>33</v>
      </c>
      <c r="P158" t="s">
        <v>33</v>
      </c>
      <c r="Q158">
        <v>1000</v>
      </c>
      <c r="W158">
        <v>0</v>
      </c>
      <c r="X158">
        <v>-807853778</v>
      </c>
      <c r="Y158">
        <f t="shared" si="83"/>
        <v>3.7999999999999999E-2</v>
      </c>
      <c r="AA158">
        <v>50187.82</v>
      </c>
      <c r="AB158">
        <v>0</v>
      </c>
      <c r="AC158">
        <v>0</v>
      </c>
      <c r="AD158">
        <v>0</v>
      </c>
      <c r="AE158">
        <v>5989</v>
      </c>
      <c r="AF158">
        <v>0</v>
      </c>
      <c r="AG158">
        <v>0</v>
      </c>
      <c r="AH158">
        <v>0</v>
      </c>
      <c r="AI158">
        <v>8.3800000000000008</v>
      </c>
      <c r="AJ158">
        <v>1</v>
      </c>
      <c r="AK158">
        <v>1</v>
      </c>
      <c r="AL158">
        <v>1</v>
      </c>
      <c r="AM158">
        <v>4</v>
      </c>
      <c r="AN158">
        <v>0</v>
      </c>
      <c r="AO158">
        <v>1</v>
      </c>
      <c r="AP158">
        <v>0</v>
      </c>
      <c r="AQ158">
        <v>0</v>
      </c>
      <c r="AR158">
        <v>0</v>
      </c>
      <c r="AS158" t="s">
        <v>3</v>
      </c>
      <c r="AT158">
        <v>3.7999999999999999E-2</v>
      </c>
      <c r="AU158" t="s">
        <v>3</v>
      </c>
      <c r="AV158">
        <v>0</v>
      </c>
      <c r="AW158">
        <v>2</v>
      </c>
      <c r="AX158">
        <v>145105491</v>
      </c>
      <c r="AY158">
        <v>1</v>
      </c>
      <c r="AZ158">
        <v>0</v>
      </c>
      <c r="BA158">
        <v>175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X158">
        <f>ROUND(Y158*Source!I131,9)</f>
        <v>9.5000000000000001E-2</v>
      </c>
      <c r="CY158">
        <f t="shared" si="84"/>
        <v>50187.82</v>
      </c>
      <c r="CZ158">
        <f t="shared" si="85"/>
        <v>5989</v>
      </c>
      <c r="DA158">
        <f t="shared" si="86"/>
        <v>8.3800000000000008</v>
      </c>
      <c r="DB158">
        <f t="shared" si="87"/>
        <v>227.58</v>
      </c>
      <c r="DC158">
        <f t="shared" si="88"/>
        <v>0</v>
      </c>
      <c r="DD158" t="s">
        <v>3</v>
      </c>
      <c r="DE158" t="s">
        <v>3</v>
      </c>
      <c r="DF158">
        <f t="shared" si="89"/>
        <v>4767.84</v>
      </c>
      <c r="DG158">
        <f t="shared" si="90"/>
        <v>0</v>
      </c>
      <c r="DH158">
        <f t="shared" si="91"/>
        <v>0</v>
      </c>
      <c r="DI158">
        <f t="shared" si="82"/>
        <v>0</v>
      </c>
      <c r="DJ158">
        <f t="shared" si="92"/>
        <v>4767.84</v>
      </c>
      <c r="DK158">
        <v>0</v>
      </c>
      <c r="DL158" t="s">
        <v>3</v>
      </c>
      <c r="DM158">
        <v>0</v>
      </c>
      <c r="DN158" t="s">
        <v>3</v>
      </c>
      <c r="DO158">
        <v>0</v>
      </c>
    </row>
    <row r="159" spans="1:119" x14ac:dyDescent="0.2">
      <c r="A159">
        <f>ROW(Source!A131)</f>
        <v>131</v>
      </c>
      <c r="B159">
        <v>145071932</v>
      </c>
      <c r="C159">
        <v>145105473</v>
      </c>
      <c r="D159">
        <v>140792339</v>
      </c>
      <c r="E159">
        <v>1</v>
      </c>
      <c r="F159">
        <v>1</v>
      </c>
      <c r="G159">
        <v>1</v>
      </c>
      <c r="H159">
        <v>3</v>
      </c>
      <c r="I159" t="s">
        <v>441</v>
      </c>
      <c r="J159" t="s">
        <v>442</v>
      </c>
      <c r="K159" t="s">
        <v>443</v>
      </c>
      <c r="L159">
        <v>1348</v>
      </c>
      <c r="N159">
        <v>1009</v>
      </c>
      <c r="O159" t="s">
        <v>33</v>
      </c>
      <c r="P159" t="s">
        <v>33</v>
      </c>
      <c r="Q159">
        <v>1000</v>
      </c>
      <c r="W159">
        <v>0</v>
      </c>
      <c r="X159">
        <v>-120483918</v>
      </c>
      <c r="Y159">
        <f t="shared" si="83"/>
        <v>4.3800000000000002E-3</v>
      </c>
      <c r="AA159">
        <v>37334.58</v>
      </c>
      <c r="AB159">
        <v>0</v>
      </c>
      <c r="AC159">
        <v>0</v>
      </c>
      <c r="AD159">
        <v>0</v>
      </c>
      <c r="AE159">
        <v>4455.2</v>
      </c>
      <c r="AF159">
        <v>0</v>
      </c>
      <c r="AG159">
        <v>0</v>
      </c>
      <c r="AH159">
        <v>0</v>
      </c>
      <c r="AI159">
        <v>8.3800000000000008</v>
      </c>
      <c r="AJ159">
        <v>1</v>
      </c>
      <c r="AK159">
        <v>1</v>
      </c>
      <c r="AL159">
        <v>1</v>
      </c>
      <c r="AM159">
        <v>4</v>
      </c>
      <c r="AN159">
        <v>0</v>
      </c>
      <c r="AO159">
        <v>1</v>
      </c>
      <c r="AP159">
        <v>0</v>
      </c>
      <c r="AQ159">
        <v>0</v>
      </c>
      <c r="AR159">
        <v>0</v>
      </c>
      <c r="AS159" t="s">
        <v>3</v>
      </c>
      <c r="AT159">
        <v>4.3800000000000002E-3</v>
      </c>
      <c r="AU159" t="s">
        <v>3</v>
      </c>
      <c r="AV159">
        <v>0</v>
      </c>
      <c r="AW159">
        <v>2</v>
      </c>
      <c r="AX159">
        <v>145105492</v>
      </c>
      <c r="AY159">
        <v>1</v>
      </c>
      <c r="AZ159">
        <v>0</v>
      </c>
      <c r="BA159">
        <v>176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X159">
        <f>ROUND(Y159*Source!I131,9)</f>
        <v>1.095E-2</v>
      </c>
      <c r="CY159">
        <f t="shared" si="84"/>
        <v>37334.58</v>
      </c>
      <c r="CZ159">
        <f t="shared" si="85"/>
        <v>4455.2</v>
      </c>
      <c r="DA159">
        <f t="shared" si="86"/>
        <v>8.3800000000000008</v>
      </c>
      <c r="DB159">
        <f t="shared" si="87"/>
        <v>19.510000000000002</v>
      </c>
      <c r="DC159">
        <f t="shared" si="88"/>
        <v>0</v>
      </c>
      <c r="DD159" t="s">
        <v>3</v>
      </c>
      <c r="DE159" t="s">
        <v>3</v>
      </c>
      <c r="DF159">
        <f t="shared" si="89"/>
        <v>408.81</v>
      </c>
      <c r="DG159">
        <f t="shared" si="90"/>
        <v>0</v>
      </c>
      <c r="DH159">
        <f t="shared" si="91"/>
        <v>0</v>
      </c>
      <c r="DI159">
        <f t="shared" si="82"/>
        <v>0</v>
      </c>
      <c r="DJ159">
        <f t="shared" si="92"/>
        <v>408.81</v>
      </c>
      <c r="DK159">
        <v>0</v>
      </c>
      <c r="DL159" t="s">
        <v>3</v>
      </c>
      <c r="DM159">
        <v>0</v>
      </c>
      <c r="DN159" t="s">
        <v>3</v>
      </c>
      <c r="DO159">
        <v>0</v>
      </c>
    </row>
    <row r="160" spans="1:119" x14ac:dyDescent="0.2">
      <c r="A160">
        <f>ROW(Source!A131)</f>
        <v>131</v>
      </c>
      <c r="B160">
        <v>145071932</v>
      </c>
      <c r="C160">
        <v>145105473</v>
      </c>
      <c r="D160">
        <v>140796352</v>
      </c>
      <c r="E160">
        <v>1</v>
      </c>
      <c r="F160">
        <v>1</v>
      </c>
      <c r="G160">
        <v>1</v>
      </c>
      <c r="H160">
        <v>3</v>
      </c>
      <c r="I160" t="s">
        <v>494</v>
      </c>
      <c r="J160" t="s">
        <v>495</v>
      </c>
      <c r="K160" t="s">
        <v>496</v>
      </c>
      <c r="L160">
        <v>1339</v>
      </c>
      <c r="N160">
        <v>1007</v>
      </c>
      <c r="O160" t="s">
        <v>142</v>
      </c>
      <c r="P160" t="s">
        <v>142</v>
      </c>
      <c r="Q160">
        <v>1</v>
      </c>
      <c r="W160">
        <v>0</v>
      </c>
      <c r="X160">
        <v>-1365085067</v>
      </c>
      <c r="Y160">
        <f t="shared" si="83"/>
        <v>0.16</v>
      </c>
      <c r="AA160">
        <v>13416.38</v>
      </c>
      <c r="AB160">
        <v>0</v>
      </c>
      <c r="AC160">
        <v>0</v>
      </c>
      <c r="AD160">
        <v>0</v>
      </c>
      <c r="AE160">
        <v>1601</v>
      </c>
      <c r="AF160">
        <v>0</v>
      </c>
      <c r="AG160">
        <v>0</v>
      </c>
      <c r="AH160">
        <v>0</v>
      </c>
      <c r="AI160">
        <v>8.3800000000000008</v>
      </c>
      <c r="AJ160">
        <v>1</v>
      </c>
      <c r="AK160">
        <v>1</v>
      </c>
      <c r="AL160">
        <v>1</v>
      </c>
      <c r="AM160">
        <v>4</v>
      </c>
      <c r="AN160">
        <v>0</v>
      </c>
      <c r="AO160">
        <v>1</v>
      </c>
      <c r="AP160">
        <v>0</v>
      </c>
      <c r="AQ160">
        <v>0</v>
      </c>
      <c r="AR160">
        <v>0</v>
      </c>
      <c r="AS160" t="s">
        <v>3</v>
      </c>
      <c r="AT160">
        <v>0.16</v>
      </c>
      <c r="AU160" t="s">
        <v>3</v>
      </c>
      <c r="AV160">
        <v>0</v>
      </c>
      <c r="AW160">
        <v>2</v>
      </c>
      <c r="AX160">
        <v>145105493</v>
      </c>
      <c r="AY160">
        <v>1</v>
      </c>
      <c r="AZ160">
        <v>0</v>
      </c>
      <c r="BA160">
        <v>177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X160">
        <f>ROUND(Y160*Source!I131,9)</f>
        <v>0.4</v>
      </c>
      <c r="CY160">
        <f t="shared" si="84"/>
        <v>13416.38</v>
      </c>
      <c r="CZ160">
        <f t="shared" si="85"/>
        <v>1601</v>
      </c>
      <c r="DA160">
        <f t="shared" si="86"/>
        <v>8.3800000000000008</v>
      </c>
      <c r="DB160">
        <f t="shared" si="87"/>
        <v>256.16000000000003</v>
      </c>
      <c r="DC160">
        <f t="shared" si="88"/>
        <v>0</v>
      </c>
      <c r="DD160" t="s">
        <v>3</v>
      </c>
      <c r="DE160" t="s">
        <v>3</v>
      </c>
      <c r="DF160">
        <f t="shared" si="89"/>
        <v>5366.55</v>
      </c>
      <c r="DG160">
        <f t="shared" si="90"/>
        <v>0</v>
      </c>
      <c r="DH160">
        <f t="shared" si="91"/>
        <v>0</v>
      </c>
      <c r="DI160">
        <f t="shared" si="82"/>
        <v>0</v>
      </c>
      <c r="DJ160">
        <f t="shared" si="92"/>
        <v>5366.55</v>
      </c>
      <c r="DK160">
        <v>0</v>
      </c>
      <c r="DL160" t="s">
        <v>3</v>
      </c>
      <c r="DM160">
        <v>0</v>
      </c>
      <c r="DN160" t="s">
        <v>3</v>
      </c>
      <c r="DO160">
        <v>0</v>
      </c>
    </row>
    <row r="161" spans="1:119" x14ac:dyDescent="0.2">
      <c r="A161">
        <f>ROW(Source!A131)</f>
        <v>131</v>
      </c>
      <c r="B161">
        <v>145071932</v>
      </c>
      <c r="C161">
        <v>145105473</v>
      </c>
      <c r="D161">
        <v>140796356</v>
      </c>
      <c r="E161">
        <v>1</v>
      </c>
      <c r="F161">
        <v>1</v>
      </c>
      <c r="G161">
        <v>1</v>
      </c>
      <c r="H161">
        <v>3</v>
      </c>
      <c r="I161" t="s">
        <v>497</v>
      </c>
      <c r="J161" t="s">
        <v>498</v>
      </c>
      <c r="K161" t="s">
        <v>499</v>
      </c>
      <c r="L161">
        <v>1339</v>
      </c>
      <c r="N161">
        <v>1007</v>
      </c>
      <c r="O161" t="s">
        <v>142</v>
      </c>
      <c r="P161" t="s">
        <v>142</v>
      </c>
      <c r="Q161">
        <v>1</v>
      </c>
      <c r="W161">
        <v>0</v>
      </c>
      <c r="X161">
        <v>1697255399</v>
      </c>
      <c r="Y161">
        <f t="shared" si="83"/>
        <v>0.06</v>
      </c>
      <c r="AA161">
        <v>16592.400000000001</v>
      </c>
      <c r="AB161">
        <v>0</v>
      </c>
      <c r="AC161">
        <v>0</v>
      </c>
      <c r="AD161">
        <v>0</v>
      </c>
      <c r="AE161">
        <v>1980</v>
      </c>
      <c r="AF161">
        <v>0</v>
      </c>
      <c r="AG161">
        <v>0</v>
      </c>
      <c r="AH161">
        <v>0</v>
      </c>
      <c r="AI161">
        <v>8.3800000000000008</v>
      </c>
      <c r="AJ161">
        <v>1</v>
      </c>
      <c r="AK161">
        <v>1</v>
      </c>
      <c r="AL161">
        <v>1</v>
      </c>
      <c r="AM161">
        <v>4</v>
      </c>
      <c r="AN161">
        <v>0</v>
      </c>
      <c r="AO161">
        <v>1</v>
      </c>
      <c r="AP161">
        <v>0</v>
      </c>
      <c r="AQ161">
        <v>0</v>
      </c>
      <c r="AR161">
        <v>0</v>
      </c>
      <c r="AS161" t="s">
        <v>3</v>
      </c>
      <c r="AT161">
        <v>0.06</v>
      </c>
      <c r="AU161" t="s">
        <v>3</v>
      </c>
      <c r="AV161">
        <v>0</v>
      </c>
      <c r="AW161">
        <v>2</v>
      </c>
      <c r="AX161">
        <v>145105494</v>
      </c>
      <c r="AY161">
        <v>1</v>
      </c>
      <c r="AZ161">
        <v>0</v>
      </c>
      <c r="BA161">
        <v>178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X161">
        <f>ROUND(Y161*Source!I131,9)</f>
        <v>0.15</v>
      </c>
      <c r="CY161">
        <f t="shared" si="84"/>
        <v>16592.400000000001</v>
      </c>
      <c r="CZ161">
        <f t="shared" si="85"/>
        <v>1980</v>
      </c>
      <c r="DA161">
        <f t="shared" si="86"/>
        <v>8.3800000000000008</v>
      </c>
      <c r="DB161">
        <f t="shared" si="87"/>
        <v>118.8</v>
      </c>
      <c r="DC161">
        <f t="shared" si="88"/>
        <v>0</v>
      </c>
      <c r="DD161" t="s">
        <v>3</v>
      </c>
      <c r="DE161" t="s">
        <v>3</v>
      </c>
      <c r="DF161">
        <f t="shared" si="89"/>
        <v>2488.86</v>
      </c>
      <c r="DG161">
        <f t="shared" si="90"/>
        <v>0</v>
      </c>
      <c r="DH161">
        <f t="shared" si="91"/>
        <v>0</v>
      </c>
      <c r="DI161">
        <f t="shared" si="82"/>
        <v>0</v>
      </c>
      <c r="DJ161">
        <f t="shared" si="92"/>
        <v>2488.86</v>
      </c>
      <c r="DK161">
        <v>0</v>
      </c>
      <c r="DL161" t="s">
        <v>3</v>
      </c>
      <c r="DM161">
        <v>0</v>
      </c>
      <c r="DN161" t="s">
        <v>3</v>
      </c>
      <c r="DO161">
        <v>0</v>
      </c>
    </row>
    <row r="162" spans="1:119" x14ac:dyDescent="0.2">
      <c r="A162">
        <f>ROW(Source!A131)</f>
        <v>131</v>
      </c>
      <c r="B162">
        <v>145071932</v>
      </c>
      <c r="C162">
        <v>145105473</v>
      </c>
      <c r="D162">
        <v>140796539</v>
      </c>
      <c r="E162">
        <v>1</v>
      </c>
      <c r="F162">
        <v>1</v>
      </c>
      <c r="G162">
        <v>1</v>
      </c>
      <c r="H162">
        <v>3</v>
      </c>
      <c r="I162" t="s">
        <v>158</v>
      </c>
      <c r="J162" t="s">
        <v>160</v>
      </c>
      <c r="K162" t="s">
        <v>159</v>
      </c>
      <c r="L162">
        <v>1339</v>
      </c>
      <c r="N162">
        <v>1007</v>
      </c>
      <c r="O162" t="s">
        <v>142</v>
      </c>
      <c r="P162" t="s">
        <v>142</v>
      </c>
      <c r="Q162">
        <v>1</v>
      </c>
      <c r="W162">
        <v>1</v>
      </c>
      <c r="X162">
        <v>1629719122</v>
      </c>
      <c r="Y162">
        <f t="shared" si="83"/>
        <v>-0.83</v>
      </c>
      <c r="AA162">
        <v>13173.36</v>
      </c>
      <c r="AB162">
        <v>0</v>
      </c>
      <c r="AC162">
        <v>0</v>
      </c>
      <c r="AD162">
        <v>0</v>
      </c>
      <c r="AE162">
        <v>1572</v>
      </c>
      <c r="AF162">
        <v>0</v>
      </c>
      <c r="AG162">
        <v>0</v>
      </c>
      <c r="AH162">
        <v>0</v>
      </c>
      <c r="AI162">
        <v>8.3800000000000008</v>
      </c>
      <c r="AJ162">
        <v>1</v>
      </c>
      <c r="AK162">
        <v>1</v>
      </c>
      <c r="AL162">
        <v>1</v>
      </c>
      <c r="AM162">
        <v>4</v>
      </c>
      <c r="AN162">
        <v>0</v>
      </c>
      <c r="AO162">
        <v>1</v>
      </c>
      <c r="AP162">
        <v>0</v>
      </c>
      <c r="AQ162">
        <v>0</v>
      </c>
      <c r="AR162">
        <v>0</v>
      </c>
      <c r="AS162" t="s">
        <v>3</v>
      </c>
      <c r="AT162">
        <v>-0.83</v>
      </c>
      <c r="AU162" t="s">
        <v>3</v>
      </c>
      <c r="AV162">
        <v>0</v>
      </c>
      <c r="AW162">
        <v>2</v>
      </c>
      <c r="AX162">
        <v>145105495</v>
      </c>
      <c r="AY162">
        <v>1</v>
      </c>
      <c r="AZ162">
        <v>6144</v>
      </c>
      <c r="BA162">
        <v>179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X162">
        <f>ROUND(Y162*Source!I131,9)</f>
        <v>-2.0750000000000002</v>
      </c>
      <c r="CY162">
        <f t="shared" si="84"/>
        <v>13173.36</v>
      </c>
      <c r="CZ162">
        <f t="shared" si="85"/>
        <v>1572</v>
      </c>
      <c r="DA162">
        <f t="shared" si="86"/>
        <v>8.3800000000000008</v>
      </c>
      <c r="DB162">
        <f t="shared" si="87"/>
        <v>-1304.76</v>
      </c>
      <c r="DC162">
        <f t="shared" si="88"/>
        <v>0</v>
      </c>
      <c r="DD162" t="s">
        <v>3</v>
      </c>
      <c r="DE162" t="s">
        <v>3</v>
      </c>
      <c r="DF162">
        <f t="shared" si="89"/>
        <v>-27334.720000000001</v>
      </c>
      <c r="DG162">
        <f t="shared" si="90"/>
        <v>0</v>
      </c>
      <c r="DH162">
        <f t="shared" si="91"/>
        <v>0</v>
      </c>
      <c r="DI162">
        <f t="shared" si="82"/>
        <v>0</v>
      </c>
      <c r="DJ162">
        <f t="shared" si="92"/>
        <v>-27334.720000000001</v>
      </c>
      <c r="DK162">
        <v>0</v>
      </c>
      <c r="DL162" t="s">
        <v>3</v>
      </c>
      <c r="DM162">
        <v>0</v>
      </c>
      <c r="DN162" t="s">
        <v>3</v>
      </c>
      <c r="DO162">
        <v>0</v>
      </c>
    </row>
    <row r="163" spans="1:119" x14ac:dyDescent="0.2">
      <c r="A163">
        <f>ROW(Source!A131)</f>
        <v>131</v>
      </c>
      <c r="B163">
        <v>145071932</v>
      </c>
      <c r="C163">
        <v>145105473</v>
      </c>
      <c r="D163">
        <v>140798954</v>
      </c>
      <c r="E163">
        <v>1</v>
      </c>
      <c r="F163">
        <v>1</v>
      </c>
      <c r="G163">
        <v>1</v>
      </c>
      <c r="H163">
        <v>3</v>
      </c>
      <c r="I163" t="s">
        <v>500</v>
      </c>
      <c r="J163" t="s">
        <v>501</v>
      </c>
      <c r="K163" t="s">
        <v>502</v>
      </c>
      <c r="L163">
        <v>1327</v>
      </c>
      <c r="N163">
        <v>1005</v>
      </c>
      <c r="O163" t="s">
        <v>54</v>
      </c>
      <c r="P163" t="s">
        <v>54</v>
      </c>
      <c r="Q163">
        <v>1</v>
      </c>
      <c r="W163">
        <v>0</v>
      </c>
      <c r="X163">
        <v>1262617901</v>
      </c>
      <c r="Y163">
        <f t="shared" si="83"/>
        <v>3.38</v>
      </c>
      <c r="AA163">
        <v>62.51</v>
      </c>
      <c r="AB163">
        <v>0</v>
      </c>
      <c r="AC163">
        <v>0</v>
      </c>
      <c r="AD163">
        <v>0</v>
      </c>
      <c r="AE163">
        <v>7.46</v>
      </c>
      <c r="AF163">
        <v>0</v>
      </c>
      <c r="AG163">
        <v>0</v>
      </c>
      <c r="AH163">
        <v>0</v>
      </c>
      <c r="AI163">
        <v>8.3800000000000008</v>
      </c>
      <c r="AJ163">
        <v>1</v>
      </c>
      <c r="AK163">
        <v>1</v>
      </c>
      <c r="AL163">
        <v>1</v>
      </c>
      <c r="AM163">
        <v>4</v>
      </c>
      <c r="AN163">
        <v>0</v>
      </c>
      <c r="AO163">
        <v>1</v>
      </c>
      <c r="AP163">
        <v>0</v>
      </c>
      <c r="AQ163">
        <v>0</v>
      </c>
      <c r="AR163">
        <v>0</v>
      </c>
      <c r="AS163" t="s">
        <v>3</v>
      </c>
      <c r="AT163">
        <v>3.38</v>
      </c>
      <c r="AU163" t="s">
        <v>3</v>
      </c>
      <c r="AV163">
        <v>0</v>
      </c>
      <c r="AW163">
        <v>2</v>
      </c>
      <c r="AX163">
        <v>145105496</v>
      </c>
      <c r="AY163">
        <v>1</v>
      </c>
      <c r="AZ163">
        <v>0</v>
      </c>
      <c r="BA163">
        <v>180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X163">
        <f>ROUND(Y163*Source!I131,9)</f>
        <v>8.4499999999999993</v>
      </c>
      <c r="CY163">
        <f t="shared" si="84"/>
        <v>62.51</v>
      </c>
      <c r="CZ163">
        <f t="shared" si="85"/>
        <v>7.46</v>
      </c>
      <c r="DA163">
        <f t="shared" si="86"/>
        <v>8.3800000000000008</v>
      </c>
      <c r="DB163">
        <f t="shared" si="87"/>
        <v>25.21</v>
      </c>
      <c r="DC163">
        <f t="shared" si="88"/>
        <v>0</v>
      </c>
      <c r="DD163" t="s">
        <v>3</v>
      </c>
      <c r="DE163" t="s">
        <v>3</v>
      </c>
      <c r="DF163">
        <f t="shared" si="89"/>
        <v>528.21</v>
      </c>
      <c r="DG163">
        <f t="shared" si="90"/>
        <v>0</v>
      </c>
      <c r="DH163">
        <f t="shared" si="91"/>
        <v>0</v>
      </c>
      <c r="DI163">
        <f t="shared" si="82"/>
        <v>0</v>
      </c>
      <c r="DJ163">
        <f t="shared" si="92"/>
        <v>528.21</v>
      </c>
      <c r="DK163">
        <v>0</v>
      </c>
      <c r="DL163" t="s">
        <v>3</v>
      </c>
      <c r="DM163">
        <v>0</v>
      </c>
      <c r="DN163" t="s">
        <v>3</v>
      </c>
      <c r="DO163">
        <v>0</v>
      </c>
    </row>
    <row r="164" spans="1:119" x14ac:dyDescent="0.2">
      <c r="A164">
        <f>ROW(Source!A131)</f>
        <v>131</v>
      </c>
      <c r="B164">
        <v>145071932</v>
      </c>
      <c r="C164">
        <v>145105473</v>
      </c>
      <c r="D164">
        <v>140805027</v>
      </c>
      <c r="E164">
        <v>1</v>
      </c>
      <c r="F164">
        <v>1</v>
      </c>
      <c r="G164">
        <v>1</v>
      </c>
      <c r="H164">
        <v>3</v>
      </c>
      <c r="I164" t="s">
        <v>503</v>
      </c>
      <c r="J164" t="s">
        <v>504</v>
      </c>
      <c r="K164" t="s">
        <v>505</v>
      </c>
      <c r="L164">
        <v>1348</v>
      </c>
      <c r="N164">
        <v>1009</v>
      </c>
      <c r="O164" t="s">
        <v>33</v>
      </c>
      <c r="P164" t="s">
        <v>33</v>
      </c>
      <c r="Q164">
        <v>1000</v>
      </c>
      <c r="W164">
        <v>0</v>
      </c>
      <c r="X164">
        <v>1837692376</v>
      </c>
      <c r="Y164">
        <f t="shared" si="83"/>
        <v>1.9599999999999999E-3</v>
      </c>
      <c r="AA164">
        <v>127836.9</v>
      </c>
      <c r="AB164">
        <v>0</v>
      </c>
      <c r="AC164">
        <v>0</v>
      </c>
      <c r="AD164">
        <v>0</v>
      </c>
      <c r="AE164">
        <v>15255</v>
      </c>
      <c r="AF164">
        <v>0</v>
      </c>
      <c r="AG164">
        <v>0</v>
      </c>
      <c r="AH164">
        <v>0</v>
      </c>
      <c r="AI164">
        <v>8.3800000000000008</v>
      </c>
      <c r="AJ164">
        <v>1</v>
      </c>
      <c r="AK164">
        <v>1</v>
      </c>
      <c r="AL164">
        <v>1</v>
      </c>
      <c r="AM164">
        <v>4</v>
      </c>
      <c r="AN164">
        <v>0</v>
      </c>
      <c r="AO164">
        <v>1</v>
      </c>
      <c r="AP164">
        <v>0</v>
      </c>
      <c r="AQ164">
        <v>0</v>
      </c>
      <c r="AR164">
        <v>0</v>
      </c>
      <c r="AS164" t="s">
        <v>3</v>
      </c>
      <c r="AT164">
        <v>1.9599999999999999E-3</v>
      </c>
      <c r="AU164" t="s">
        <v>3</v>
      </c>
      <c r="AV164">
        <v>0</v>
      </c>
      <c r="AW164">
        <v>2</v>
      </c>
      <c r="AX164">
        <v>145105497</v>
      </c>
      <c r="AY164">
        <v>1</v>
      </c>
      <c r="AZ164">
        <v>0</v>
      </c>
      <c r="BA164">
        <v>181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X164">
        <f>ROUND(Y164*Source!I131,9)</f>
        <v>4.8999999999999998E-3</v>
      </c>
      <c r="CY164">
        <f t="shared" si="84"/>
        <v>127836.9</v>
      </c>
      <c r="CZ164">
        <f t="shared" si="85"/>
        <v>15255</v>
      </c>
      <c r="DA164">
        <f t="shared" si="86"/>
        <v>8.3800000000000008</v>
      </c>
      <c r="DB164">
        <f t="shared" si="87"/>
        <v>29.9</v>
      </c>
      <c r="DC164">
        <f t="shared" si="88"/>
        <v>0</v>
      </c>
      <c r="DD164" t="s">
        <v>3</v>
      </c>
      <c r="DE164" t="s">
        <v>3</v>
      </c>
      <c r="DF164">
        <f t="shared" si="89"/>
        <v>626.4</v>
      </c>
      <c r="DG164">
        <f t="shared" si="90"/>
        <v>0</v>
      </c>
      <c r="DH164">
        <f t="shared" si="91"/>
        <v>0</v>
      </c>
      <c r="DI164">
        <f t="shared" si="82"/>
        <v>0</v>
      </c>
      <c r="DJ164">
        <f t="shared" si="92"/>
        <v>626.4</v>
      </c>
      <c r="DK164">
        <v>0</v>
      </c>
      <c r="DL164" t="s">
        <v>3</v>
      </c>
      <c r="DM164">
        <v>0</v>
      </c>
      <c r="DN164" t="s">
        <v>3</v>
      </c>
      <c r="DO164">
        <v>0</v>
      </c>
    </row>
    <row r="165" spans="1:119" x14ac:dyDescent="0.2">
      <c r="A165">
        <f>ROW(Source!A171)</f>
        <v>171</v>
      </c>
      <c r="B165">
        <v>145071932</v>
      </c>
      <c r="C165">
        <v>145105576</v>
      </c>
      <c r="D165">
        <v>140755423</v>
      </c>
      <c r="E165">
        <v>70</v>
      </c>
      <c r="F165">
        <v>1</v>
      </c>
      <c r="G165">
        <v>1</v>
      </c>
      <c r="H165">
        <v>1</v>
      </c>
      <c r="I165" t="s">
        <v>390</v>
      </c>
      <c r="J165" t="s">
        <v>3</v>
      </c>
      <c r="K165" t="s">
        <v>391</v>
      </c>
      <c r="L165">
        <v>1191</v>
      </c>
      <c r="N165">
        <v>1013</v>
      </c>
      <c r="O165" t="s">
        <v>392</v>
      </c>
      <c r="P165" t="s">
        <v>392</v>
      </c>
      <c r="Q165">
        <v>1</v>
      </c>
      <c r="W165">
        <v>0</v>
      </c>
      <c r="X165">
        <v>2031828327</v>
      </c>
      <c r="Y165">
        <f t="shared" si="83"/>
        <v>15.9</v>
      </c>
      <c r="AA165">
        <v>0</v>
      </c>
      <c r="AB165">
        <v>0</v>
      </c>
      <c r="AC165">
        <v>0</v>
      </c>
      <c r="AD165">
        <v>356.54</v>
      </c>
      <c r="AE165">
        <v>0</v>
      </c>
      <c r="AF165">
        <v>0</v>
      </c>
      <c r="AG165">
        <v>0</v>
      </c>
      <c r="AH165">
        <v>7.8</v>
      </c>
      <c r="AI165">
        <v>1</v>
      </c>
      <c r="AJ165">
        <v>1</v>
      </c>
      <c r="AK165">
        <v>1</v>
      </c>
      <c r="AL165">
        <v>45.71</v>
      </c>
      <c r="AM165">
        <v>4</v>
      </c>
      <c r="AN165">
        <v>0</v>
      </c>
      <c r="AO165">
        <v>1</v>
      </c>
      <c r="AP165">
        <v>1</v>
      </c>
      <c r="AQ165">
        <v>0</v>
      </c>
      <c r="AR165">
        <v>0</v>
      </c>
      <c r="AS165" t="s">
        <v>3</v>
      </c>
      <c r="AT165">
        <v>15.9</v>
      </c>
      <c r="AU165" t="s">
        <v>3</v>
      </c>
      <c r="AV165">
        <v>1</v>
      </c>
      <c r="AW165">
        <v>2</v>
      </c>
      <c r="AX165">
        <v>145105580</v>
      </c>
      <c r="AY165">
        <v>1</v>
      </c>
      <c r="AZ165">
        <v>0</v>
      </c>
      <c r="BA165">
        <v>182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X165">
        <f>ROUND(Y165*Source!I171,9)</f>
        <v>76.956000000000003</v>
      </c>
      <c r="CY165">
        <f>AD165</f>
        <v>356.54</v>
      </c>
      <c r="CZ165">
        <f>AH165</f>
        <v>7.8</v>
      </c>
      <c r="DA165">
        <f>AL165</f>
        <v>45.71</v>
      </c>
      <c r="DB165">
        <f t="shared" si="87"/>
        <v>124.02</v>
      </c>
      <c r="DC165">
        <f t="shared" si="88"/>
        <v>0</v>
      </c>
      <c r="DD165" t="s">
        <v>3</v>
      </c>
      <c r="DE165" t="s">
        <v>3</v>
      </c>
      <c r="DF165">
        <f>ROUND(ROUND(AE165,2)*CX165,2)</f>
        <v>0</v>
      </c>
      <c r="DG165">
        <f t="shared" si="90"/>
        <v>0</v>
      </c>
      <c r="DH165">
        <f t="shared" si="91"/>
        <v>0</v>
      </c>
      <c r="DI165">
        <f>ROUND(ROUND(AH165*AL165,2)*CX165,2)</f>
        <v>27437.89</v>
      </c>
      <c r="DJ165">
        <f>DI165</f>
        <v>27437.89</v>
      </c>
      <c r="DK165">
        <v>0</v>
      </c>
      <c r="DL165" t="s">
        <v>3</v>
      </c>
      <c r="DM165">
        <v>0</v>
      </c>
      <c r="DN165" t="s">
        <v>3</v>
      </c>
      <c r="DO165">
        <v>0</v>
      </c>
    </row>
    <row r="166" spans="1:119" x14ac:dyDescent="0.2">
      <c r="A166">
        <f>ROW(Source!A171)</f>
        <v>171</v>
      </c>
      <c r="B166">
        <v>145071932</v>
      </c>
      <c r="C166">
        <v>145105576</v>
      </c>
      <c r="D166">
        <v>140923081</v>
      </c>
      <c r="E166">
        <v>1</v>
      </c>
      <c r="F166">
        <v>1</v>
      </c>
      <c r="G166">
        <v>1</v>
      </c>
      <c r="H166">
        <v>2</v>
      </c>
      <c r="I166" t="s">
        <v>393</v>
      </c>
      <c r="J166" t="s">
        <v>394</v>
      </c>
      <c r="K166" t="s">
        <v>395</v>
      </c>
      <c r="L166">
        <v>1367</v>
      </c>
      <c r="N166">
        <v>1011</v>
      </c>
      <c r="O166" t="s">
        <v>396</v>
      </c>
      <c r="P166" t="s">
        <v>396</v>
      </c>
      <c r="Q166">
        <v>1</v>
      </c>
      <c r="W166">
        <v>0</v>
      </c>
      <c r="X166">
        <v>-1424865896</v>
      </c>
      <c r="Y166">
        <f t="shared" si="83"/>
        <v>4.5999999999999996</v>
      </c>
      <c r="AA166">
        <v>0</v>
      </c>
      <c r="AB166">
        <v>89.31</v>
      </c>
      <c r="AC166">
        <v>0</v>
      </c>
      <c r="AD166">
        <v>0</v>
      </c>
      <c r="AE166">
        <v>0</v>
      </c>
      <c r="AF166">
        <v>6.66</v>
      </c>
      <c r="AG166">
        <v>0</v>
      </c>
      <c r="AH166">
        <v>0</v>
      </c>
      <c r="AI166">
        <v>1</v>
      </c>
      <c r="AJ166">
        <v>13.41</v>
      </c>
      <c r="AK166">
        <v>45.71</v>
      </c>
      <c r="AL166">
        <v>1</v>
      </c>
      <c r="AM166">
        <v>4</v>
      </c>
      <c r="AN166">
        <v>0</v>
      </c>
      <c r="AO166">
        <v>1</v>
      </c>
      <c r="AP166">
        <v>0</v>
      </c>
      <c r="AQ166">
        <v>0</v>
      </c>
      <c r="AR166">
        <v>0</v>
      </c>
      <c r="AS166" t="s">
        <v>3</v>
      </c>
      <c r="AT166">
        <v>4.5999999999999996</v>
      </c>
      <c r="AU166" t="s">
        <v>3</v>
      </c>
      <c r="AV166">
        <v>0</v>
      </c>
      <c r="AW166">
        <v>2</v>
      </c>
      <c r="AX166">
        <v>145105581</v>
      </c>
      <c r="AY166">
        <v>1</v>
      </c>
      <c r="AZ166">
        <v>0</v>
      </c>
      <c r="BA166">
        <v>183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X166">
        <f>ROUND(Y166*Source!I171,9)</f>
        <v>22.263999999999999</v>
      </c>
      <c r="CY166">
        <f>AB166</f>
        <v>89.31</v>
      </c>
      <c r="CZ166">
        <f>AF166</f>
        <v>6.66</v>
      </c>
      <c r="DA166">
        <f>AJ166</f>
        <v>13.41</v>
      </c>
      <c r="DB166">
        <f t="shared" si="87"/>
        <v>30.64</v>
      </c>
      <c r="DC166">
        <f t="shared" si="88"/>
        <v>0</v>
      </c>
      <c r="DD166" t="s">
        <v>3</v>
      </c>
      <c r="DE166" t="s">
        <v>3</v>
      </c>
      <c r="DF166">
        <f>ROUND(ROUND(AE166,2)*CX166,2)</f>
        <v>0</v>
      </c>
      <c r="DG166">
        <f>ROUND(ROUND(AF166*AJ166,2)*CX166,2)</f>
        <v>1988.4</v>
      </c>
      <c r="DH166">
        <f>ROUND(ROUND(AG166*AK166,2)*CX166,2)</f>
        <v>0</v>
      </c>
      <c r="DI166">
        <f>ROUND(ROUND(AH166,2)*CX166,2)</f>
        <v>0</v>
      </c>
      <c r="DJ166">
        <f>DG166</f>
        <v>1988.4</v>
      </c>
      <c r="DK166">
        <v>0</v>
      </c>
      <c r="DL166" t="s">
        <v>3</v>
      </c>
      <c r="DM166">
        <v>0</v>
      </c>
      <c r="DN166" t="s">
        <v>3</v>
      </c>
      <c r="DO166">
        <v>0</v>
      </c>
    </row>
    <row r="167" spans="1:119" x14ac:dyDescent="0.2">
      <c r="A167">
        <f>ROW(Source!A171)</f>
        <v>171</v>
      </c>
      <c r="B167">
        <v>145071932</v>
      </c>
      <c r="C167">
        <v>145105576</v>
      </c>
      <c r="D167">
        <v>140765020</v>
      </c>
      <c r="E167">
        <v>70</v>
      </c>
      <c r="F167">
        <v>1</v>
      </c>
      <c r="G167">
        <v>1</v>
      </c>
      <c r="H167">
        <v>3</v>
      </c>
      <c r="I167" t="s">
        <v>31</v>
      </c>
      <c r="J167" t="s">
        <v>3</v>
      </c>
      <c r="K167" t="s">
        <v>32</v>
      </c>
      <c r="L167">
        <v>1348</v>
      </c>
      <c r="N167">
        <v>1009</v>
      </c>
      <c r="O167" t="s">
        <v>33</v>
      </c>
      <c r="P167" t="s">
        <v>33</v>
      </c>
      <c r="Q167">
        <v>1000</v>
      </c>
      <c r="W167">
        <v>0</v>
      </c>
      <c r="X167">
        <v>2102561428</v>
      </c>
      <c r="Y167">
        <f t="shared" si="83"/>
        <v>2.1800000000000002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8.3800000000000008</v>
      </c>
      <c r="AJ167">
        <v>1</v>
      </c>
      <c r="AK167">
        <v>1</v>
      </c>
      <c r="AL167">
        <v>1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 t="s">
        <v>3</v>
      </c>
      <c r="AT167">
        <v>2.1800000000000002</v>
      </c>
      <c r="AU167" t="s">
        <v>3</v>
      </c>
      <c r="AV167">
        <v>0</v>
      </c>
      <c r="AW167">
        <v>2</v>
      </c>
      <c r="AX167">
        <v>145105582</v>
      </c>
      <c r="AY167">
        <v>1</v>
      </c>
      <c r="AZ167">
        <v>0</v>
      </c>
      <c r="BA167">
        <v>184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X167">
        <f>ROUND(Y167*Source!I171,9)</f>
        <v>10.5512</v>
      </c>
      <c r="CY167">
        <f>AA167</f>
        <v>0</v>
      </c>
      <c r="CZ167">
        <f>AE167</f>
        <v>0</v>
      </c>
      <c r="DA167">
        <f>AI167</f>
        <v>8.3800000000000008</v>
      </c>
      <c r="DB167">
        <f t="shared" si="87"/>
        <v>0</v>
      </c>
      <c r="DC167">
        <f t="shared" si="88"/>
        <v>0</v>
      </c>
      <c r="DD167" t="s">
        <v>3</v>
      </c>
      <c r="DE167" t="s">
        <v>3</v>
      </c>
      <c r="DF167">
        <f>ROUND(ROUND(AE167*AI167,2)*CX167,2)</f>
        <v>0</v>
      </c>
      <c r="DG167">
        <f>ROUND(ROUND(AF167,2)*CX167,2)</f>
        <v>0</v>
      </c>
      <c r="DH167">
        <f>ROUND(ROUND(AG167,2)*CX167,2)</f>
        <v>0</v>
      </c>
      <c r="DI167">
        <f>ROUND(ROUND(AH167,2)*CX167,2)</f>
        <v>0</v>
      </c>
      <c r="DJ167">
        <f>DF167</f>
        <v>0</v>
      </c>
      <c r="DK167">
        <v>0</v>
      </c>
      <c r="DL167" t="s">
        <v>3</v>
      </c>
      <c r="DM167">
        <v>0</v>
      </c>
      <c r="DN167" t="s">
        <v>3</v>
      </c>
      <c r="DO167">
        <v>0</v>
      </c>
    </row>
    <row r="168" spans="1:119" x14ac:dyDescent="0.2">
      <c r="A168">
        <f>ROW(Source!A173)</f>
        <v>173</v>
      </c>
      <c r="B168">
        <v>145071932</v>
      </c>
      <c r="C168">
        <v>145105584</v>
      </c>
      <c r="D168">
        <v>140755435</v>
      </c>
      <c r="E168">
        <v>70</v>
      </c>
      <c r="F168">
        <v>1</v>
      </c>
      <c r="G168">
        <v>1</v>
      </c>
      <c r="H168">
        <v>1</v>
      </c>
      <c r="I168" t="s">
        <v>397</v>
      </c>
      <c r="J168" t="s">
        <v>3</v>
      </c>
      <c r="K168" t="s">
        <v>398</v>
      </c>
      <c r="L168">
        <v>1191</v>
      </c>
      <c r="N168">
        <v>1013</v>
      </c>
      <c r="O168" t="s">
        <v>392</v>
      </c>
      <c r="P168" t="s">
        <v>392</v>
      </c>
      <c r="Q168">
        <v>1</v>
      </c>
      <c r="W168">
        <v>0</v>
      </c>
      <c r="X168">
        <v>784619160</v>
      </c>
      <c r="Y168">
        <f>(AT168*1.15)</f>
        <v>36.454999999999998</v>
      </c>
      <c r="AA168">
        <v>0</v>
      </c>
      <c r="AB168">
        <v>0</v>
      </c>
      <c r="AC168">
        <v>0</v>
      </c>
      <c r="AD168">
        <v>399.51</v>
      </c>
      <c r="AE168">
        <v>0</v>
      </c>
      <c r="AF168">
        <v>0</v>
      </c>
      <c r="AG168">
        <v>0</v>
      </c>
      <c r="AH168">
        <v>8.74</v>
      </c>
      <c r="AI168">
        <v>1</v>
      </c>
      <c r="AJ168">
        <v>1</v>
      </c>
      <c r="AK168">
        <v>1</v>
      </c>
      <c r="AL168">
        <v>45.71</v>
      </c>
      <c r="AM168">
        <v>4</v>
      </c>
      <c r="AN168">
        <v>0</v>
      </c>
      <c r="AO168">
        <v>1</v>
      </c>
      <c r="AP168">
        <v>1</v>
      </c>
      <c r="AQ168">
        <v>0</v>
      </c>
      <c r="AR168">
        <v>0</v>
      </c>
      <c r="AS168" t="s">
        <v>3</v>
      </c>
      <c r="AT168">
        <v>31.7</v>
      </c>
      <c r="AU168" t="s">
        <v>237</v>
      </c>
      <c r="AV168">
        <v>1</v>
      </c>
      <c r="AW168">
        <v>2</v>
      </c>
      <c r="AX168">
        <v>145105606</v>
      </c>
      <c r="AY168">
        <v>1</v>
      </c>
      <c r="AZ168">
        <v>0</v>
      </c>
      <c r="BA168">
        <v>185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X168">
        <f>ROUND(Y168*Source!I173,9)</f>
        <v>176.44220000000001</v>
      </c>
      <c r="CY168">
        <f>AD168</f>
        <v>399.51</v>
      </c>
      <c r="CZ168">
        <f>AH168</f>
        <v>8.74</v>
      </c>
      <c r="DA168">
        <f>AL168</f>
        <v>45.71</v>
      </c>
      <c r="DB168">
        <f>ROUND((ROUND(AT168*CZ168,2)*1.15),2)</f>
        <v>318.62</v>
      </c>
      <c r="DC168">
        <f>ROUND((ROUND(AT168*AG168,2)*1.15),2)</f>
        <v>0</v>
      </c>
      <c r="DD168" t="s">
        <v>3</v>
      </c>
      <c r="DE168" t="s">
        <v>3</v>
      </c>
      <c r="DF168">
        <f t="shared" ref="DF168:DF176" si="93">ROUND(ROUND(AE168,2)*CX168,2)</f>
        <v>0</v>
      </c>
      <c r="DG168">
        <f>ROUND(ROUND(AF168,2)*CX168,2)</f>
        <v>0</v>
      </c>
      <c r="DH168">
        <f>ROUND(ROUND(AG168,2)*CX168,2)</f>
        <v>0</v>
      </c>
      <c r="DI168">
        <f>ROUND(ROUND(AH168*AL168,2)*CX168,2)</f>
        <v>70490.42</v>
      </c>
      <c r="DJ168">
        <f>DI168</f>
        <v>70490.42</v>
      </c>
      <c r="DK168">
        <v>0</v>
      </c>
      <c r="DL168" t="s">
        <v>3</v>
      </c>
      <c r="DM168">
        <v>0</v>
      </c>
      <c r="DN168" t="s">
        <v>3</v>
      </c>
      <c r="DO168">
        <v>0</v>
      </c>
    </row>
    <row r="169" spans="1:119" x14ac:dyDescent="0.2">
      <c r="A169">
        <f>ROW(Source!A173)</f>
        <v>173</v>
      </c>
      <c r="B169">
        <v>145071932</v>
      </c>
      <c r="C169">
        <v>145105584</v>
      </c>
      <c r="D169">
        <v>140755491</v>
      </c>
      <c r="E169">
        <v>70</v>
      </c>
      <c r="F169">
        <v>1</v>
      </c>
      <c r="G169">
        <v>1</v>
      </c>
      <c r="H169">
        <v>1</v>
      </c>
      <c r="I169" t="s">
        <v>399</v>
      </c>
      <c r="J169" t="s">
        <v>3</v>
      </c>
      <c r="K169" t="s">
        <v>400</v>
      </c>
      <c r="L169">
        <v>1191</v>
      </c>
      <c r="N169">
        <v>1013</v>
      </c>
      <c r="O169" t="s">
        <v>392</v>
      </c>
      <c r="P169" t="s">
        <v>392</v>
      </c>
      <c r="Q169">
        <v>1</v>
      </c>
      <c r="W169">
        <v>0</v>
      </c>
      <c r="X169">
        <v>-1417349443</v>
      </c>
      <c r="Y169">
        <f t="shared" ref="Y169:Y176" si="94">(AT169*1.25)</f>
        <v>3.6625000000000001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1</v>
      </c>
      <c r="AJ169">
        <v>1</v>
      </c>
      <c r="AK169">
        <v>45.71</v>
      </c>
      <c r="AL169">
        <v>1</v>
      </c>
      <c r="AM169">
        <v>4</v>
      </c>
      <c r="AN169">
        <v>0</v>
      </c>
      <c r="AO169">
        <v>1</v>
      </c>
      <c r="AP169">
        <v>1</v>
      </c>
      <c r="AQ169">
        <v>0</v>
      </c>
      <c r="AR169">
        <v>0</v>
      </c>
      <c r="AS169" t="s">
        <v>3</v>
      </c>
      <c r="AT169">
        <v>2.93</v>
      </c>
      <c r="AU169" t="s">
        <v>38</v>
      </c>
      <c r="AV169">
        <v>2</v>
      </c>
      <c r="AW169">
        <v>2</v>
      </c>
      <c r="AX169">
        <v>145105607</v>
      </c>
      <c r="AY169">
        <v>1</v>
      </c>
      <c r="AZ169">
        <v>0</v>
      </c>
      <c r="BA169">
        <v>186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X169">
        <f>ROUND(Y169*Source!I173,9)</f>
        <v>17.726500000000001</v>
      </c>
      <c r="CY169">
        <f>AD169</f>
        <v>0</v>
      </c>
      <c r="CZ169">
        <f>AH169</f>
        <v>0</v>
      </c>
      <c r="DA169">
        <f>AL169</f>
        <v>1</v>
      </c>
      <c r="DB169">
        <f t="shared" ref="DB169:DB176" si="95">ROUND((ROUND(AT169*CZ169,2)*1.25),2)</f>
        <v>0</v>
      </c>
      <c r="DC169">
        <f t="shared" ref="DC169:DC176" si="96">ROUND((ROUND(AT169*AG169,2)*1.25),2)</f>
        <v>0</v>
      </c>
      <c r="DD169" t="s">
        <v>3</v>
      </c>
      <c r="DE169" t="s">
        <v>3</v>
      </c>
      <c r="DF169">
        <f t="shared" si="93"/>
        <v>0</v>
      </c>
      <c r="DG169">
        <f>ROUND(ROUND(AF169,2)*CX169,2)</f>
        <v>0</v>
      </c>
      <c r="DH169">
        <f t="shared" ref="DH169:DH176" si="97">ROUND(ROUND(AG169*AK169,2)*CX169,2)</f>
        <v>0</v>
      </c>
      <c r="DI169">
        <f t="shared" ref="DI169:DI188" si="98">ROUND(ROUND(AH169,2)*CX169,2)</f>
        <v>0</v>
      </c>
      <c r="DJ169">
        <f>DI169</f>
        <v>0</v>
      </c>
      <c r="DK169">
        <v>0</v>
      </c>
      <c r="DL169" t="s">
        <v>3</v>
      </c>
      <c r="DM169">
        <v>0</v>
      </c>
      <c r="DN169" t="s">
        <v>3</v>
      </c>
      <c r="DO169">
        <v>0</v>
      </c>
    </row>
    <row r="170" spans="1:119" x14ac:dyDescent="0.2">
      <c r="A170">
        <f>ROW(Source!A173)</f>
        <v>173</v>
      </c>
      <c r="B170">
        <v>145071932</v>
      </c>
      <c r="C170">
        <v>145105584</v>
      </c>
      <c r="D170">
        <v>140922906</v>
      </c>
      <c r="E170">
        <v>1</v>
      </c>
      <c r="F170">
        <v>1</v>
      </c>
      <c r="G170">
        <v>1</v>
      </c>
      <c r="H170">
        <v>2</v>
      </c>
      <c r="I170" t="s">
        <v>401</v>
      </c>
      <c r="J170" t="s">
        <v>402</v>
      </c>
      <c r="K170" t="s">
        <v>403</v>
      </c>
      <c r="L170">
        <v>1367</v>
      </c>
      <c r="N170">
        <v>1011</v>
      </c>
      <c r="O170" t="s">
        <v>396</v>
      </c>
      <c r="P170" t="s">
        <v>396</v>
      </c>
      <c r="Q170">
        <v>1</v>
      </c>
      <c r="W170">
        <v>0</v>
      </c>
      <c r="X170">
        <v>-163180553</v>
      </c>
      <c r="Y170">
        <f t="shared" si="94"/>
        <v>0.05</v>
      </c>
      <c r="AA170">
        <v>0</v>
      </c>
      <c r="AB170">
        <v>1612.42</v>
      </c>
      <c r="AC170">
        <v>704.85</v>
      </c>
      <c r="AD170">
        <v>0</v>
      </c>
      <c r="AE170">
        <v>0</v>
      </c>
      <c r="AF170">
        <v>120.24</v>
      </c>
      <c r="AG170">
        <v>15.42</v>
      </c>
      <c r="AH170">
        <v>0</v>
      </c>
      <c r="AI170">
        <v>1</v>
      </c>
      <c r="AJ170">
        <v>13.41</v>
      </c>
      <c r="AK170">
        <v>45.71</v>
      </c>
      <c r="AL170">
        <v>1</v>
      </c>
      <c r="AM170">
        <v>4</v>
      </c>
      <c r="AN170">
        <v>0</v>
      </c>
      <c r="AO170">
        <v>1</v>
      </c>
      <c r="AP170">
        <v>1</v>
      </c>
      <c r="AQ170">
        <v>0</v>
      </c>
      <c r="AR170">
        <v>0</v>
      </c>
      <c r="AS170" t="s">
        <v>3</v>
      </c>
      <c r="AT170">
        <v>0.04</v>
      </c>
      <c r="AU170" t="s">
        <v>38</v>
      </c>
      <c r="AV170">
        <v>0</v>
      </c>
      <c r="AW170">
        <v>2</v>
      </c>
      <c r="AX170">
        <v>145105608</v>
      </c>
      <c r="AY170">
        <v>1</v>
      </c>
      <c r="AZ170">
        <v>0</v>
      </c>
      <c r="BA170">
        <v>187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X170">
        <f>ROUND(Y170*Source!I173,9)</f>
        <v>0.24199999999999999</v>
      </c>
      <c r="CY170">
        <f t="shared" ref="CY170:CY176" si="99">AB170</f>
        <v>1612.42</v>
      </c>
      <c r="CZ170">
        <f t="shared" ref="CZ170:CZ176" si="100">AF170</f>
        <v>120.24</v>
      </c>
      <c r="DA170">
        <f t="shared" ref="DA170:DA176" si="101">AJ170</f>
        <v>13.41</v>
      </c>
      <c r="DB170">
        <f t="shared" si="95"/>
        <v>6.01</v>
      </c>
      <c r="DC170">
        <f t="shared" si="96"/>
        <v>0.78</v>
      </c>
      <c r="DD170" t="s">
        <v>3</v>
      </c>
      <c r="DE170" t="s">
        <v>3</v>
      </c>
      <c r="DF170">
        <f t="shared" si="93"/>
        <v>0</v>
      </c>
      <c r="DG170">
        <f t="shared" ref="DG170:DG176" si="102">ROUND(ROUND(AF170*AJ170,2)*CX170,2)</f>
        <v>390.21</v>
      </c>
      <c r="DH170">
        <f t="shared" si="97"/>
        <v>170.57</v>
      </c>
      <c r="DI170">
        <f t="shared" si="98"/>
        <v>0</v>
      </c>
      <c r="DJ170">
        <f t="shared" ref="DJ170:DJ176" si="103">DG170</f>
        <v>390.21</v>
      </c>
      <c r="DK170">
        <v>0</v>
      </c>
      <c r="DL170" t="s">
        <v>3</v>
      </c>
      <c r="DM170">
        <v>0</v>
      </c>
      <c r="DN170" t="s">
        <v>3</v>
      </c>
      <c r="DO170">
        <v>0</v>
      </c>
    </row>
    <row r="171" spans="1:119" x14ac:dyDescent="0.2">
      <c r="A171">
        <f>ROW(Source!A173)</f>
        <v>173</v>
      </c>
      <c r="B171">
        <v>145071932</v>
      </c>
      <c r="C171">
        <v>145105584</v>
      </c>
      <c r="D171">
        <v>140922951</v>
      </c>
      <c r="E171">
        <v>1</v>
      </c>
      <c r="F171">
        <v>1</v>
      </c>
      <c r="G171">
        <v>1</v>
      </c>
      <c r="H171">
        <v>2</v>
      </c>
      <c r="I171" t="s">
        <v>404</v>
      </c>
      <c r="J171" t="s">
        <v>405</v>
      </c>
      <c r="K171" t="s">
        <v>406</v>
      </c>
      <c r="L171">
        <v>1367</v>
      </c>
      <c r="N171">
        <v>1011</v>
      </c>
      <c r="O171" t="s">
        <v>396</v>
      </c>
      <c r="P171" t="s">
        <v>396</v>
      </c>
      <c r="Q171">
        <v>1</v>
      </c>
      <c r="W171">
        <v>0</v>
      </c>
      <c r="X171">
        <v>-430484415</v>
      </c>
      <c r="Y171">
        <f t="shared" si="94"/>
        <v>0.26250000000000001</v>
      </c>
      <c r="AA171">
        <v>0</v>
      </c>
      <c r="AB171">
        <v>1547.51</v>
      </c>
      <c r="AC171">
        <v>617.09</v>
      </c>
      <c r="AD171">
        <v>0</v>
      </c>
      <c r="AE171">
        <v>0</v>
      </c>
      <c r="AF171">
        <v>115.4</v>
      </c>
      <c r="AG171">
        <v>13.5</v>
      </c>
      <c r="AH171">
        <v>0</v>
      </c>
      <c r="AI171">
        <v>1</v>
      </c>
      <c r="AJ171">
        <v>13.41</v>
      </c>
      <c r="AK171">
        <v>45.71</v>
      </c>
      <c r="AL171">
        <v>1</v>
      </c>
      <c r="AM171">
        <v>4</v>
      </c>
      <c r="AN171">
        <v>0</v>
      </c>
      <c r="AO171">
        <v>1</v>
      </c>
      <c r="AP171">
        <v>1</v>
      </c>
      <c r="AQ171">
        <v>0</v>
      </c>
      <c r="AR171">
        <v>0</v>
      </c>
      <c r="AS171" t="s">
        <v>3</v>
      </c>
      <c r="AT171">
        <v>0.21</v>
      </c>
      <c r="AU171" t="s">
        <v>38</v>
      </c>
      <c r="AV171">
        <v>0</v>
      </c>
      <c r="AW171">
        <v>2</v>
      </c>
      <c r="AX171">
        <v>145105609</v>
      </c>
      <c r="AY171">
        <v>1</v>
      </c>
      <c r="AZ171">
        <v>0</v>
      </c>
      <c r="BA171">
        <v>188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X171">
        <f>ROUND(Y171*Source!I173,9)</f>
        <v>1.2705</v>
      </c>
      <c r="CY171">
        <f t="shared" si="99"/>
        <v>1547.51</v>
      </c>
      <c r="CZ171">
        <f t="shared" si="100"/>
        <v>115.4</v>
      </c>
      <c r="DA171">
        <f t="shared" si="101"/>
        <v>13.41</v>
      </c>
      <c r="DB171">
        <f t="shared" si="95"/>
        <v>30.29</v>
      </c>
      <c r="DC171">
        <f t="shared" si="96"/>
        <v>3.55</v>
      </c>
      <c r="DD171" t="s">
        <v>3</v>
      </c>
      <c r="DE171" t="s">
        <v>3</v>
      </c>
      <c r="DF171">
        <f t="shared" si="93"/>
        <v>0</v>
      </c>
      <c r="DG171">
        <f t="shared" si="102"/>
        <v>1966.11</v>
      </c>
      <c r="DH171">
        <f t="shared" si="97"/>
        <v>784.01</v>
      </c>
      <c r="DI171">
        <f t="shared" si="98"/>
        <v>0</v>
      </c>
      <c r="DJ171">
        <f t="shared" si="103"/>
        <v>1966.11</v>
      </c>
      <c r="DK171">
        <v>0</v>
      </c>
      <c r="DL171" t="s">
        <v>3</v>
      </c>
      <c r="DM171">
        <v>0</v>
      </c>
      <c r="DN171" t="s">
        <v>3</v>
      </c>
      <c r="DO171">
        <v>0</v>
      </c>
    </row>
    <row r="172" spans="1:119" x14ac:dyDescent="0.2">
      <c r="A172">
        <f>ROW(Source!A173)</f>
        <v>173</v>
      </c>
      <c r="B172">
        <v>145071932</v>
      </c>
      <c r="C172">
        <v>145105584</v>
      </c>
      <c r="D172">
        <v>140922958</v>
      </c>
      <c r="E172">
        <v>1</v>
      </c>
      <c r="F172">
        <v>1</v>
      </c>
      <c r="G172">
        <v>1</v>
      </c>
      <c r="H172">
        <v>2</v>
      </c>
      <c r="I172" t="s">
        <v>407</v>
      </c>
      <c r="J172" t="s">
        <v>408</v>
      </c>
      <c r="K172" t="s">
        <v>409</v>
      </c>
      <c r="L172">
        <v>1367</v>
      </c>
      <c r="N172">
        <v>1011</v>
      </c>
      <c r="O172" t="s">
        <v>396</v>
      </c>
      <c r="P172" t="s">
        <v>396</v>
      </c>
      <c r="Q172">
        <v>1</v>
      </c>
      <c r="W172">
        <v>0</v>
      </c>
      <c r="X172">
        <v>-1731906086</v>
      </c>
      <c r="Y172">
        <f t="shared" si="94"/>
        <v>2.9499999999999997</v>
      </c>
      <c r="AA172">
        <v>0</v>
      </c>
      <c r="AB172">
        <v>2354.2600000000002</v>
      </c>
      <c r="AC172">
        <v>658.22</v>
      </c>
      <c r="AD172">
        <v>0</v>
      </c>
      <c r="AE172">
        <v>0</v>
      </c>
      <c r="AF172">
        <v>175.56</v>
      </c>
      <c r="AG172">
        <v>14.4</v>
      </c>
      <c r="AH172">
        <v>0</v>
      </c>
      <c r="AI172">
        <v>1</v>
      </c>
      <c r="AJ172">
        <v>13.41</v>
      </c>
      <c r="AK172">
        <v>45.71</v>
      </c>
      <c r="AL172">
        <v>1</v>
      </c>
      <c r="AM172">
        <v>4</v>
      </c>
      <c r="AN172">
        <v>0</v>
      </c>
      <c r="AO172">
        <v>1</v>
      </c>
      <c r="AP172">
        <v>1</v>
      </c>
      <c r="AQ172">
        <v>0</v>
      </c>
      <c r="AR172">
        <v>0</v>
      </c>
      <c r="AS172" t="s">
        <v>3</v>
      </c>
      <c r="AT172">
        <v>2.36</v>
      </c>
      <c r="AU172" t="s">
        <v>38</v>
      </c>
      <c r="AV172">
        <v>0</v>
      </c>
      <c r="AW172">
        <v>2</v>
      </c>
      <c r="AX172">
        <v>145105610</v>
      </c>
      <c r="AY172">
        <v>1</v>
      </c>
      <c r="AZ172">
        <v>0</v>
      </c>
      <c r="BA172">
        <v>189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X172">
        <f>ROUND(Y172*Source!I173,9)</f>
        <v>14.278</v>
      </c>
      <c r="CY172">
        <f t="shared" si="99"/>
        <v>2354.2600000000002</v>
      </c>
      <c r="CZ172">
        <f t="shared" si="100"/>
        <v>175.56</v>
      </c>
      <c r="DA172">
        <f t="shared" si="101"/>
        <v>13.41</v>
      </c>
      <c r="DB172">
        <f t="shared" si="95"/>
        <v>517.9</v>
      </c>
      <c r="DC172">
        <f t="shared" si="96"/>
        <v>42.48</v>
      </c>
      <c r="DD172" t="s">
        <v>3</v>
      </c>
      <c r="DE172" t="s">
        <v>3</v>
      </c>
      <c r="DF172">
        <f t="shared" si="93"/>
        <v>0</v>
      </c>
      <c r="DG172">
        <f t="shared" si="102"/>
        <v>33614.120000000003</v>
      </c>
      <c r="DH172">
        <f t="shared" si="97"/>
        <v>9398.07</v>
      </c>
      <c r="DI172">
        <f t="shared" si="98"/>
        <v>0</v>
      </c>
      <c r="DJ172">
        <f t="shared" si="103"/>
        <v>33614.120000000003</v>
      </c>
      <c r="DK172">
        <v>0</v>
      </c>
      <c r="DL172" t="s">
        <v>3</v>
      </c>
      <c r="DM172">
        <v>0</v>
      </c>
      <c r="DN172" t="s">
        <v>3</v>
      </c>
      <c r="DO172">
        <v>0</v>
      </c>
    </row>
    <row r="173" spans="1:119" x14ac:dyDescent="0.2">
      <c r="A173">
        <f>ROW(Source!A173)</f>
        <v>173</v>
      </c>
      <c r="B173">
        <v>145071932</v>
      </c>
      <c r="C173">
        <v>145105584</v>
      </c>
      <c r="D173">
        <v>140923032</v>
      </c>
      <c r="E173">
        <v>1</v>
      </c>
      <c r="F173">
        <v>1</v>
      </c>
      <c r="G173">
        <v>1</v>
      </c>
      <c r="H173">
        <v>2</v>
      </c>
      <c r="I173" t="s">
        <v>410</v>
      </c>
      <c r="J173" t="s">
        <v>411</v>
      </c>
      <c r="K173" t="s">
        <v>412</v>
      </c>
      <c r="L173">
        <v>1367</v>
      </c>
      <c r="N173">
        <v>1011</v>
      </c>
      <c r="O173" t="s">
        <v>396</v>
      </c>
      <c r="P173" t="s">
        <v>396</v>
      </c>
      <c r="Q173">
        <v>1</v>
      </c>
      <c r="W173">
        <v>0</v>
      </c>
      <c r="X173">
        <v>321316643</v>
      </c>
      <c r="Y173">
        <f t="shared" si="94"/>
        <v>1.1000000000000001</v>
      </c>
      <c r="AA173">
        <v>0</v>
      </c>
      <c r="AB173">
        <v>12.07</v>
      </c>
      <c r="AC173">
        <v>0</v>
      </c>
      <c r="AD173">
        <v>0</v>
      </c>
      <c r="AE173">
        <v>0</v>
      </c>
      <c r="AF173">
        <v>0.9</v>
      </c>
      <c r="AG173">
        <v>0</v>
      </c>
      <c r="AH173">
        <v>0</v>
      </c>
      <c r="AI173">
        <v>1</v>
      </c>
      <c r="AJ173">
        <v>13.41</v>
      </c>
      <c r="AK173">
        <v>45.71</v>
      </c>
      <c r="AL173">
        <v>1</v>
      </c>
      <c r="AM173">
        <v>4</v>
      </c>
      <c r="AN173">
        <v>0</v>
      </c>
      <c r="AO173">
        <v>1</v>
      </c>
      <c r="AP173">
        <v>1</v>
      </c>
      <c r="AQ173">
        <v>0</v>
      </c>
      <c r="AR173">
        <v>0</v>
      </c>
      <c r="AS173" t="s">
        <v>3</v>
      </c>
      <c r="AT173">
        <v>0.88</v>
      </c>
      <c r="AU173" t="s">
        <v>38</v>
      </c>
      <c r="AV173">
        <v>0</v>
      </c>
      <c r="AW173">
        <v>2</v>
      </c>
      <c r="AX173">
        <v>145105611</v>
      </c>
      <c r="AY173">
        <v>1</v>
      </c>
      <c r="AZ173">
        <v>0</v>
      </c>
      <c r="BA173">
        <v>190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X173">
        <f>ROUND(Y173*Source!I173,9)</f>
        <v>5.3239999999999998</v>
      </c>
      <c r="CY173">
        <f t="shared" si="99"/>
        <v>12.07</v>
      </c>
      <c r="CZ173">
        <f t="shared" si="100"/>
        <v>0.9</v>
      </c>
      <c r="DA173">
        <f t="shared" si="101"/>
        <v>13.41</v>
      </c>
      <c r="DB173">
        <f t="shared" si="95"/>
        <v>0.99</v>
      </c>
      <c r="DC173">
        <f t="shared" si="96"/>
        <v>0</v>
      </c>
      <c r="DD173" t="s">
        <v>3</v>
      </c>
      <c r="DE173" t="s">
        <v>3</v>
      </c>
      <c r="DF173">
        <f t="shared" si="93"/>
        <v>0</v>
      </c>
      <c r="DG173">
        <f t="shared" si="102"/>
        <v>64.260000000000005</v>
      </c>
      <c r="DH173">
        <f t="shared" si="97"/>
        <v>0</v>
      </c>
      <c r="DI173">
        <f t="shared" si="98"/>
        <v>0</v>
      </c>
      <c r="DJ173">
        <f t="shared" si="103"/>
        <v>64.260000000000005</v>
      </c>
      <c r="DK173">
        <v>0</v>
      </c>
      <c r="DL173" t="s">
        <v>3</v>
      </c>
      <c r="DM173">
        <v>0</v>
      </c>
      <c r="DN173" t="s">
        <v>3</v>
      </c>
      <c r="DO173">
        <v>0</v>
      </c>
    </row>
    <row r="174" spans="1:119" x14ac:dyDescent="0.2">
      <c r="A174">
        <f>ROW(Source!A173)</f>
        <v>173</v>
      </c>
      <c r="B174">
        <v>145071932</v>
      </c>
      <c r="C174">
        <v>145105584</v>
      </c>
      <c r="D174">
        <v>140923885</v>
      </c>
      <c r="E174">
        <v>1</v>
      </c>
      <c r="F174">
        <v>1</v>
      </c>
      <c r="G174">
        <v>1</v>
      </c>
      <c r="H174">
        <v>2</v>
      </c>
      <c r="I174" t="s">
        <v>413</v>
      </c>
      <c r="J174" t="s">
        <v>414</v>
      </c>
      <c r="K174" t="s">
        <v>415</v>
      </c>
      <c r="L174">
        <v>1367</v>
      </c>
      <c r="N174">
        <v>1011</v>
      </c>
      <c r="O174" t="s">
        <v>396</v>
      </c>
      <c r="P174" t="s">
        <v>396</v>
      </c>
      <c r="Q174">
        <v>1</v>
      </c>
      <c r="W174">
        <v>0</v>
      </c>
      <c r="X174">
        <v>509054691</v>
      </c>
      <c r="Y174">
        <f t="shared" si="94"/>
        <v>0.4</v>
      </c>
      <c r="AA174">
        <v>0</v>
      </c>
      <c r="AB174">
        <v>881.17</v>
      </c>
      <c r="AC174">
        <v>530.24</v>
      </c>
      <c r="AD174">
        <v>0</v>
      </c>
      <c r="AE174">
        <v>0</v>
      </c>
      <c r="AF174">
        <v>65.709999999999994</v>
      </c>
      <c r="AG174">
        <v>11.6</v>
      </c>
      <c r="AH174">
        <v>0</v>
      </c>
      <c r="AI174">
        <v>1</v>
      </c>
      <c r="AJ174">
        <v>13.41</v>
      </c>
      <c r="AK174">
        <v>45.71</v>
      </c>
      <c r="AL174">
        <v>1</v>
      </c>
      <c r="AM174">
        <v>4</v>
      </c>
      <c r="AN174">
        <v>0</v>
      </c>
      <c r="AO174">
        <v>1</v>
      </c>
      <c r="AP174">
        <v>1</v>
      </c>
      <c r="AQ174">
        <v>0</v>
      </c>
      <c r="AR174">
        <v>0</v>
      </c>
      <c r="AS174" t="s">
        <v>3</v>
      </c>
      <c r="AT174">
        <v>0.32</v>
      </c>
      <c r="AU174" t="s">
        <v>38</v>
      </c>
      <c r="AV174">
        <v>0</v>
      </c>
      <c r="AW174">
        <v>2</v>
      </c>
      <c r="AX174">
        <v>145105612</v>
      </c>
      <c r="AY174">
        <v>1</v>
      </c>
      <c r="AZ174">
        <v>0</v>
      </c>
      <c r="BA174">
        <v>191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X174">
        <f>ROUND(Y174*Source!I173,9)</f>
        <v>1.9359999999999999</v>
      </c>
      <c r="CY174">
        <f t="shared" si="99"/>
        <v>881.17</v>
      </c>
      <c r="CZ174">
        <f t="shared" si="100"/>
        <v>65.709999999999994</v>
      </c>
      <c r="DA174">
        <f t="shared" si="101"/>
        <v>13.41</v>
      </c>
      <c r="DB174">
        <f t="shared" si="95"/>
        <v>26.29</v>
      </c>
      <c r="DC174">
        <f t="shared" si="96"/>
        <v>4.6399999999999997</v>
      </c>
      <c r="DD174" t="s">
        <v>3</v>
      </c>
      <c r="DE174" t="s">
        <v>3</v>
      </c>
      <c r="DF174">
        <f t="shared" si="93"/>
        <v>0</v>
      </c>
      <c r="DG174">
        <f t="shared" si="102"/>
        <v>1705.95</v>
      </c>
      <c r="DH174">
        <f t="shared" si="97"/>
        <v>1026.54</v>
      </c>
      <c r="DI174">
        <f t="shared" si="98"/>
        <v>0</v>
      </c>
      <c r="DJ174">
        <f t="shared" si="103"/>
        <v>1705.95</v>
      </c>
      <c r="DK174">
        <v>0</v>
      </c>
      <c r="DL174" t="s">
        <v>3</v>
      </c>
      <c r="DM174">
        <v>0</v>
      </c>
      <c r="DN174" t="s">
        <v>3</v>
      </c>
      <c r="DO174">
        <v>0</v>
      </c>
    </row>
    <row r="175" spans="1:119" x14ac:dyDescent="0.2">
      <c r="A175">
        <f>ROW(Source!A173)</f>
        <v>173</v>
      </c>
      <c r="B175">
        <v>145071932</v>
      </c>
      <c r="C175">
        <v>145105584</v>
      </c>
      <c r="D175">
        <v>140924041</v>
      </c>
      <c r="E175">
        <v>1</v>
      </c>
      <c r="F175">
        <v>1</v>
      </c>
      <c r="G175">
        <v>1</v>
      </c>
      <c r="H175">
        <v>2</v>
      </c>
      <c r="I175" t="s">
        <v>416</v>
      </c>
      <c r="J175" t="s">
        <v>417</v>
      </c>
      <c r="K175" t="s">
        <v>418</v>
      </c>
      <c r="L175">
        <v>1367</v>
      </c>
      <c r="N175">
        <v>1011</v>
      </c>
      <c r="O175" t="s">
        <v>396</v>
      </c>
      <c r="P175" t="s">
        <v>396</v>
      </c>
      <c r="Q175">
        <v>1</v>
      </c>
      <c r="W175">
        <v>0</v>
      </c>
      <c r="X175">
        <v>2077867240</v>
      </c>
      <c r="Y175">
        <f t="shared" si="94"/>
        <v>2.1</v>
      </c>
      <c r="AA175">
        <v>0</v>
      </c>
      <c r="AB175">
        <v>16.09</v>
      </c>
      <c r="AC175">
        <v>0</v>
      </c>
      <c r="AD175">
        <v>0</v>
      </c>
      <c r="AE175">
        <v>0</v>
      </c>
      <c r="AF175">
        <v>1.2</v>
      </c>
      <c r="AG175">
        <v>0</v>
      </c>
      <c r="AH175">
        <v>0</v>
      </c>
      <c r="AI175">
        <v>1</v>
      </c>
      <c r="AJ175">
        <v>13.41</v>
      </c>
      <c r="AK175">
        <v>45.71</v>
      </c>
      <c r="AL175">
        <v>1</v>
      </c>
      <c r="AM175">
        <v>4</v>
      </c>
      <c r="AN175">
        <v>0</v>
      </c>
      <c r="AO175">
        <v>1</v>
      </c>
      <c r="AP175">
        <v>1</v>
      </c>
      <c r="AQ175">
        <v>0</v>
      </c>
      <c r="AR175">
        <v>0</v>
      </c>
      <c r="AS175" t="s">
        <v>3</v>
      </c>
      <c r="AT175">
        <v>1.68</v>
      </c>
      <c r="AU175" t="s">
        <v>38</v>
      </c>
      <c r="AV175">
        <v>0</v>
      </c>
      <c r="AW175">
        <v>2</v>
      </c>
      <c r="AX175">
        <v>145105613</v>
      </c>
      <c r="AY175">
        <v>1</v>
      </c>
      <c r="AZ175">
        <v>0</v>
      </c>
      <c r="BA175">
        <v>192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X175">
        <f>ROUND(Y175*Source!I173,9)</f>
        <v>10.164</v>
      </c>
      <c r="CY175">
        <f t="shared" si="99"/>
        <v>16.09</v>
      </c>
      <c r="CZ175">
        <f t="shared" si="100"/>
        <v>1.2</v>
      </c>
      <c r="DA175">
        <f t="shared" si="101"/>
        <v>13.41</v>
      </c>
      <c r="DB175">
        <f t="shared" si="95"/>
        <v>2.5299999999999998</v>
      </c>
      <c r="DC175">
        <f t="shared" si="96"/>
        <v>0</v>
      </c>
      <c r="DD175" t="s">
        <v>3</v>
      </c>
      <c r="DE175" t="s">
        <v>3</v>
      </c>
      <c r="DF175">
        <f t="shared" si="93"/>
        <v>0</v>
      </c>
      <c r="DG175">
        <f t="shared" si="102"/>
        <v>163.54</v>
      </c>
      <c r="DH175">
        <f t="shared" si="97"/>
        <v>0</v>
      </c>
      <c r="DI175">
        <f t="shared" si="98"/>
        <v>0</v>
      </c>
      <c r="DJ175">
        <f t="shared" si="103"/>
        <v>163.54</v>
      </c>
      <c r="DK175">
        <v>0</v>
      </c>
      <c r="DL175" t="s">
        <v>3</v>
      </c>
      <c r="DM175">
        <v>0</v>
      </c>
      <c r="DN175" t="s">
        <v>3</v>
      </c>
      <c r="DO175">
        <v>0</v>
      </c>
    </row>
    <row r="176" spans="1:119" x14ac:dyDescent="0.2">
      <c r="A176">
        <f>ROW(Source!A173)</f>
        <v>173</v>
      </c>
      <c r="B176">
        <v>145071932</v>
      </c>
      <c r="C176">
        <v>145105584</v>
      </c>
      <c r="D176">
        <v>140924084</v>
      </c>
      <c r="E176">
        <v>1</v>
      </c>
      <c r="F176">
        <v>1</v>
      </c>
      <c r="G176">
        <v>1</v>
      </c>
      <c r="H176">
        <v>2</v>
      </c>
      <c r="I176" t="s">
        <v>419</v>
      </c>
      <c r="J176" t="s">
        <v>420</v>
      </c>
      <c r="K176" t="s">
        <v>421</v>
      </c>
      <c r="L176">
        <v>1367</v>
      </c>
      <c r="N176">
        <v>1011</v>
      </c>
      <c r="O176" t="s">
        <v>396</v>
      </c>
      <c r="P176" t="s">
        <v>396</v>
      </c>
      <c r="Q176">
        <v>1</v>
      </c>
      <c r="W176">
        <v>0</v>
      </c>
      <c r="X176">
        <v>-1866313122</v>
      </c>
      <c r="Y176">
        <f t="shared" si="94"/>
        <v>0.2</v>
      </c>
      <c r="AA176">
        <v>0</v>
      </c>
      <c r="AB176">
        <v>165.08</v>
      </c>
      <c r="AC176">
        <v>0</v>
      </c>
      <c r="AD176">
        <v>0</v>
      </c>
      <c r="AE176">
        <v>0</v>
      </c>
      <c r="AF176">
        <v>12.31</v>
      </c>
      <c r="AG176">
        <v>0</v>
      </c>
      <c r="AH176">
        <v>0</v>
      </c>
      <c r="AI176">
        <v>1</v>
      </c>
      <c r="AJ176">
        <v>13.41</v>
      </c>
      <c r="AK176">
        <v>45.71</v>
      </c>
      <c r="AL176">
        <v>1</v>
      </c>
      <c r="AM176">
        <v>4</v>
      </c>
      <c r="AN176">
        <v>0</v>
      </c>
      <c r="AO176">
        <v>1</v>
      </c>
      <c r="AP176">
        <v>1</v>
      </c>
      <c r="AQ176">
        <v>0</v>
      </c>
      <c r="AR176">
        <v>0</v>
      </c>
      <c r="AS176" t="s">
        <v>3</v>
      </c>
      <c r="AT176">
        <v>0.16</v>
      </c>
      <c r="AU176" t="s">
        <v>38</v>
      </c>
      <c r="AV176">
        <v>0</v>
      </c>
      <c r="AW176">
        <v>2</v>
      </c>
      <c r="AX176">
        <v>145105614</v>
      </c>
      <c r="AY176">
        <v>1</v>
      </c>
      <c r="AZ176">
        <v>0</v>
      </c>
      <c r="BA176">
        <v>193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X176">
        <f>ROUND(Y176*Source!I173,9)</f>
        <v>0.96799999999999997</v>
      </c>
      <c r="CY176">
        <f t="shared" si="99"/>
        <v>165.08</v>
      </c>
      <c r="CZ176">
        <f t="shared" si="100"/>
        <v>12.31</v>
      </c>
      <c r="DA176">
        <f t="shared" si="101"/>
        <v>13.41</v>
      </c>
      <c r="DB176">
        <f t="shared" si="95"/>
        <v>2.46</v>
      </c>
      <c r="DC176">
        <f t="shared" si="96"/>
        <v>0</v>
      </c>
      <c r="DD176" t="s">
        <v>3</v>
      </c>
      <c r="DE176" t="s">
        <v>3</v>
      </c>
      <c r="DF176">
        <f t="shared" si="93"/>
        <v>0</v>
      </c>
      <c r="DG176">
        <f t="shared" si="102"/>
        <v>159.80000000000001</v>
      </c>
      <c r="DH176">
        <f t="shared" si="97"/>
        <v>0</v>
      </c>
      <c r="DI176">
        <f t="shared" si="98"/>
        <v>0</v>
      </c>
      <c r="DJ176">
        <f t="shared" si="103"/>
        <v>159.80000000000001</v>
      </c>
      <c r="DK176">
        <v>0</v>
      </c>
      <c r="DL176" t="s">
        <v>3</v>
      </c>
      <c r="DM176">
        <v>0</v>
      </c>
      <c r="DN176" t="s">
        <v>3</v>
      </c>
      <c r="DO176">
        <v>0</v>
      </c>
    </row>
    <row r="177" spans="1:119" x14ac:dyDescent="0.2">
      <c r="A177">
        <f>ROW(Source!A173)</f>
        <v>173</v>
      </c>
      <c r="B177">
        <v>145071932</v>
      </c>
      <c r="C177">
        <v>145105584</v>
      </c>
      <c r="D177">
        <v>140771005</v>
      </c>
      <c r="E177">
        <v>1</v>
      </c>
      <c r="F177">
        <v>1</v>
      </c>
      <c r="G177">
        <v>1</v>
      </c>
      <c r="H177">
        <v>3</v>
      </c>
      <c r="I177" t="s">
        <v>422</v>
      </c>
      <c r="J177" t="s">
        <v>423</v>
      </c>
      <c r="K177" t="s">
        <v>424</v>
      </c>
      <c r="L177">
        <v>1339</v>
      </c>
      <c r="N177">
        <v>1007</v>
      </c>
      <c r="O177" t="s">
        <v>142</v>
      </c>
      <c r="P177" t="s">
        <v>142</v>
      </c>
      <c r="Q177">
        <v>1</v>
      </c>
      <c r="W177">
        <v>0</v>
      </c>
      <c r="X177">
        <v>-1761807714</v>
      </c>
      <c r="Y177">
        <f t="shared" ref="Y177:Y188" si="104">AT177</f>
        <v>1.4</v>
      </c>
      <c r="AA177">
        <v>52.12</v>
      </c>
      <c r="AB177">
        <v>0</v>
      </c>
      <c r="AC177">
        <v>0</v>
      </c>
      <c r="AD177">
        <v>0</v>
      </c>
      <c r="AE177">
        <v>6.22</v>
      </c>
      <c r="AF177">
        <v>0</v>
      </c>
      <c r="AG177">
        <v>0</v>
      </c>
      <c r="AH177">
        <v>0</v>
      </c>
      <c r="AI177">
        <v>8.3800000000000008</v>
      </c>
      <c r="AJ177">
        <v>1</v>
      </c>
      <c r="AK177">
        <v>1</v>
      </c>
      <c r="AL177">
        <v>1</v>
      </c>
      <c r="AM177">
        <v>4</v>
      </c>
      <c r="AN177">
        <v>0</v>
      </c>
      <c r="AO177">
        <v>1</v>
      </c>
      <c r="AP177">
        <v>0</v>
      </c>
      <c r="AQ177">
        <v>0</v>
      </c>
      <c r="AR177">
        <v>0</v>
      </c>
      <c r="AS177" t="s">
        <v>3</v>
      </c>
      <c r="AT177">
        <v>1.4</v>
      </c>
      <c r="AU177" t="s">
        <v>3</v>
      </c>
      <c r="AV177">
        <v>0</v>
      </c>
      <c r="AW177">
        <v>2</v>
      </c>
      <c r="AX177">
        <v>145105615</v>
      </c>
      <c r="AY177">
        <v>1</v>
      </c>
      <c r="AZ177">
        <v>0</v>
      </c>
      <c r="BA177">
        <v>194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X177">
        <f>ROUND(Y177*Source!I173,9)</f>
        <v>6.7759999999999998</v>
      </c>
      <c r="CY177">
        <f t="shared" ref="CY177:CY188" si="105">AA177</f>
        <v>52.12</v>
      </c>
      <c r="CZ177">
        <f t="shared" ref="CZ177:CZ188" si="106">AE177</f>
        <v>6.22</v>
      </c>
      <c r="DA177">
        <f t="shared" ref="DA177:DA188" si="107">AI177</f>
        <v>8.3800000000000008</v>
      </c>
      <c r="DB177">
        <f t="shared" ref="DB177:DB188" si="108">ROUND(ROUND(AT177*CZ177,2),2)</f>
        <v>8.7100000000000009</v>
      </c>
      <c r="DC177">
        <f t="shared" ref="DC177:DC188" si="109">ROUND(ROUND(AT177*AG177,2),2)</f>
        <v>0</v>
      </c>
      <c r="DD177" t="s">
        <v>3</v>
      </c>
      <c r="DE177" t="s">
        <v>3</v>
      </c>
      <c r="DF177">
        <f t="shared" ref="DF177:DF188" si="110">ROUND(ROUND(AE177*AI177,2)*CX177,2)</f>
        <v>353.17</v>
      </c>
      <c r="DG177">
        <f t="shared" ref="DG177:DG190" si="111">ROUND(ROUND(AF177,2)*CX177,2)</f>
        <v>0</v>
      </c>
      <c r="DH177">
        <f t="shared" ref="DH177:DH189" si="112">ROUND(ROUND(AG177,2)*CX177,2)</f>
        <v>0</v>
      </c>
      <c r="DI177">
        <f t="shared" si="98"/>
        <v>0</v>
      </c>
      <c r="DJ177">
        <f t="shared" ref="DJ177:DJ188" si="113">DF177</f>
        <v>353.17</v>
      </c>
      <c r="DK177">
        <v>0</v>
      </c>
      <c r="DL177" t="s">
        <v>3</v>
      </c>
      <c r="DM177">
        <v>0</v>
      </c>
      <c r="DN177" t="s">
        <v>3</v>
      </c>
      <c r="DO177">
        <v>0</v>
      </c>
    </row>
    <row r="178" spans="1:119" x14ac:dyDescent="0.2">
      <c r="A178">
        <f>ROW(Source!A173)</f>
        <v>173</v>
      </c>
      <c r="B178">
        <v>145071932</v>
      </c>
      <c r="C178">
        <v>145105584</v>
      </c>
      <c r="D178">
        <v>140771011</v>
      </c>
      <c r="E178">
        <v>1</v>
      </c>
      <c r="F178">
        <v>1</v>
      </c>
      <c r="G178">
        <v>1</v>
      </c>
      <c r="H178">
        <v>3</v>
      </c>
      <c r="I178" t="s">
        <v>425</v>
      </c>
      <c r="J178" t="s">
        <v>426</v>
      </c>
      <c r="K178" t="s">
        <v>427</v>
      </c>
      <c r="L178">
        <v>1346</v>
      </c>
      <c r="N178">
        <v>1009</v>
      </c>
      <c r="O178" t="s">
        <v>49</v>
      </c>
      <c r="P178" t="s">
        <v>49</v>
      </c>
      <c r="Q178">
        <v>1</v>
      </c>
      <c r="W178">
        <v>0</v>
      </c>
      <c r="X178">
        <v>-2118006079</v>
      </c>
      <c r="Y178">
        <f t="shared" si="104"/>
        <v>0.42</v>
      </c>
      <c r="AA178">
        <v>51.03</v>
      </c>
      <c r="AB178">
        <v>0</v>
      </c>
      <c r="AC178">
        <v>0</v>
      </c>
      <c r="AD178">
        <v>0</v>
      </c>
      <c r="AE178">
        <v>6.09</v>
      </c>
      <c r="AF178">
        <v>0</v>
      </c>
      <c r="AG178">
        <v>0</v>
      </c>
      <c r="AH178">
        <v>0</v>
      </c>
      <c r="AI178">
        <v>8.3800000000000008</v>
      </c>
      <c r="AJ178">
        <v>1</v>
      </c>
      <c r="AK178">
        <v>1</v>
      </c>
      <c r="AL178">
        <v>1</v>
      </c>
      <c r="AM178">
        <v>4</v>
      </c>
      <c r="AN178">
        <v>0</v>
      </c>
      <c r="AO178">
        <v>1</v>
      </c>
      <c r="AP178">
        <v>0</v>
      </c>
      <c r="AQ178">
        <v>0</v>
      </c>
      <c r="AR178">
        <v>0</v>
      </c>
      <c r="AS178" t="s">
        <v>3</v>
      </c>
      <c r="AT178">
        <v>0.42</v>
      </c>
      <c r="AU178" t="s">
        <v>3</v>
      </c>
      <c r="AV178">
        <v>0</v>
      </c>
      <c r="AW178">
        <v>2</v>
      </c>
      <c r="AX178">
        <v>145105616</v>
      </c>
      <c r="AY178">
        <v>1</v>
      </c>
      <c r="AZ178">
        <v>0</v>
      </c>
      <c r="BA178">
        <v>195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X178">
        <f>ROUND(Y178*Source!I173,9)</f>
        <v>2.0327999999999999</v>
      </c>
      <c r="CY178">
        <f t="shared" si="105"/>
        <v>51.03</v>
      </c>
      <c r="CZ178">
        <f t="shared" si="106"/>
        <v>6.09</v>
      </c>
      <c r="DA178">
        <f t="shared" si="107"/>
        <v>8.3800000000000008</v>
      </c>
      <c r="DB178">
        <f t="shared" si="108"/>
        <v>2.56</v>
      </c>
      <c r="DC178">
        <f t="shared" si="109"/>
        <v>0</v>
      </c>
      <c r="DD178" t="s">
        <v>3</v>
      </c>
      <c r="DE178" t="s">
        <v>3</v>
      </c>
      <c r="DF178">
        <f t="shared" si="110"/>
        <v>103.73</v>
      </c>
      <c r="DG178">
        <f t="shared" si="111"/>
        <v>0</v>
      </c>
      <c r="DH178">
        <f t="shared" si="112"/>
        <v>0</v>
      </c>
      <c r="DI178">
        <f t="shared" si="98"/>
        <v>0</v>
      </c>
      <c r="DJ178">
        <f t="shared" si="113"/>
        <v>103.73</v>
      </c>
      <c r="DK178">
        <v>0</v>
      </c>
      <c r="DL178" t="s">
        <v>3</v>
      </c>
      <c r="DM178">
        <v>0</v>
      </c>
      <c r="DN178" t="s">
        <v>3</v>
      </c>
      <c r="DO178">
        <v>0</v>
      </c>
    </row>
    <row r="179" spans="1:119" x14ac:dyDescent="0.2">
      <c r="A179">
        <f>ROW(Source!A173)</f>
        <v>173</v>
      </c>
      <c r="B179">
        <v>145071932</v>
      </c>
      <c r="C179">
        <v>145105584</v>
      </c>
      <c r="D179">
        <v>140773776</v>
      </c>
      <c r="E179">
        <v>1</v>
      </c>
      <c r="F179">
        <v>1</v>
      </c>
      <c r="G179">
        <v>1</v>
      </c>
      <c r="H179">
        <v>3</v>
      </c>
      <c r="I179" t="s">
        <v>428</v>
      </c>
      <c r="J179" t="s">
        <v>429</v>
      </c>
      <c r="K179" t="s">
        <v>430</v>
      </c>
      <c r="L179">
        <v>1348</v>
      </c>
      <c r="N179">
        <v>1009</v>
      </c>
      <c r="O179" t="s">
        <v>33</v>
      </c>
      <c r="P179" t="s">
        <v>33</v>
      </c>
      <c r="Q179">
        <v>1000</v>
      </c>
      <c r="W179">
        <v>0</v>
      </c>
      <c r="X179">
        <v>1163323608</v>
      </c>
      <c r="Y179">
        <f t="shared" si="104"/>
        <v>6.0999999999999997E-4</v>
      </c>
      <c r="AA179">
        <v>86439.78</v>
      </c>
      <c r="AB179">
        <v>0</v>
      </c>
      <c r="AC179">
        <v>0</v>
      </c>
      <c r="AD179">
        <v>0</v>
      </c>
      <c r="AE179">
        <v>10315.01</v>
      </c>
      <c r="AF179">
        <v>0</v>
      </c>
      <c r="AG179">
        <v>0</v>
      </c>
      <c r="AH179">
        <v>0</v>
      </c>
      <c r="AI179">
        <v>8.3800000000000008</v>
      </c>
      <c r="AJ179">
        <v>1</v>
      </c>
      <c r="AK179">
        <v>1</v>
      </c>
      <c r="AL179">
        <v>1</v>
      </c>
      <c r="AM179">
        <v>4</v>
      </c>
      <c r="AN179">
        <v>0</v>
      </c>
      <c r="AO179">
        <v>1</v>
      </c>
      <c r="AP179">
        <v>0</v>
      </c>
      <c r="AQ179">
        <v>0</v>
      </c>
      <c r="AR179">
        <v>0</v>
      </c>
      <c r="AS179" t="s">
        <v>3</v>
      </c>
      <c r="AT179">
        <v>6.0999999999999997E-4</v>
      </c>
      <c r="AU179" t="s">
        <v>3</v>
      </c>
      <c r="AV179">
        <v>0</v>
      </c>
      <c r="AW179">
        <v>2</v>
      </c>
      <c r="AX179">
        <v>145105617</v>
      </c>
      <c r="AY179">
        <v>1</v>
      </c>
      <c r="AZ179">
        <v>0</v>
      </c>
      <c r="BA179">
        <v>196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X179">
        <f>ROUND(Y179*Source!I173,9)</f>
        <v>2.9524E-3</v>
      </c>
      <c r="CY179">
        <f t="shared" si="105"/>
        <v>86439.78</v>
      </c>
      <c r="CZ179">
        <f t="shared" si="106"/>
        <v>10315.01</v>
      </c>
      <c r="DA179">
        <f t="shared" si="107"/>
        <v>8.3800000000000008</v>
      </c>
      <c r="DB179">
        <f t="shared" si="108"/>
        <v>6.29</v>
      </c>
      <c r="DC179">
        <f t="shared" si="109"/>
        <v>0</v>
      </c>
      <c r="DD179" t="s">
        <v>3</v>
      </c>
      <c r="DE179" t="s">
        <v>3</v>
      </c>
      <c r="DF179">
        <f t="shared" si="110"/>
        <v>255.2</v>
      </c>
      <c r="DG179">
        <f t="shared" si="111"/>
        <v>0</v>
      </c>
      <c r="DH179">
        <f t="shared" si="112"/>
        <v>0</v>
      </c>
      <c r="DI179">
        <f t="shared" si="98"/>
        <v>0</v>
      </c>
      <c r="DJ179">
        <f t="shared" si="113"/>
        <v>255.2</v>
      </c>
      <c r="DK179">
        <v>0</v>
      </c>
      <c r="DL179" t="s">
        <v>3</v>
      </c>
      <c r="DM179">
        <v>0</v>
      </c>
      <c r="DN179" t="s">
        <v>3</v>
      </c>
      <c r="DO179">
        <v>0</v>
      </c>
    </row>
    <row r="180" spans="1:119" x14ac:dyDescent="0.2">
      <c r="A180">
        <f>ROW(Source!A173)</f>
        <v>173</v>
      </c>
      <c r="B180">
        <v>145071932</v>
      </c>
      <c r="C180">
        <v>145105584</v>
      </c>
      <c r="D180">
        <v>140775017</v>
      </c>
      <c r="E180">
        <v>1</v>
      </c>
      <c r="F180">
        <v>1</v>
      </c>
      <c r="G180">
        <v>1</v>
      </c>
      <c r="H180">
        <v>3</v>
      </c>
      <c r="I180" t="s">
        <v>47</v>
      </c>
      <c r="J180" t="s">
        <v>50</v>
      </c>
      <c r="K180" t="s">
        <v>48</v>
      </c>
      <c r="L180">
        <v>1346</v>
      </c>
      <c r="N180">
        <v>1009</v>
      </c>
      <c r="O180" t="s">
        <v>49</v>
      </c>
      <c r="P180" t="s">
        <v>49</v>
      </c>
      <c r="Q180">
        <v>1</v>
      </c>
      <c r="W180">
        <v>1</v>
      </c>
      <c r="X180">
        <v>-1864341761</v>
      </c>
      <c r="Y180">
        <f t="shared" si="104"/>
        <v>-2.2000000000000002</v>
      </c>
      <c r="AA180">
        <v>75.760000000000005</v>
      </c>
      <c r="AB180">
        <v>0</v>
      </c>
      <c r="AC180">
        <v>0</v>
      </c>
      <c r="AD180">
        <v>0</v>
      </c>
      <c r="AE180">
        <v>9.0399999999999991</v>
      </c>
      <c r="AF180">
        <v>0</v>
      </c>
      <c r="AG180">
        <v>0</v>
      </c>
      <c r="AH180">
        <v>0</v>
      </c>
      <c r="AI180">
        <v>8.3800000000000008</v>
      </c>
      <c r="AJ180">
        <v>1</v>
      </c>
      <c r="AK180">
        <v>1</v>
      </c>
      <c r="AL180">
        <v>1</v>
      </c>
      <c r="AM180">
        <v>4</v>
      </c>
      <c r="AN180">
        <v>0</v>
      </c>
      <c r="AO180">
        <v>1</v>
      </c>
      <c r="AP180">
        <v>0</v>
      </c>
      <c r="AQ180">
        <v>0</v>
      </c>
      <c r="AR180">
        <v>0</v>
      </c>
      <c r="AS180" t="s">
        <v>3</v>
      </c>
      <c r="AT180">
        <v>-2.2000000000000002</v>
      </c>
      <c r="AU180" t="s">
        <v>3</v>
      </c>
      <c r="AV180">
        <v>0</v>
      </c>
      <c r="AW180">
        <v>2</v>
      </c>
      <c r="AX180">
        <v>145105618</v>
      </c>
      <c r="AY180">
        <v>1</v>
      </c>
      <c r="AZ180">
        <v>6144</v>
      </c>
      <c r="BA180">
        <v>197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X180">
        <f>ROUND(Y180*Source!I173,9)</f>
        <v>-10.648</v>
      </c>
      <c r="CY180">
        <f t="shared" si="105"/>
        <v>75.760000000000005</v>
      </c>
      <c r="CZ180">
        <f t="shared" si="106"/>
        <v>9.0399999999999991</v>
      </c>
      <c r="DA180">
        <f t="shared" si="107"/>
        <v>8.3800000000000008</v>
      </c>
      <c r="DB180">
        <f t="shared" si="108"/>
        <v>-19.89</v>
      </c>
      <c r="DC180">
        <f t="shared" si="109"/>
        <v>0</v>
      </c>
      <c r="DD180" t="s">
        <v>3</v>
      </c>
      <c r="DE180" t="s">
        <v>3</v>
      </c>
      <c r="DF180">
        <f t="shared" si="110"/>
        <v>-806.69</v>
      </c>
      <c r="DG180">
        <f t="shared" si="111"/>
        <v>0</v>
      </c>
      <c r="DH180">
        <f t="shared" si="112"/>
        <v>0</v>
      </c>
      <c r="DI180">
        <f t="shared" si="98"/>
        <v>0</v>
      </c>
      <c r="DJ180">
        <f t="shared" si="113"/>
        <v>-806.69</v>
      </c>
      <c r="DK180">
        <v>0</v>
      </c>
      <c r="DL180" t="s">
        <v>3</v>
      </c>
      <c r="DM180">
        <v>0</v>
      </c>
      <c r="DN180" t="s">
        <v>3</v>
      </c>
      <c r="DO180">
        <v>0</v>
      </c>
    </row>
    <row r="181" spans="1:119" x14ac:dyDescent="0.2">
      <c r="A181">
        <f>ROW(Source!A173)</f>
        <v>173</v>
      </c>
      <c r="B181">
        <v>145071932</v>
      </c>
      <c r="C181">
        <v>145105584</v>
      </c>
      <c r="D181">
        <v>140776229</v>
      </c>
      <c r="E181">
        <v>1</v>
      </c>
      <c r="F181">
        <v>1</v>
      </c>
      <c r="G181">
        <v>1</v>
      </c>
      <c r="H181">
        <v>3</v>
      </c>
      <c r="I181" t="s">
        <v>431</v>
      </c>
      <c r="J181" t="s">
        <v>432</v>
      </c>
      <c r="K181" t="s">
        <v>433</v>
      </c>
      <c r="L181">
        <v>1348</v>
      </c>
      <c r="N181">
        <v>1009</v>
      </c>
      <c r="O181" t="s">
        <v>33</v>
      </c>
      <c r="P181" t="s">
        <v>33</v>
      </c>
      <c r="Q181">
        <v>1000</v>
      </c>
      <c r="W181">
        <v>0</v>
      </c>
      <c r="X181">
        <v>-1671348935</v>
      </c>
      <c r="Y181">
        <f t="shared" si="104"/>
        <v>1.4999999999999999E-4</v>
      </c>
      <c r="AA181">
        <v>317602</v>
      </c>
      <c r="AB181">
        <v>0</v>
      </c>
      <c r="AC181">
        <v>0</v>
      </c>
      <c r="AD181">
        <v>0</v>
      </c>
      <c r="AE181">
        <v>37900</v>
      </c>
      <c r="AF181">
        <v>0</v>
      </c>
      <c r="AG181">
        <v>0</v>
      </c>
      <c r="AH181">
        <v>0</v>
      </c>
      <c r="AI181">
        <v>8.3800000000000008</v>
      </c>
      <c r="AJ181">
        <v>1</v>
      </c>
      <c r="AK181">
        <v>1</v>
      </c>
      <c r="AL181">
        <v>1</v>
      </c>
      <c r="AM181">
        <v>4</v>
      </c>
      <c r="AN181">
        <v>0</v>
      </c>
      <c r="AO181">
        <v>1</v>
      </c>
      <c r="AP181">
        <v>0</v>
      </c>
      <c r="AQ181">
        <v>0</v>
      </c>
      <c r="AR181">
        <v>0</v>
      </c>
      <c r="AS181" t="s">
        <v>3</v>
      </c>
      <c r="AT181">
        <v>1.4999999999999999E-4</v>
      </c>
      <c r="AU181" t="s">
        <v>3</v>
      </c>
      <c r="AV181">
        <v>0</v>
      </c>
      <c r="AW181">
        <v>2</v>
      </c>
      <c r="AX181">
        <v>145105619</v>
      </c>
      <c r="AY181">
        <v>1</v>
      </c>
      <c r="AZ181">
        <v>0</v>
      </c>
      <c r="BA181">
        <v>198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X181">
        <f>ROUND(Y181*Source!I173,9)</f>
        <v>7.2599999999999997E-4</v>
      </c>
      <c r="CY181">
        <f t="shared" si="105"/>
        <v>317602</v>
      </c>
      <c r="CZ181">
        <f t="shared" si="106"/>
        <v>37900</v>
      </c>
      <c r="DA181">
        <f t="shared" si="107"/>
        <v>8.3800000000000008</v>
      </c>
      <c r="DB181">
        <f t="shared" si="108"/>
        <v>5.69</v>
      </c>
      <c r="DC181">
        <f t="shared" si="109"/>
        <v>0</v>
      </c>
      <c r="DD181" t="s">
        <v>3</v>
      </c>
      <c r="DE181" t="s">
        <v>3</v>
      </c>
      <c r="DF181">
        <f t="shared" si="110"/>
        <v>230.58</v>
      </c>
      <c r="DG181">
        <f t="shared" si="111"/>
        <v>0</v>
      </c>
      <c r="DH181">
        <f t="shared" si="112"/>
        <v>0</v>
      </c>
      <c r="DI181">
        <f t="shared" si="98"/>
        <v>0</v>
      </c>
      <c r="DJ181">
        <f t="shared" si="113"/>
        <v>230.58</v>
      </c>
      <c r="DK181">
        <v>0</v>
      </c>
      <c r="DL181" t="s">
        <v>3</v>
      </c>
      <c r="DM181">
        <v>0</v>
      </c>
      <c r="DN181" t="s">
        <v>3</v>
      </c>
      <c r="DO181">
        <v>0</v>
      </c>
    </row>
    <row r="182" spans="1:119" x14ac:dyDescent="0.2">
      <c r="A182">
        <f>ROW(Source!A173)</f>
        <v>173</v>
      </c>
      <c r="B182">
        <v>145071932</v>
      </c>
      <c r="C182">
        <v>145105584</v>
      </c>
      <c r="D182">
        <v>140789856</v>
      </c>
      <c r="E182">
        <v>1</v>
      </c>
      <c r="F182">
        <v>1</v>
      </c>
      <c r="G182">
        <v>1</v>
      </c>
      <c r="H182">
        <v>3</v>
      </c>
      <c r="I182" t="s">
        <v>434</v>
      </c>
      <c r="J182" t="s">
        <v>435</v>
      </c>
      <c r="K182" t="s">
        <v>436</v>
      </c>
      <c r="L182">
        <v>1348</v>
      </c>
      <c r="N182">
        <v>1009</v>
      </c>
      <c r="O182" t="s">
        <v>33</v>
      </c>
      <c r="P182" t="s">
        <v>33</v>
      </c>
      <c r="Q182">
        <v>1000</v>
      </c>
      <c r="W182">
        <v>0</v>
      </c>
      <c r="X182">
        <v>-1915778085</v>
      </c>
      <c r="Y182">
        <f t="shared" si="104"/>
        <v>1.0999999999999999E-2</v>
      </c>
      <c r="AA182">
        <v>64626.559999999998</v>
      </c>
      <c r="AB182">
        <v>0</v>
      </c>
      <c r="AC182">
        <v>0</v>
      </c>
      <c r="AD182">
        <v>0</v>
      </c>
      <c r="AE182">
        <v>7712</v>
      </c>
      <c r="AF182">
        <v>0</v>
      </c>
      <c r="AG182">
        <v>0</v>
      </c>
      <c r="AH182">
        <v>0</v>
      </c>
      <c r="AI182">
        <v>8.3800000000000008</v>
      </c>
      <c r="AJ182">
        <v>1</v>
      </c>
      <c r="AK182">
        <v>1</v>
      </c>
      <c r="AL182">
        <v>1</v>
      </c>
      <c r="AM182">
        <v>4</v>
      </c>
      <c r="AN182">
        <v>0</v>
      </c>
      <c r="AO182">
        <v>1</v>
      </c>
      <c r="AP182">
        <v>0</v>
      </c>
      <c r="AQ182">
        <v>0</v>
      </c>
      <c r="AR182">
        <v>0</v>
      </c>
      <c r="AS182" t="s">
        <v>3</v>
      </c>
      <c r="AT182">
        <v>1.0999999999999999E-2</v>
      </c>
      <c r="AU182" t="s">
        <v>3</v>
      </c>
      <c r="AV182">
        <v>0</v>
      </c>
      <c r="AW182">
        <v>2</v>
      </c>
      <c r="AX182">
        <v>145105620</v>
      </c>
      <c r="AY182">
        <v>1</v>
      </c>
      <c r="AZ182">
        <v>0</v>
      </c>
      <c r="BA182">
        <v>199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X182">
        <f>ROUND(Y182*Source!I173,9)</f>
        <v>5.3240000000000003E-2</v>
      </c>
      <c r="CY182">
        <f t="shared" si="105"/>
        <v>64626.559999999998</v>
      </c>
      <c r="CZ182">
        <f t="shared" si="106"/>
        <v>7712</v>
      </c>
      <c r="DA182">
        <f t="shared" si="107"/>
        <v>8.3800000000000008</v>
      </c>
      <c r="DB182">
        <f t="shared" si="108"/>
        <v>84.83</v>
      </c>
      <c r="DC182">
        <f t="shared" si="109"/>
        <v>0</v>
      </c>
      <c r="DD182" t="s">
        <v>3</v>
      </c>
      <c r="DE182" t="s">
        <v>3</v>
      </c>
      <c r="DF182">
        <f t="shared" si="110"/>
        <v>3440.72</v>
      </c>
      <c r="DG182">
        <f t="shared" si="111"/>
        <v>0</v>
      </c>
      <c r="DH182">
        <f t="shared" si="112"/>
        <v>0</v>
      </c>
      <c r="DI182">
        <f t="shared" si="98"/>
        <v>0</v>
      </c>
      <c r="DJ182">
        <f t="shared" si="113"/>
        <v>3440.72</v>
      </c>
      <c r="DK182">
        <v>0</v>
      </c>
      <c r="DL182" t="s">
        <v>3</v>
      </c>
      <c r="DM182">
        <v>0</v>
      </c>
      <c r="DN182" t="s">
        <v>3</v>
      </c>
      <c r="DO182">
        <v>0</v>
      </c>
    </row>
    <row r="183" spans="1:119" x14ac:dyDescent="0.2">
      <c r="A183">
        <f>ROW(Source!A173)</f>
        <v>173</v>
      </c>
      <c r="B183">
        <v>145071932</v>
      </c>
      <c r="C183">
        <v>145105584</v>
      </c>
      <c r="D183">
        <v>140791984</v>
      </c>
      <c r="E183">
        <v>1</v>
      </c>
      <c r="F183">
        <v>1</v>
      </c>
      <c r="G183">
        <v>1</v>
      </c>
      <c r="H183">
        <v>3</v>
      </c>
      <c r="I183" t="s">
        <v>437</v>
      </c>
      <c r="J183" t="s">
        <v>438</v>
      </c>
      <c r="K183" t="s">
        <v>439</v>
      </c>
      <c r="L183">
        <v>1302</v>
      </c>
      <c r="N183">
        <v>1003</v>
      </c>
      <c r="O183" t="s">
        <v>440</v>
      </c>
      <c r="P183" t="s">
        <v>440</v>
      </c>
      <c r="Q183">
        <v>10</v>
      </c>
      <c r="W183">
        <v>0</v>
      </c>
      <c r="X183">
        <v>581091037</v>
      </c>
      <c r="Y183">
        <f t="shared" si="104"/>
        <v>1.6E-2</v>
      </c>
      <c r="AA183">
        <v>421.01</v>
      </c>
      <c r="AB183">
        <v>0</v>
      </c>
      <c r="AC183">
        <v>0</v>
      </c>
      <c r="AD183">
        <v>0</v>
      </c>
      <c r="AE183">
        <v>50.24</v>
      </c>
      <c r="AF183">
        <v>0</v>
      </c>
      <c r="AG183">
        <v>0</v>
      </c>
      <c r="AH183">
        <v>0</v>
      </c>
      <c r="AI183">
        <v>8.3800000000000008</v>
      </c>
      <c r="AJ183">
        <v>1</v>
      </c>
      <c r="AK183">
        <v>1</v>
      </c>
      <c r="AL183">
        <v>1</v>
      </c>
      <c r="AM183">
        <v>4</v>
      </c>
      <c r="AN183">
        <v>0</v>
      </c>
      <c r="AO183">
        <v>1</v>
      </c>
      <c r="AP183">
        <v>0</v>
      </c>
      <c r="AQ183">
        <v>0</v>
      </c>
      <c r="AR183">
        <v>0</v>
      </c>
      <c r="AS183" t="s">
        <v>3</v>
      </c>
      <c r="AT183">
        <v>1.6E-2</v>
      </c>
      <c r="AU183" t="s">
        <v>3</v>
      </c>
      <c r="AV183">
        <v>0</v>
      </c>
      <c r="AW183">
        <v>2</v>
      </c>
      <c r="AX183">
        <v>145105622</v>
      </c>
      <c r="AY183">
        <v>1</v>
      </c>
      <c r="AZ183">
        <v>0</v>
      </c>
      <c r="BA183">
        <v>201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X183">
        <f>ROUND(Y183*Source!I173,9)</f>
        <v>7.7439999999999995E-2</v>
      </c>
      <c r="CY183">
        <f t="shared" si="105"/>
        <v>421.01</v>
      </c>
      <c r="CZ183">
        <f t="shared" si="106"/>
        <v>50.24</v>
      </c>
      <c r="DA183">
        <f t="shared" si="107"/>
        <v>8.3800000000000008</v>
      </c>
      <c r="DB183">
        <f t="shared" si="108"/>
        <v>0.8</v>
      </c>
      <c r="DC183">
        <f t="shared" si="109"/>
        <v>0</v>
      </c>
      <c r="DD183" t="s">
        <v>3</v>
      </c>
      <c r="DE183" t="s">
        <v>3</v>
      </c>
      <c r="DF183">
        <f t="shared" si="110"/>
        <v>32.6</v>
      </c>
      <c r="DG183">
        <f t="shared" si="111"/>
        <v>0</v>
      </c>
      <c r="DH183">
        <f t="shared" si="112"/>
        <v>0</v>
      </c>
      <c r="DI183">
        <f t="shared" si="98"/>
        <v>0</v>
      </c>
      <c r="DJ183">
        <f t="shared" si="113"/>
        <v>32.6</v>
      </c>
      <c r="DK183">
        <v>0</v>
      </c>
      <c r="DL183" t="s">
        <v>3</v>
      </c>
      <c r="DM183">
        <v>0</v>
      </c>
      <c r="DN183" t="s">
        <v>3</v>
      </c>
      <c r="DO183">
        <v>0</v>
      </c>
    </row>
    <row r="184" spans="1:119" x14ac:dyDescent="0.2">
      <c r="A184">
        <f>ROW(Source!A173)</f>
        <v>173</v>
      </c>
      <c r="B184">
        <v>145071932</v>
      </c>
      <c r="C184">
        <v>145105584</v>
      </c>
      <c r="D184">
        <v>140792339</v>
      </c>
      <c r="E184">
        <v>1</v>
      </c>
      <c r="F184">
        <v>1</v>
      </c>
      <c r="G184">
        <v>1</v>
      </c>
      <c r="H184">
        <v>3</v>
      </c>
      <c r="I184" t="s">
        <v>441</v>
      </c>
      <c r="J184" t="s">
        <v>442</v>
      </c>
      <c r="K184" t="s">
        <v>443</v>
      </c>
      <c r="L184">
        <v>1348</v>
      </c>
      <c r="N184">
        <v>1009</v>
      </c>
      <c r="O184" t="s">
        <v>33</v>
      </c>
      <c r="P184" t="s">
        <v>33</v>
      </c>
      <c r="Q184">
        <v>1000</v>
      </c>
      <c r="W184">
        <v>0</v>
      </c>
      <c r="X184">
        <v>-120483918</v>
      </c>
      <c r="Y184">
        <f t="shared" si="104"/>
        <v>4.0000000000000003E-5</v>
      </c>
      <c r="AA184">
        <v>37334.58</v>
      </c>
      <c r="AB184">
        <v>0</v>
      </c>
      <c r="AC184">
        <v>0</v>
      </c>
      <c r="AD184">
        <v>0</v>
      </c>
      <c r="AE184">
        <v>4455.2</v>
      </c>
      <c r="AF184">
        <v>0</v>
      </c>
      <c r="AG184">
        <v>0</v>
      </c>
      <c r="AH184">
        <v>0</v>
      </c>
      <c r="AI184">
        <v>8.3800000000000008</v>
      </c>
      <c r="AJ184">
        <v>1</v>
      </c>
      <c r="AK184">
        <v>1</v>
      </c>
      <c r="AL184">
        <v>1</v>
      </c>
      <c r="AM184">
        <v>4</v>
      </c>
      <c r="AN184">
        <v>0</v>
      </c>
      <c r="AO184">
        <v>1</v>
      </c>
      <c r="AP184">
        <v>0</v>
      </c>
      <c r="AQ184">
        <v>0</v>
      </c>
      <c r="AR184">
        <v>0</v>
      </c>
      <c r="AS184" t="s">
        <v>3</v>
      </c>
      <c r="AT184">
        <v>4.0000000000000003E-5</v>
      </c>
      <c r="AU184" t="s">
        <v>3</v>
      </c>
      <c r="AV184">
        <v>0</v>
      </c>
      <c r="AW184">
        <v>2</v>
      </c>
      <c r="AX184">
        <v>145105623</v>
      </c>
      <c r="AY184">
        <v>1</v>
      </c>
      <c r="AZ184">
        <v>0</v>
      </c>
      <c r="BA184">
        <v>202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X184">
        <f>ROUND(Y184*Source!I173,9)</f>
        <v>1.9359999999999999E-4</v>
      </c>
      <c r="CY184">
        <f t="shared" si="105"/>
        <v>37334.58</v>
      </c>
      <c r="CZ184">
        <f t="shared" si="106"/>
        <v>4455.2</v>
      </c>
      <c r="DA184">
        <f t="shared" si="107"/>
        <v>8.3800000000000008</v>
      </c>
      <c r="DB184">
        <f t="shared" si="108"/>
        <v>0.18</v>
      </c>
      <c r="DC184">
        <f t="shared" si="109"/>
        <v>0</v>
      </c>
      <c r="DD184" t="s">
        <v>3</v>
      </c>
      <c r="DE184" t="s">
        <v>3</v>
      </c>
      <c r="DF184">
        <f t="shared" si="110"/>
        <v>7.23</v>
      </c>
      <c r="DG184">
        <f t="shared" si="111"/>
        <v>0</v>
      </c>
      <c r="DH184">
        <f t="shared" si="112"/>
        <v>0</v>
      </c>
      <c r="DI184">
        <f t="shared" si="98"/>
        <v>0</v>
      </c>
      <c r="DJ184">
        <f t="shared" si="113"/>
        <v>7.23</v>
      </c>
      <c r="DK184">
        <v>0</v>
      </c>
      <c r="DL184" t="s">
        <v>3</v>
      </c>
      <c r="DM184">
        <v>0</v>
      </c>
      <c r="DN184" t="s">
        <v>3</v>
      </c>
      <c r="DO184">
        <v>0</v>
      </c>
    </row>
    <row r="185" spans="1:119" x14ac:dyDescent="0.2">
      <c r="A185">
        <f>ROW(Source!A173)</f>
        <v>173</v>
      </c>
      <c r="B185">
        <v>145071932</v>
      </c>
      <c r="C185">
        <v>145105584</v>
      </c>
      <c r="D185">
        <v>140793072</v>
      </c>
      <c r="E185">
        <v>1</v>
      </c>
      <c r="F185">
        <v>1</v>
      </c>
      <c r="G185">
        <v>1</v>
      </c>
      <c r="H185">
        <v>3</v>
      </c>
      <c r="I185" t="s">
        <v>444</v>
      </c>
      <c r="J185" t="s">
        <v>445</v>
      </c>
      <c r="K185" t="s">
        <v>446</v>
      </c>
      <c r="L185">
        <v>1348</v>
      </c>
      <c r="N185">
        <v>1009</v>
      </c>
      <c r="O185" t="s">
        <v>33</v>
      </c>
      <c r="P185" t="s">
        <v>33</v>
      </c>
      <c r="Q185">
        <v>1000</v>
      </c>
      <c r="W185">
        <v>0</v>
      </c>
      <c r="X185">
        <v>834877976</v>
      </c>
      <c r="Y185">
        <f t="shared" si="104"/>
        <v>2.97E-3</v>
      </c>
      <c r="AA185">
        <v>41229.599999999999</v>
      </c>
      <c r="AB185">
        <v>0</v>
      </c>
      <c r="AC185">
        <v>0</v>
      </c>
      <c r="AD185">
        <v>0</v>
      </c>
      <c r="AE185">
        <v>4920</v>
      </c>
      <c r="AF185">
        <v>0</v>
      </c>
      <c r="AG185">
        <v>0</v>
      </c>
      <c r="AH185">
        <v>0</v>
      </c>
      <c r="AI185">
        <v>8.3800000000000008</v>
      </c>
      <c r="AJ185">
        <v>1</v>
      </c>
      <c r="AK185">
        <v>1</v>
      </c>
      <c r="AL185">
        <v>1</v>
      </c>
      <c r="AM185">
        <v>4</v>
      </c>
      <c r="AN185">
        <v>0</v>
      </c>
      <c r="AO185">
        <v>1</v>
      </c>
      <c r="AP185">
        <v>0</v>
      </c>
      <c r="AQ185">
        <v>0</v>
      </c>
      <c r="AR185">
        <v>0</v>
      </c>
      <c r="AS185" t="s">
        <v>3</v>
      </c>
      <c r="AT185">
        <v>2.97E-3</v>
      </c>
      <c r="AU185" t="s">
        <v>3</v>
      </c>
      <c r="AV185">
        <v>0</v>
      </c>
      <c r="AW185">
        <v>2</v>
      </c>
      <c r="AX185">
        <v>145105625</v>
      </c>
      <c r="AY185">
        <v>1</v>
      </c>
      <c r="AZ185">
        <v>0</v>
      </c>
      <c r="BA185">
        <v>204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X185">
        <f>ROUND(Y185*Source!I173,9)</f>
        <v>1.43748E-2</v>
      </c>
      <c r="CY185">
        <f t="shared" si="105"/>
        <v>41229.599999999999</v>
      </c>
      <c r="CZ185">
        <f t="shared" si="106"/>
        <v>4920</v>
      </c>
      <c r="DA185">
        <f t="shared" si="107"/>
        <v>8.3800000000000008</v>
      </c>
      <c r="DB185">
        <f t="shared" si="108"/>
        <v>14.61</v>
      </c>
      <c r="DC185">
        <f t="shared" si="109"/>
        <v>0</v>
      </c>
      <c r="DD185" t="s">
        <v>3</v>
      </c>
      <c r="DE185" t="s">
        <v>3</v>
      </c>
      <c r="DF185">
        <f t="shared" si="110"/>
        <v>592.66999999999996</v>
      </c>
      <c r="DG185">
        <f t="shared" si="111"/>
        <v>0</v>
      </c>
      <c r="DH185">
        <f t="shared" si="112"/>
        <v>0</v>
      </c>
      <c r="DI185">
        <f t="shared" si="98"/>
        <v>0</v>
      </c>
      <c r="DJ185">
        <f t="shared" si="113"/>
        <v>592.66999999999996</v>
      </c>
      <c r="DK185">
        <v>0</v>
      </c>
      <c r="DL185" t="s">
        <v>3</v>
      </c>
      <c r="DM185">
        <v>0</v>
      </c>
      <c r="DN185" t="s">
        <v>3</v>
      </c>
      <c r="DO185">
        <v>0</v>
      </c>
    </row>
    <row r="186" spans="1:119" x14ac:dyDescent="0.2">
      <c r="A186">
        <f>ROW(Source!A173)</f>
        <v>173</v>
      </c>
      <c r="B186">
        <v>145071932</v>
      </c>
      <c r="C186">
        <v>145105584</v>
      </c>
      <c r="D186">
        <v>140796351</v>
      </c>
      <c r="E186">
        <v>1</v>
      </c>
      <c r="F186">
        <v>1</v>
      </c>
      <c r="G186">
        <v>1</v>
      </c>
      <c r="H186">
        <v>3</v>
      </c>
      <c r="I186" t="s">
        <v>447</v>
      </c>
      <c r="J186" t="s">
        <v>448</v>
      </c>
      <c r="K186" t="s">
        <v>449</v>
      </c>
      <c r="L186">
        <v>1339</v>
      </c>
      <c r="N186">
        <v>1007</v>
      </c>
      <c r="O186" t="s">
        <v>142</v>
      </c>
      <c r="P186" t="s">
        <v>142</v>
      </c>
      <c r="Q186">
        <v>1</v>
      </c>
      <c r="W186">
        <v>0</v>
      </c>
      <c r="X186">
        <v>1758287014</v>
      </c>
      <c r="Y186">
        <f t="shared" si="104"/>
        <v>1.2999999999999999E-3</v>
      </c>
      <c r="AA186">
        <v>14246</v>
      </c>
      <c r="AB186">
        <v>0</v>
      </c>
      <c r="AC186">
        <v>0</v>
      </c>
      <c r="AD186">
        <v>0</v>
      </c>
      <c r="AE186">
        <v>1700</v>
      </c>
      <c r="AF186">
        <v>0</v>
      </c>
      <c r="AG186">
        <v>0</v>
      </c>
      <c r="AH186">
        <v>0</v>
      </c>
      <c r="AI186">
        <v>8.3800000000000008</v>
      </c>
      <c r="AJ186">
        <v>1</v>
      </c>
      <c r="AK186">
        <v>1</v>
      </c>
      <c r="AL186">
        <v>1</v>
      </c>
      <c r="AM186">
        <v>4</v>
      </c>
      <c r="AN186">
        <v>0</v>
      </c>
      <c r="AO186">
        <v>1</v>
      </c>
      <c r="AP186">
        <v>0</v>
      </c>
      <c r="AQ186">
        <v>0</v>
      </c>
      <c r="AR186">
        <v>0</v>
      </c>
      <c r="AS186" t="s">
        <v>3</v>
      </c>
      <c r="AT186">
        <v>1.2999999999999999E-3</v>
      </c>
      <c r="AU186" t="s">
        <v>3</v>
      </c>
      <c r="AV186">
        <v>0</v>
      </c>
      <c r="AW186">
        <v>2</v>
      </c>
      <c r="AX186">
        <v>145105626</v>
      </c>
      <c r="AY186">
        <v>1</v>
      </c>
      <c r="AZ186">
        <v>0</v>
      </c>
      <c r="BA186">
        <v>205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X186">
        <f>ROUND(Y186*Source!I173,9)</f>
        <v>6.2919999999999998E-3</v>
      </c>
      <c r="CY186">
        <f t="shared" si="105"/>
        <v>14246</v>
      </c>
      <c r="CZ186">
        <f t="shared" si="106"/>
        <v>1700</v>
      </c>
      <c r="DA186">
        <f t="shared" si="107"/>
        <v>8.3800000000000008</v>
      </c>
      <c r="DB186">
        <f t="shared" si="108"/>
        <v>2.21</v>
      </c>
      <c r="DC186">
        <f t="shared" si="109"/>
        <v>0</v>
      </c>
      <c r="DD186" t="s">
        <v>3</v>
      </c>
      <c r="DE186" t="s">
        <v>3</v>
      </c>
      <c r="DF186">
        <f t="shared" si="110"/>
        <v>89.64</v>
      </c>
      <c r="DG186">
        <f t="shared" si="111"/>
        <v>0</v>
      </c>
      <c r="DH186">
        <f t="shared" si="112"/>
        <v>0</v>
      </c>
      <c r="DI186">
        <f t="shared" si="98"/>
        <v>0</v>
      </c>
      <c r="DJ186">
        <f t="shared" si="113"/>
        <v>89.64</v>
      </c>
      <c r="DK186">
        <v>0</v>
      </c>
      <c r="DL186" t="s">
        <v>3</v>
      </c>
      <c r="DM186">
        <v>0</v>
      </c>
      <c r="DN186" t="s">
        <v>3</v>
      </c>
      <c r="DO186">
        <v>0</v>
      </c>
    </row>
    <row r="187" spans="1:119" x14ac:dyDescent="0.2">
      <c r="A187">
        <f>ROW(Source!A173)</f>
        <v>173</v>
      </c>
      <c r="B187">
        <v>145071932</v>
      </c>
      <c r="C187">
        <v>145105584</v>
      </c>
      <c r="D187">
        <v>140804058</v>
      </c>
      <c r="E187">
        <v>1</v>
      </c>
      <c r="F187">
        <v>1</v>
      </c>
      <c r="G187">
        <v>1</v>
      </c>
      <c r="H187">
        <v>3</v>
      </c>
      <c r="I187" t="s">
        <v>450</v>
      </c>
      <c r="J187" t="s">
        <v>451</v>
      </c>
      <c r="K187" t="s">
        <v>452</v>
      </c>
      <c r="L187">
        <v>1348</v>
      </c>
      <c r="N187">
        <v>1009</v>
      </c>
      <c r="O187" t="s">
        <v>33</v>
      </c>
      <c r="P187" t="s">
        <v>33</v>
      </c>
      <c r="Q187">
        <v>1000</v>
      </c>
      <c r="W187">
        <v>0</v>
      </c>
      <c r="X187">
        <v>264248573</v>
      </c>
      <c r="Y187">
        <f t="shared" si="104"/>
        <v>4.6999999999999999E-4</v>
      </c>
      <c r="AA187">
        <v>130895.6</v>
      </c>
      <c r="AB187">
        <v>0</v>
      </c>
      <c r="AC187">
        <v>0</v>
      </c>
      <c r="AD187">
        <v>0</v>
      </c>
      <c r="AE187">
        <v>15620</v>
      </c>
      <c r="AF187">
        <v>0</v>
      </c>
      <c r="AG187">
        <v>0</v>
      </c>
      <c r="AH187">
        <v>0</v>
      </c>
      <c r="AI187">
        <v>8.3800000000000008</v>
      </c>
      <c r="AJ187">
        <v>1</v>
      </c>
      <c r="AK187">
        <v>1</v>
      </c>
      <c r="AL187">
        <v>1</v>
      </c>
      <c r="AM187">
        <v>4</v>
      </c>
      <c r="AN187">
        <v>0</v>
      </c>
      <c r="AO187">
        <v>1</v>
      </c>
      <c r="AP187">
        <v>0</v>
      </c>
      <c r="AQ187">
        <v>0</v>
      </c>
      <c r="AR187">
        <v>0</v>
      </c>
      <c r="AS187" t="s">
        <v>3</v>
      </c>
      <c r="AT187">
        <v>4.6999999999999999E-4</v>
      </c>
      <c r="AU187" t="s">
        <v>3</v>
      </c>
      <c r="AV187">
        <v>0</v>
      </c>
      <c r="AW187">
        <v>2</v>
      </c>
      <c r="AX187">
        <v>145105627</v>
      </c>
      <c r="AY187">
        <v>1</v>
      </c>
      <c r="AZ187">
        <v>0</v>
      </c>
      <c r="BA187">
        <v>206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X187">
        <f>ROUND(Y187*Source!I173,9)</f>
        <v>2.2748E-3</v>
      </c>
      <c r="CY187">
        <f t="shared" si="105"/>
        <v>130895.6</v>
      </c>
      <c r="CZ187">
        <f t="shared" si="106"/>
        <v>15620</v>
      </c>
      <c r="DA187">
        <f t="shared" si="107"/>
        <v>8.3800000000000008</v>
      </c>
      <c r="DB187">
        <f t="shared" si="108"/>
        <v>7.34</v>
      </c>
      <c r="DC187">
        <f t="shared" si="109"/>
        <v>0</v>
      </c>
      <c r="DD187" t="s">
        <v>3</v>
      </c>
      <c r="DE187" t="s">
        <v>3</v>
      </c>
      <c r="DF187">
        <f t="shared" si="110"/>
        <v>297.76</v>
      </c>
      <c r="DG187">
        <f t="shared" si="111"/>
        <v>0</v>
      </c>
      <c r="DH187">
        <f t="shared" si="112"/>
        <v>0</v>
      </c>
      <c r="DI187">
        <f t="shared" si="98"/>
        <v>0</v>
      </c>
      <c r="DJ187">
        <f t="shared" si="113"/>
        <v>297.76</v>
      </c>
      <c r="DK187">
        <v>0</v>
      </c>
      <c r="DL187" t="s">
        <v>3</v>
      </c>
      <c r="DM187">
        <v>0</v>
      </c>
      <c r="DN187" t="s">
        <v>3</v>
      </c>
      <c r="DO187">
        <v>0</v>
      </c>
    </row>
    <row r="188" spans="1:119" x14ac:dyDescent="0.2">
      <c r="A188">
        <f>ROW(Source!A173)</f>
        <v>173</v>
      </c>
      <c r="B188">
        <v>145071932</v>
      </c>
      <c r="C188">
        <v>145105584</v>
      </c>
      <c r="D188">
        <v>140805182</v>
      </c>
      <c r="E188">
        <v>1</v>
      </c>
      <c r="F188">
        <v>1</v>
      </c>
      <c r="G188">
        <v>1</v>
      </c>
      <c r="H188">
        <v>3</v>
      </c>
      <c r="I188" t="s">
        <v>453</v>
      </c>
      <c r="J188" t="s">
        <v>454</v>
      </c>
      <c r="K188" t="s">
        <v>455</v>
      </c>
      <c r="L188">
        <v>1346</v>
      </c>
      <c r="N188">
        <v>1009</v>
      </c>
      <c r="O188" t="s">
        <v>49</v>
      </c>
      <c r="P188" t="s">
        <v>49</v>
      </c>
      <c r="Q188">
        <v>1</v>
      </c>
      <c r="W188">
        <v>0</v>
      </c>
      <c r="X188">
        <v>-1449230318</v>
      </c>
      <c r="Y188">
        <f t="shared" si="104"/>
        <v>0.09</v>
      </c>
      <c r="AA188">
        <v>78.94</v>
      </c>
      <c r="AB188">
        <v>0</v>
      </c>
      <c r="AC188">
        <v>0</v>
      </c>
      <c r="AD188">
        <v>0</v>
      </c>
      <c r="AE188">
        <v>9.42</v>
      </c>
      <c r="AF188">
        <v>0</v>
      </c>
      <c r="AG188">
        <v>0</v>
      </c>
      <c r="AH188">
        <v>0</v>
      </c>
      <c r="AI188">
        <v>8.3800000000000008</v>
      </c>
      <c r="AJ188">
        <v>1</v>
      </c>
      <c r="AK188">
        <v>1</v>
      </c>
      <c r="AL188">
        <v>1</v>
      </c>
      <c r="AM188">
        <v>4</v>
      </c>
      <c r="AN188">
        <v>0</v>
      </c>
      <c r="AO188">
        <v>1</v>
      </c>
      <c r="AP188">
        <v>0</v>
      </c>
      <c r="AQ188">
        <v>0</v>
      </c>
      <c r="AR188">
        <v>0</v>
      </c>
      <c r="AS188" t="s">
        <v>3</v>
      </c>
      <c r="AT188">
        <v>0.09</v>
      </c>
      <c r="AU188" t="s">
        <v>3</v>
      </c>
      <c r="AV188">
        <v>0</v>
      </c>
      <c r="AW188">
        <v>2</v>
      </c>
      <c r="AX188">
        <v>145105628</v>
      </c>
      <c r="AY188">
        <v>1</v>
      </c>
      <c r="AZ188">
        <v>0</v>
      </c>
      <c r="BA188">
        <v>207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X188">
        <f>ROUND(Y188*Source!I173,9)</f>
        <v>0.43559999999999999</v>
      </c>
      <c r="CY188">
        <f t="shared" si="105"/>
        <v>78.94</v>
      </c>
      <c r="CZ188">
        <f t="shared" si="106"/>
        <v>9.42</v>
      </c>
      <c r="DA188">
        <f t="shared" si="107"/>
        <v>8.3800000000000008</v>
      </c>
      <c r="DB188">
        <f t="shared" si="108"/>
        <v>0.85</v>
      </c>
      <c r="DC188">
        <f t="shared" si="109"/>
        <v>0</v>
      </c>
      <c r="DD188" t="s">
        <v>3</v>
      </c>
      <c r="DE188" t="s">
        <v>3</v>
      </c>
      <c r="DF188">
        <f t="shared" si="110"/>
        <v>34.39</v>
      </c>
      <c r="DG188">
        <f t="shared" si="111"/>
        <v>0</v>
      </c>
      <c r="DH188">
        <f t="shared" si="112"/>
        <v>0</v>
      </c>
      <c r="DI188">
        <f t="shared" si="98"/>
        <v>0</v>
      </c>
      <c r="DJ188">
        <f t="shared" si="113"/>
        <v>34.39</v>
      </c>
      <c r="DK188">
        <v>0</v>
      </c>
      <c r="DL188" t="s">
        <v>3</v>
      </c>
      <c r="DM188">
        <v>0</v>
      </c>
      <c r="DN188" t="s">
        <v>3</v>
      </c>
      <c r="DO188">
        <v>0</v>
      </c>
    </row>
    <row r="189" spans="1:119" x14ac:dyDescent="0.2">
      <c r="A189">
        <f>ROW(Source!A177)</f>
        <v>177</v>
      </c>
      <c r="B189">
        <v>145071932</v>
      </c>
      <c r="C189">
        <v>145105632</v>
      </c>
      <c r="D189">
        <v>140755433</v>
      </c>
      <c r="E189">
        <v>70</v>
      </c>
      <c r="F189">
        <v>1</v>
      </c>
      <c r="G189">
        <v>1</v>
      </c>
      <c r="H189">
        <v>1</v>
      </c>
      <c r="I189" t="s">
        <v>456</v>
      </c>
      <c r="J189" t="s">
        <v>3</v>
      </c>
      <c r="K189" t="s">
        <v>457</v>
      </c>
      <c r="L189">
        <v>1191</v>
      </c>
      <c r="N189">
        <v>1013</v>
      </c>
      <c r="O189" t="s">
        <v>392</v>
      </c>
      <c r="P189" t="s">
        <v>392</v>
      </c>
      <c r="Q189">
        <v>1</v>
      </c>
      <c r="W189">
        <v>0</v>
      </c>
      <c r="X189">
        <v>1049124552</v>
      </c>
      <c r="Y189">
        <f>(AT189*1.15)</f>
        <v>111.78</v>
      </c>
      <c r="AA189">
        <v>0</v>
      </c>
      <c r="AB189">
        <v>0</v>
      </c>
      <c r="AC189">
        <v>0</v>
      </c>
      <c r="AD189">
        <v>389.91</v>
      </c>
      <c r="AE189">
        <v>0</v>
      </c>
      <c r="AF189">
        <v>0</v>
      </c>
      <c r="AG189">
        <v>0</v>
      </c>
      <c r="AH189">
        <v>8.5299999999999994</v>
      </c>
      <c r="AI189">
        <v>1</v>
      </c>
      <c r="AJ189">
        <v>1</v>
      </c>
      <c r="AK189">
        <v>1</v>
      </c>
      <c r="AL189">
        <v>45.71</v>
      </c>
      <c r="AM189">
        <v>4</v>
      </c>
      <c r="AN189">
        <v>0</v>
      </c>
      <c r="AO189">
        <v>1</v>
      </c>
      <c r="AP189">
        <v>1</v>
      </c>
      <c r="AQ189">
        <v>0</v>
      </c>
      <c r="AR189">
        <v>0</v>
      </c>
      <c r="AS189" t="s">
        <v>3</v>
      </c>
      <c r="AT189">
        <v>97.2</v>
      </c>
      <c r="AU189" t="s">
        <v>237</v>
      </c>
      <c r="AV189">
        <v>1</v>
      </c>
      <c r="AW189">
        <v>2</v>
      </c>
      <c r="AX189">
        <v>145105640</v>
      </c>
      <c r="AY189">
        <v>1</v>
      </c>
      <c r="AZ189">
        <v>0</v>
      </c>
      <c r="BA189">
        <v>208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CX189">
        <f>ROUND(Y189*Source!I177,9)</f>
        <v>8.4952799999999993</v>
      </c>
      <c r="CY189">
        <f>AD189</f>
        <v>389.91</v>
      </c>
      <c r="CZ189">
        <f>AH189</f>
        <v>8.5299999999999994</v>
      </c>
      <c r="DA189">
        <f>AL189</f>
        <v>45.71</v>
      </c>
      <c r="DB189">
        <f>ROUND((ROUND(AT189*CZ189,2)*1.15),2)</f>
        <v>953.49</v>
      </c>
      <c r="DC189">
        <f>ROUND((ROUND(AT189*AG189,2)*1.15),2)</f>
        <v>0</v>
      </c>
      <c r="DD189" t="s">
        <v>3</v>
      </c>
      <c r="DE189" t="s">
        <v>3</v>
      </c>
      <c r="DF189">
        <f>ROUND(ROUND(AE189,2)*CX189,2)</f>
        <v>0</v>
      </c>
      <c r="DG189">
        <f t="shared" si="111"/>
        <v>0</v>
      </c>
      <c r="DH189">
        <f t="shared" si="112"/>
        <v>0</v>
      </c>
      <c r="DI189">
        <f>ROUND(ROUND(AH189*AL189,2)*CX189,2)</f>
        <v>3312.39</v>
      </c>
      <c r="DJ189">
        <f>DI189</f>
        <v>3312.39</v>
      </c>
      <c r="DK189">
        <v>0</v>
      </c>
      <c r="DL189" t="s">
        <v>3</v>
      </c>
      <c r="DM189">
        <v>0</v>
      </c>
      <c r="DN189" t="s">
        <v>3</v>
      </c>
      <c r="DO189">
        <v>0</v>
      </c>
    </row>
    <row r="190" spans="1:119" x14ac:dyDescent="0.2">
      <c r="A190">
        <f>ROW(Source!A177)</f>
        <v>177</v>
      </c>
      <c r="B190">
        <v>145071932</v>
      </c>
      <c r="C190">
        <v>145105632</v>
      </c>
      <c r="D190">
        <v>140755491</v>
      </c>
      <c r="E190">
        <v>70</v>
      </c>
      <c r="F190">
        <v>1</v>
      </c>
      <c r="G190">
        <v>1</v>
      </c>
      <c r="H190">
        <v>1</v>
      </c>
      <c r="I190" t="s">
        <v>399</v>
      </c>
      <c r="J190" t="s">
        <v>3</v>
      </c>
      <c r="K190" t="s">
        <v>400</v>
      </c>
      <c r="L190">
        <v>1191</v>
      </c>
      <c r="N190">
        <v>1013</v>
      </c>
      <c r="O190" t="s">
        <v>392</v>
      </c>
      <c r="P190" t="s">
        <v>392</v>
      </c>
      <c r="Q190">
        <v>1</v>
      </c>
      <c r="W190">
        <v>0</v>
      </c>
      <c r="X190">
        <v>-1417349443</v>
      </c>
      <c r="Y190">
        <f>(AT190*1.25)</f>
        <v>0.33750000000000002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1</v>
      </c>
      <c r="AJ190">
        <v>1</v>
      </c>
      <c r="AK190">
        <v>45.71</v>
      </c>
      <c r="AL190">
        <v>1</v>
      </c>
      <c r="AM190">
        <v>4</v>
      </c>
      <c r="AN190">
        <v>0</v>
      </c>
      <c r="AO190">
        <v>1</v>
      </c>
      <c r="AP190">
        <v>1</v>
      </c>
      <c r="AQ190">
        <v>0</v>
      </c>
      <c r="AR190">
        <v>0</v>
      </c>
      <c r="AS190" t="s">
        <v>3</v>
      </c>
      <c r="AT190">
        <v>0.27</v>
      </c>
      <c r="AU190" t="s">
        <v>38</v>
      </c>
      <c r="AV190">
        <v>2</v>
      </c>
      <c r="AW190">
        <v>2</v>
      </c>
      <c r="AX190">
        <v>145105641</v>
      </c>
      <c r="AY190">
        <v>1</v>
      </c>
      <c r="AZ190">
        <v>0</v>
      </c>
      <c r="BA190">
        <v>209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CX190">
        <f>ROUND(Y190*Source!I177,9)</f>
        <v>2.5649999999999999E-2</v>
      </c>
      <c r="CY190">
        <f>AD190</f>
        <v>0</v>
      </c>
      <c r="CZ190">
        <f>AH190</f>
        <v>0</v>
      </c>
      <c r="DA190">
        <f>AL190</f>
        <v>1</v>
      </c>
      <c r="DB190">
        <f>ROUND((ROUND(AT190*CZ190,2)*1.25),2)</f>
        <v>0</v>
      </c>
      <c r="DC190">
        <f>ROUND((ROUND(AT190*AG190,2)*1.25),2)</f>
        <v>0</v>
      </c>
      <c r="DD190" t="s">
        <v>3</v>
      </c>
      <c r="DE190" t="s">
        <v>3</v>
      </c>
      <c r="DF190">
        <f>ROUND(ROUND(AE190,2)*CX190,2)</f>
        <v>0</v>
      </c>
      <c r="DG190">
        <f t="shared" si="111"/>
        <v>0</v>
      </c>
      <c r="DH190">
        <f>ROUND(ROUND(AG190*AK190,2)*CX190,2)</f>
        <v>0</v>
      </c>
      <c r="DI190">
        <f t="shared" ref="DI190:DI195" si="114">ROUND(ROUND(AH190,2)*CX190,2)</f>
        <v>0</v>
      </c>
      <c r="DJ190">
        <f>DI190</f>
        <v>0</v>
      </c>
      <c r="DK190">
        <v>0</v>
      </c>
      <c r="DL190" t="s">
        <v>3</v>
      </c>
      <c r="DM190">
        <v>0</v>
      </c>
      <c r="DN190" t="s">
        <v>3</v>
      </c>
      <c r="DO190">
        <v>0</v>
      </c>
    </row>
    <row r="191" spans="1:119" x14ac:dyDescent="0.2">
      <c r="A191">
        <f>ROW(Source!A177)</f>
        <v>177</v>
      </c>
      <c r="B191">
        <v>145071932</v>
      </c>
      <c r="C191">
        <v>145105632</v>
      </c>
      <c r="D191">
        <v>140922893</v>
      </c>
      <c r="E191">
        <v>1</v>
      </c>
      <c r="F191">
        <v>1</v>
      </c>
      <c r="G191">
        <v>1</v>
      </c>
      <c r="H191">
        <v>2</v>
      </c>
      <c r="I191" t="s">
        <v>458</v>
      </c>
      <c r="J191" t="s">
        <v>459</v>
      </c>
      <c r="K191" t="s">
        <v>460</v>
      </c>
      <c r="L191">
        <v>1367</v>
      </c>
      <c r="N191">
        <v>1011</v>
      </c>
      <c r="O191" t="s">
        <v>396</v>
      </c>
      <c r="P191" t="s">
        <v>396</v>
      </c>
      <c r="Q191">
        <v>1</v>
      </c>
      <c r="W191">
        <v>0</v>
      </c>
      <c r="X191">
        <v>-130837057</v>
      </c>
      <c r="Y191">
        <f>(AT191*1.25)</f>
        <v>0.25</v>
      </c>
      <c r="AA191">
        <v>0</v>
      </c>
      <c r="AB191">
        <v>1158.6199999999999</v>
      </c>
      <c r="AC191">
        <v>617.09</v>
      </c>
      <c r="AD191">
        <v>0</v>
      </c>
      <c r="AE191">
        <v>0</v>
      </c>
      <c r="AF191">
        <v>86.4</v>
      </c>
      <c r="AG191">
        <v>13.5</v>
      </c>
      <c r="AH191">
        <v>0</v>
      </c>
      <c r="AI191">
        <v>1</v>
      </c>
      <c r="AJ191">
        <v>13.41</v>
      </c>
      <c r="AK191">
        <v>45.71</v>
      </c>
      <c r="AL191">
        <v>1</v>
      </c>
      <c r="AM191">
        <v>4</v>
      </c>
      <c r="AN191">
        <v>0</v>
      </c>
      <c r="AO191">
        <v>1</v>
      </c>
      <c r="AP191">
        <v>1</v>
      </c>
      <c r="AQ191">
        <v>0</v>
      </c>
      <c r="AR191">
        <v>0</v>
      </c>
      <c r="AS191" t="s">
        <v>3</v>
      </c>
      <c r="AT191">
        <v>0.2</v>
      </c>
      <c r="AU191" t="s">
        <v>38</v>
      </c>
      <c r="AV191">
        <v>0</v>
      </c>
      <c r="AW191">
        <v>2</v>
      </c>
      <c r="AX191">
        <v>145105642</v>
      </c>
      <c r="AY191">
        <v>1</v>
      </c>
      <c r="AZ191">
        <v>0</v>
      </c>
      <c r="BA191">
        <v>210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CX191">
        <f>ROUND(Y191*Source!I177,9)</f>
        <v>1.9E-2</v>
      </c>
      <c r="CY191">
        <f>AB191</f>
        <v>1158.6199999999999</v>
      </c>
      <c r="CZ191">
        <f>AF191</f>
        <v>86.4</v>
      </c>
      <c r="DA191">
        <f>AJ191</f>
        <v>13.41</v>
      </c>
      <c r="DB191">
        <f>ROUND((ROUND(AT191*CZ191,2)*1.25),2)</f>
        <v>21.6</v>
      </c>
      <c r="DC191">
        <f>ROUND((ROUND(AT191*AG191,2)*1.25),2)</f>
        <v>3.38</v>
      </c>
      <c r="DD191" t="s">
        <v>3</v>
      </c>
      <c r="DE191" t="s">
        <v>3</v>
      </c>
      <c r="DF191">
        <f>ROUND(ROUND(AE191,2)*CX191,2)</f>
        <v>0</v>
      </c>
      <c r="DG191">
        <f>ROUND(ROUND(AF191*AJ191,2)*CX191,2)</f>
        <v>22.01</v>
      </c>
      <c r="DH191">
        <f>ROUND(ROUND(AG191*AK191,2)*CX191,2)</f>
        <v>11.72</v>
      </c>
      <c r="DI191">
        <f t="shared" si="114"/>
        <v>0</v>
      </c>
      <c r="DJ191">
        <f>DG191</f>
        <v>22.01</v>
      </c>
      <c r="DK191">
        <v>0</v>
      </c>
      <c r="DL191" t="s">
        <v>3</v>
      </c>
      <c r="DM191">
        <v>0</v>
      </c>
      <c r="DN191" t="s">
        <v>3</v>
      </c>
      <c r="DO191">
        <v>0</v>
      </c>
    </row>
    <row r="192" spans="1:119" x14ac:dyDescent="0.2">
      <c r="A192">
        <f>ROW(Source!A177)</f>
        <v>177</v>
      </c>
      <c r="B192">
        <v>145071932</v>
      </c>
      <c r="C192">
        <v>145105632</v>
      </c>
      <c r="D192">
        <v>140923885</v>
      </c>
      <c r="E192">
        <v>1</v>
      </c>
      <c r="F192">
        <v>1</v>
      </c>
      <c r="G192">
        <v>1</v>
      </c>
      <c r="H192">
        <v>2</v>
      </c>
      <c r="I192" t="s">
        <v>413</v>
      </c>
      <c r="J192" t="s">
        <v>414</v>
      </c>
      <c r="K192" t="s">
        <v>415</v>
      </c>
      <c r="L192">
        <v>1367</v>
      </c>
      <c r="N192">
        <v>1011</v>
      </c>
      <c r="O192" t="s">
        <v>396</v>
      </c>
      <c r="P192" t="s">
        <v>396</v>
      </c>
      <c r="Q192">
        <v>1</v>
      </c>
      <c r="W192">
        <v>0</v>
      </c>
      <c r="X192">
        <v>509054691</v>
      </c>
      <c r="Y192">
        <f>(AT192*1.25)</f>
        <v>8.7500000000000008E-2</v>
      </c>
      <c r="AA192">
        <v>0</v>
      </c>
      <c r="AB192">
        <v>881.17</v>
      </c>
      <c r="AC192">
        <v>530.24</v>
      </c>
      <c r="AD192">
        <v>0</v>
      </c>
      <c r="AE192">
        <v>0</v>
      </c>
      <c r="AF192">
        <v>65.709999999999994</v>
      </c>
      <c r="AG192">
        <v>11.6</v>
      </c>
      <c r="AH192">
        <v>0</v>
      </c>
      <c r="AI192">
        <v>1</v>
      </c>
      <c r="AJ192">
        <v>13.41</v>
      </c>
      <c r="AK192">
        <v>45.71</v>
      </c>
      <c r="AL192">
        <v>1</v>
      </c>
      <c r="AM192">
        <v>4</v>
      </c>
      <c r="AN192">
        <v>0</v>
      </c>
      <c r="AO192">
        <v>1</v>
      </c>
      <c r="AP192">
        <v>1</v>
      </c>
      <c r="AQ192">
        <v>0</v>
      </c>
      <c r="AR192">
        <v>0</v>
      </c>
      <c r="AS192" t="s">
        <v>3</v>
      </c>
      <c r="AT192">
        <v>7.0000000000000007E-2</v>
      </c>
      <c r="AU192" t="s">
        <v>38</v>
      </c>
      <c r="AV192">
        <v>0</v>
      </c>
      <c r="AW192">
        <v>2</v>
      </c>
      <c r="AX192">
        <v>145105643</v>
      </c>
      <c r="AY192">
        <v>1</v>
      </c>
      <c r="AZ192">
        <v>0</v>
      </c>
      <c r="BA192">
        <v>211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CX192">
        <f>ROUND(Y192*Source!I177,9)</f>
        <v>6.6499999999999997E-3</v>
      </c>
      <c r="CY192">
        <f>AB192</f>
        <v>881.17</v>
      </c>
      <c r="CZ192">
        <f>AF192</f>
        <v>65.709999999999994</v>
      </c>
      <c r="DA192">
        <f>AJ192</f>
        <v>13.41</v>
      </c>
      <c r="DB192">
        <f>ROUND((ROUND(AT192*CZ192,2)*1.25),2)</f>
        <v>5.75</v>
      </c>
      <c r="DC192">
        <f>ROUND((ROUND(AT192*AG192,2)*1.25),2)</f>
        <v>1.01</v>
      </c>
      <c r="DD192" t="s">
        <v>3</v>
      </c>
      <c r="DE192" t="s">
        <v>3</v>
      </c>
      <c r="DF192">
        <f>ROUND(ROUND(AE192,2)*CX192,2)</f>
        <v>0</v>
      </c>
      <c r="DG192">
        <f>ROUND(ROUND(AF192*AJ192,2)*CX192,2)</f>
        <v>5.86</v>
      </c>
      <c r="DH192">
        <f>ROUND(ROUND(AG192*AK192,2)*CX192,2)</f>
        <v>3.53</v>
      </c>
      <c r="DI192">
        <f t="shared" si="114"/>
        <v>0</v>
      </c>
      <c r="DJ192">
        <f>DG192</f>
        <v>5.86</v>
      </c>
      <c r="DK192">
        <v>0</v>
      </c>
      <c r="DL192" t="s">
        <v>3</v>
      </c>
      <c r="DM192">
        <v>0</v>
      </c>
      <c r="DN192" t="s">
        <v>3</v>
      </c>
      <c r="DO192">
        <v>0</v>
      </c>
    </row>
    <row r="193" spans="1:119" x14ac:dyDescent="0.2">
      <c r="A193">
        <f>ROW(Source!A177)</f>
        <v>177</v>
      </c>
      <c r="B193">
        <v>145071932</v>
      </c>
      <c r="C193">
        <v>145105632</v>
      </c>
      <c r="D193">
        <v>140775136</v>
      </c>
      <c r="E193">
        <v>1</v>
      </c>
      <c r="F193">
        <v>1</v>
      </c>
      <c r="G193">
        <v>1</v>
      </c>
      <c r="H193">
        <v>3</v>
      </c>
      <c r="I193" t="s">
        <v>461</v>
      </c>
      <c r="J193" t="s">
        <v>462</v>
      </c>
      <c r="K193" t="s">
        <v>463</v>
      </c>
      <c r="L193">
        <v>1348</v>
      </c>
      <c r="N193">
        <v>1009</v>
      </c>
      <c r="O193" t="s">
        <v>33</v>
      </c>
      <c r="P193" t="s">
        <v>33</v>
      </c>
      <c r="Q193">
        <v>1000</v>
      </c>
      <c r="W193">
        <v>0</v>
      </c>
      <c r="X193">
        <v>-384732532</v>
      </c>
      <c r="Y193">
        <f>AT193</f>
        <v>4.0000000000000001E-3</v>
      </c>
      <c r="AA193">
        <v>71020.5</v>
      </c>
      <c r="AB193">
        <v>0</v>
      </c>
      <c r="AC193">
        <v>0</v>
      </c>
      <c r="AD193">
        <v>0</v>
      </c>
      <c r="AE193">
        <v>8475</v>
      </c>
      <c r="AF193">
        <v>0</v>
      </c>
      <c r="AG193">
        <v>0</v>
      </c>
      <c r="AH193">
        <v>0</v>
      </c>
      <c r="AI193">
        <v>8.3800000000000008</v>
      </c>
      <c r="AJ193">
        <v>1</v>
      </c>
      <c r="AK193">
        <v>1</v>
      </c>
      <c r="AL193">
        <v>1</v>
      </c>
      <c r="AM193">
        <v>4</v>
      </c>
      <c r="AN193">
        <v>0</v>
      </c>
      <c r="AO193">
        <v>1</v>
      </c>
      <c r="AP193">
        <v>1</v>
      </c>
      <c r="AQ193">
        <v>0</v>
      </c>
      <c r="AR193">
        <v>0</v>
      </c>
      <c r="AS193" t="s">
        <v>3</v>
      </c>
      <c r="AT193">
        <v>4.0000000000000001E-3</v>
      </c>
      <c r="AU193" t="s">
        <v>3</v>
      </c>
      <c r="AV193">
        <v>0</v>
      </c>
      <c r="AW193">
        <v>2</v>
      </c>
      <c r="AX193">
        <v>145105644</v>
      </c>
      <c r="AY193">
        <v>1</v>
      </c>
      <c r="AZ193">
        <v>0</v>
      </c>
      <c r="BA193">
        <v>212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CX193">
        <f>ROUND(Y193*Source!I177,9)</f>
        <v>3.0400000000000002E-4</v>
      </c>
      <c r="CY193">
        <f>AA193</f>
        <v>71020.5</v>
      </c>
      <c r="CZ193">
        <f>AE193</f>
        <v>8475</v>
      </c>
      <c r="DA193">
        <f>AI193</f>
        <v>8.3800000000000008</v>
      </c>
      <c r="DB193">
        <f>ROUND(ROUND(AT193*CZ193,2),2)</f>
        <v>33.9</v>
      </c>
      <c r="DC193">
        <f>ROUND(ROUND(AT193*AG193,2),2)</f>
        <v>0</v>
      </c>
      <c r="DD193" t="s">
        <v>3</v>
      </c>
      <c r="DE193" t="s">
        <v>3</v>
      </c>
      <c r="DF193">
        <f>ROUND(ROUND(AE193*AI193,2)*CX193,2)</f>
        <v>21.59</v>
      </c>
      <c r="DG193">
        <f>ROUND(ROUND(AF193,2)*CX193,2)</f>
        <v>0</v>
      </c>
      <c r="DH193">
        <f>ROUND(ROUND(AG193,2)*CX193,2)</f>
        <v>0</v>
      </c>
      <c r="DI193">
        <f t="shared" si="114"/>
        <v>0</v>
      </c>
      <c r="DJ193">
        <f>DF193</f>
        <v>21.59</v>
      </c>
      <c r="DK193">
        <v>0</v>
      </c>
      <c r="DL193" t="s">
        <v>3</v>
      </c>
      <c r="DM193">
        <v>0</v>
      </c>
      <c r="DN193" t="s">
        <v>3</v>
      </c>
      <c r="DO193">
        <v>0</v>
      </c>
    </row>
    <row r="194" spans="1:119" x14ac:dyDescent="0.2">
      <c r="A194">
        <f>ROW(Source!A177)</f>
        <v>177</v>
      </c>
      <c r="B194">
        <v>145071932</v>
      </c>
      <c r="C194">
        <v>145105632</v>
      </c>
      <c r="D194">
        <v>140792325</v>
      </c>
      <c r="E194">
        <v>1</v>
      </c>
      <c r="F194">
        <v>1</v>
      </c>
      <c r="G194">
        <v>1</v>
      </c>
      <c r="H194">
        <v>3</v>
      </c>
      <c r="I194" t="s">
        <v>464</v>
      </c>
      <c r="J194" t="s">
        <v>465</v>
      </c>
      <c r="K194" t="s">
        <v>466</v>
      </c>
      <c r="L194">
        <v>1348</v>
      </c>
      <c r="N194">
        <v>1009</v>
      </c>
      <c r="O194" t="s">
        <v>33</v>
      </c>
      <c r="P194" t="s">
        <v>33</v>
      </c>
      <c r="Q194">
        <v>1000</v>
      </c>
      <c r="W194">
        <v>0</v>
      </c>
      <c r="X194">
        <v>-581832824</v>
      </c>
      <c r="Y194">
        <f>AT194</f>
        <v>1.2E-2</v>
      </c>
      <c r="AA194">
        <v>68632.2</v>
      </c>
      <c r="AB194">
        <v>0</v>
      </c>
      <c r="AC194">
        <v>0</v>
      </c>
      <c r="AD194">
        <v>0</v>
      </c>
      <c r="AE194">
        <v>8190</v>
      </c>
      <c r="AF194">
        <v>0</v>
      </c>
      <c r="AG194">
        <v>0</v>
      </c>
      <c r="AH194">
        <v>0</v>
      </c>
      <c r="AI194">
        <v>8.3800000000000008</v>
      </c>
      <c r="AJ194">
        <v>1</v>
      </c>
      <c r="AK194">
        <v>1</v>
      </c>
      <c r="AL194">
        <v>1</v>
      </c>
      <c r="AM194">
        <v>4</v>
      </c>
      <c r="AN194">
        <v>0</v>
      </c>
      <c r="AO194">
        <v>1</v>
      </c>
      <c r="AP194">
        <v>1</v>
      </c>
      <c r="AQ194">
        <v>0</v>
      </c>
      <c r="AR194">
        <v>0</v>
      </c>
      <c r="AS194" t="s">
        <v>3</v>
      </c>
      <c r="AT194">
        <v>1.2E-2</v>
      </c>
      <c r="AU194" t="s">
        <v>3</v>
      </c>
      <c r="AV194">
        <v>0</v>
      </c>
      <c r="AW194">
        <v>2</v>
      </c>
      <c r="AX194">
        <v>145105645</v>
      </c>
      <c r="AY194">
        <v>1</v>
      </c>
      <c r="AZ194">
        <v>0</v>
      </c>
      <c r="BA194">
        <v>213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CX194">
        <f>ROUND(Y194*Source!I177,9)</f>
        <v>9.1200000000000005E-4</v>
      </c>
      <c r="CY194">
        <f>AA194</f>
        <v>68632.2</v>
      </c>
      <c r="CZ194">
        <f>AE194</f>
        <v>8190</v>
      </c>
      <c r="DA194">
        <f>AI194</f>
        <v>8.3800000000000008</v>
      </c>
      <c r="DB194">
        <f>ROUND(ROUND(AT194*CZ194,2),2)</f>
        <v>98.28</v>
      </c>
      <c r="DC194">
        <f>ROUND(ROUND(AT194*AG194,2),2)</f>
        <v>0</v>
      </c>
      <c r="DD194" t="s">
        <v>3</v>
      </c>
      <c r="DE194" t="s">
        <v>3</v>
      </c>
      <c r="DF194">
        <f>ROUND(ROUND(AE194*AI194,2)*CX194,2)</f>
        <v>62.59</v>
      </c>
      <c r="DG194">
        <f>ROUND(ROUND(AF194,2)*CX194,2)</f>
        <v>0</v>
      </c>
      <c r="DH194">
        <f>ROUND(ROUND(AG194,2)*CX194,2)</f>
        <v>0</v>
      </c>
      <c r="DI194">
        <f t="shared" si="114"/>
        <v>0</v>
      </c>
      <c r="DJ194">
        <f>DF194</f>
        <v>62.59</v>
      </c>
      <c r="DK194">
        <v>0</v>
      </c>
      <c r="DL194" t="s">
        <v>3</v>
      </c>
      <c r="DM194">
        <v>0</v>
      </c>
      <c r="DN194" t="s">
        <v>3</v>
      </c>
      <c r="DO194">
        <v>0</v>
      </c>
    </row>
    <row r="195" spans="1:119" x14ac:dyDescent="0.2">
      <c r="A195">
        <f>ROW(Source!A177)</f>
        <v>177</v>
      </c>
      <c r="B195">
        <v>145071932</v>
      </c>
      <c r="C195">
        <v>145105632</v>
      </c>
      <c r="D195">
        <v>140792570</v>
      </c>
      <c r="E195">
        <v>1</v>
      </c>
      <c r="F195">
        <v>1</v>
      </c>
      <c r="G195">
        <v>1</v>
      </c>
      <c r="H195">
        <v>3</v>
      </c>
      <c r="I195" t="s">
        <v>82</v>
      </c>
      <c r="J195" t="s">
        <v>84</v>
      </c>
      <c r="K195" t="s">
        <v>83</v>
      </c>
      <c r="L195">
        <v>1348</v>
      </c>
      <c r="N195">
        <v>1009</v>
      </c>
      <c r="O195" t="s">
        <v>33</v>
      </c>
      <c r="P195" t="s">
        <v>33</v>
      </c>
      <c r="Q195">
        <v>1000</v>
      </c>
      <c r="W195">
        <v>0</v>
      </c>
      <c r="X195">
        <v>-509681559</v>
      </c>
      <c r="Y195">
        <f>AT195</f>
        <v>0.56999999999999995</v>
      </c>
      <c r="AA195">
        <v>93856</v>
      </c>
      <c r="AB195">
        <v>0</v>
      </c>
      <c r="AC195">
        <v>0</v>
      </c>
      <c r="AD195">
        <v>0</v>
      </c>
      <c r="AE195">
        <v>11200</v>
      </c>
      <c r="AF195">
        <v>0</v>
      </c>
      <c r="AG195">
        <v>0</v>
      </c>
      <c r="AH195">
        <v>0</v>
      </c>
      <c r="AI195">
        <v>8.3800000000000008</v>
      </c>
      <c r="AJ195">
        <v>1</v>
      </c>
      <c r="AK195">
        <v>1</v>
      </c>
      <c r="AL195">
        <v>1</v>
      </c>
      <c r="AM195">
        <v>4</v>
      </c>
      <c r="AN195">
        <v>0</v>
      </c>
      <c r="AO195">
        <v>1</v>
      </c>
      <c r="AP195">
        <v>1</v>
      </c>
      <c r="AQ195">
        <v>0</v>
      </c>
      <c r="AR195">
        <v>0</v>
      </c>
      <c r="AS195" t="s">
        <v>3</v>
      </c>
      <c r="AT195">
        <v>0.56999999999999995</v>
      </c>
      <c r="AU195" t="s">
        <v>3</v>
      </c>
      <c r="AV195">
        <v>0</v>
      </c>
      <c r="AW195">
        <v>2</v>
      </c>
      <c r="AX195">
        <v>145105646</v>
      </c>
      <c r="AY195">
        <v>1</v>
      </c>
      <c r="AZ195">
        <v>0</v>
      </c>
      <c r="BA195">
        <v>214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CX195">
        <f>ROUND(Y195*Source!I177,9)</f>
        <v>4.3319999999999997E-2</v>
      </c>
      <c r="CY195">
        <f>AA195</f>
        <v>93856</v>
      </c>
      <c r="CZ195">
        <f>AE195</f>
        <v>11200</v>
      </c>
      <c r="DA195">
        <f>AI195</f>
        <v>8.3800000000000008</v>
      </c>
      <c r="DB195">
        <f>ROUND(ROUND(AT195*CZ195,2),2)</f>
        <v>6384</v>
      </c>
      <c r="DC195">
        <f>ROUND(ROUND(AT195*AG195,2),2)</f>
        <v>0</v>
      </c>
      <c r="DD195" t="s">
        <v>3</v>
      </c>
      <c r="DE195" t="s">
        <v>3</v>
      </c>
      <c r="DF195">
        <f>ROUND(ROUND(AE195*AI195,2)*CX195,2)</f>
        <v>4065.84</v>
      </c>
      <c r="DG195">
        <f>ROUND(ROUND(AF195,2)*CX195,2)</f>
        <v>0</v>
      </c>
      <c r="DH195">
        <f>ROUND(ROUND(AG195,2)*CX195,2)</f>
        <v>0</v>
      </c>
      <c r="DI195">
        <f t="shared" si="114"/>
        <v>0</v>
      </c>
      <c r="DJ195">
        <f>DF195</f>
        <v>4065.84</v>
      </c>
      <c r="DK195">
        <v>0</v>
      </c>
      <c r="DL195" t="s">
        <v>3</v>
      </c>
      <c r="DM195">
        <v>0</v>
      </c>
      <c r="DN195" t="s">
        <v>3</v>
      </c>
      <c r="DO195">
        <v>0</v>
      </c>
    </row>
    <row r="196" spans="1:119" x14ac:dyDescent="0.2">
      <c r="A196">
        <f>ROW(Source!A179)</f>
        <v>179</v>
      </c>
      <c r="B196">
        <v>145071932</v>
      </c>
      <c r="C196">
        <v>145105648</v>
      </c>
      <c r="D196">
        <v>140755433</v>
      </c>
      <c r="E196">
        <v>70</v>
      </c>
      <c r="F196">
        <v>1</v>
      </c>
      <c r="G196">
        <v>1</v>
      </c>
      <c r="H196">
        <v>1</v>
      </c>
      <c r="I196" t="s">
        <v>456</v>
      </c>
      <c r="J196" t="s">
        <v>3</v>
      </c>
      <c r="K196" t="s">
        <v>457</v>
      </c>
      <c r="L196">
        <v>1191</v>
      </c>
      <c r="N196">
        <v>1013</v>
      </c>
      <c r="O196" t="s">
        <v>392</v>
      </c>
      <c r="P196" t="s">
        <v>392</v>
      </c>
      <c r="Q196">
        <v>1</v>
      </c>
      <c r="W196">
        <v>0</v>
      </c>
      <c r="X196">
        <v>1049124552</v>
      </c>
      <c r="Y196">
        <f>(AT196*1.15)</f>
        <v>31.97</v>
      </c>
      <c r="AA196">
        <v>0</v>
      </c>
      <c r="AB196">
        <v>0</v>
      </c>
      <c r="AC196">
        <v>0</v>
      </c>
      <c r="AD196">
        <v>389.91</v>
      </c>
      <c r="AE196">
        <v>0</v>
      </c>
      <c r="AF196">
        <v>0</v>
      </c>
      <c r="AG196">
        <v>0</v>
      </c>
      <c r="AH196">
        <v>8.5299999999999994</v>
      </c>
      <c r="AI196">
        <v>1</v>
      </c>
      <c r="AJ196">
        <v>1</v>
      </c>
      <c r="AK196">
        <v>1</v>
      </c>
      <c r="AL196">
        <v>45.71</v>
      </c>
      <c r="AM196">
        <v>4</v>
      </c>
      <c r="AN196">
        <v>0</v>
      </c>
      <c r="AO196">
        <v>1</v>
      </c>
      <c r="AP196">
        <v>1</v>
      </c>
      <c r="AQ196">
        <v>0</v>
      </c>
      <c r="AR196">
        <v>0</v>
      </c>
      <c r="AS196" t="s">
        <v>3</v>
      </c>
      <c r="AT196">
        <v>27.8</v>
      </c>
      <c r="AU196" t="s">
        <v>237</v>
      </c>
      <c r="AV196">
        <v>1</v>
      </c>
      <c r="AW196">
        <v>2</v>
      </c>
      <c r="AX196">
        <v>145105657</v>
      </c>
      <c r="AY196">
        <v>1</v>
      </c>
      <c r="AZ196">
        <v>0</v>
      </c>
      <c r="BA196">
        <v>215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CX196">
        <f>ROUND(Y196*Source!I179,9)</f>
        <v>12.1486</v>
      </c>
      <c r="CY196">
        <f>AD196</f>
        <v>389.91</v>
      </c>
      <c r="CZ196">
        <f>AH196</f>
        <v>8.5299999999999994</v>
      </c>
      <c r="DA196">
        <f>AL196</f>
        <v>45.71</v>
      </c>
      <c r="DB196">
        <f>ROUND((ROUND(AT196*CZ196,2)*1.15),2)</f>
        <v>272.7</v>
      </c>
      <c r="DC196">
        <f>ROUND((ROUND(AT196*AG196,2)*1.15),2)</f>
        <v>0</v>
      </c>
      <c r="DD196" t="s">
        <v>3</v>
      </c>
      <c r="DE196" t="s">
        <v>3</v>
      </c>
      <c r="DF196">
        <f>ROUND(ROUND(AE196,2)*CX196,2)</f>
        <v>0</v>
      </c>
      <c r="DG196">
        <f>ROUND(ROUND(AF196,2)*CX196,2)</f>
        <v>0</v>
      </c>
      <c r="DH196">
        <f>ROUND(ROUND(AG196,2)*CX196,2)</f>
        <v>0</v>
      </c>
      <c r="DI196">
        <f>ROUND(ROUND(AH196*AL196,2)*CX196,2)</f>
        <v>4736.8599999999997</v>
      </c>
      <c r="DJ196">
        <f>DI196</f>
        <v>4736.8599999999997</v>
      </c>
      <c r="DK196">
        <v>0</v>
      </c>
      <c r="DL196" t="s">
        <v>3</v>
      </c>
      <c r="DM196">
        <v>0</v>
      </c>
      <c r="DN196" t="s">
        <v>3</v>
      </c>
      <c r="DO196">
        <v>0</v>
      </c>
    </row>
    <row r="197" spans="1:119" x14ac:dyDescent="0.2">
      <c r="A197">
        <f>ROW(Source!A179)</f>
        <v>179</v>
      </c>
      <c r="B197">
        <v>145071932</v>
      </c>
      <c r="C197">
        <v>145105648</v>
      </c>
      <c r="D197">
        <v>140755491</v>
      </c>
      <c r="E197">
        <v>70</v>
      </c>
      <c r="F197">
        <v>1</v>
      </c>
      <c r="G197">
        <v>1</v>
      </c>
      <c r="H197">
        <v>1</v>
      </c>
      <c r="I197" t="s">
        <v>399</v>
      </c>
      <c r="J197" t="s">
        <v>3</v>
      </c>
      <c r="K197" t="s">
        <v>400</v>
      </c>
      <c r="L197">
        <v>1191</v>
      </c>
      <c r="N197">
        <v>1013</v>
      </c>
      <c r="O197" t="s">
        <v>392</v>
      </c>
      <c r="P197" t="s">
        <v>392</v>
      </c>
      <c r="Q197">
        <v>1</v>
      </c>
      <c r="W197">
        <v>0</v>
      </c>
      <c r="X197">
        <v>-1417349443</v>
      </c>
      <c r="Y197">
        <f>(AT197*1.25)</f>
        <v>0.3125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1</v>
      </c>
      <c r="AJ197">
        <v>1</v>
      </c>
      <c r="AK197">
        <v>45.71</v>
      </c>
      <c r="AL197">
        <v>1</v>
      </c>
      <c r="AM197">
        <v>4</v>
      </c>
      <c r="AN197">
        <v>0</v>
      </c>
      <c r="AO197">
        <v>1</v>
      </c>
      <c r="AP197">
        <v>1</v>
      </c>
      <c r="AQ197">
        <v>0</v>
      </c>
      <c r="AR197">
        <v>0</v>
      </c>
      <c r="AS197" t="s">
        <v>3</v>
      </c>
      <c r="AT197">
        <v>0.25</v>
      </c>
      <c r="AU197" t="s">
        <v>38</v>
      </c>
      <c r="AV197">
        <v>2</v>
      </c>
      <c r="AW197">
        <v>2</v>
      </c>
      <c r="AX197">
        <v>145105658</v>
      </c>
      <c r="AY197">
        <v>1</v>
      </c>
      <c r="AZ197">
        <v>0</v>
      </c>
      <c r="BA197">
        <v>216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CX197">
        <f>ROUND(Y197*Source!I179,9)</f>
        <v>0.11874999999999999</v>
      </c>
      <c r="CY197">
        <f>AD197</f>
        <v>0</v>
      </c>
      <c r="CZ197">
        <f>AH197</f>
        <v>0</v>
      </c>
      <c r="DA197">
        <f>AL197</f>
        <v>1</v>
      </c>
      <c r="DB197">
        <f>ROUND((ROUND(AT197*CZ197,2)*1.25),2)</f>
        <v>0</v>
      </c>
      <c r="DC197">
        <f>ROUND((ROUND(AT197*AG197,2)*1.25),2)</f>
        <v>0</v>
      </c>
      <c r="DD197" t="s">
        <v>3</v>
      </c>
      <c r="DE197" t="s">
        <v>3</v>
      </c>
      <c r="DF197">
        <f>ROUND(ROUND(AE197,2)*CX197,2)</f>
        <v>0</v>
      </c>
      <c r="DG197">
        <f>ROUND(ROUND(AF197,2)*CX197,2)</f>
        <v>0</v>
      </c>
      <c r="DH197">
        <f>ROUND(ROUND(AG197*AK197,2)*CX197,2)</f>
        <v>0</v>
      </c>
      <c r="DI197">
        <f t="shared" ref="DI197:DI203" si="115">ROUND(ROUND(AH197,2)*CX197,2)</f>
        <v>0</v>
      </c>
      <c r="DJ197">
        <f>DI197</f>
        <v>0</v>
      </c>
      <c r="DK197">
        <v>0</v>
      </c>
      <c r="DL197" t="s">
        <v>3</v>
      </c>
      <c r="DM197">
        <v>0</v>
      </c>
      <c r="DN197" t="s">
        <v>3</v>
      </c>
      <c r="DO197">
        <v>0</v>
      </c>
    </row>
    <row r="198" spans="1:119" x14ac:dyDescent="0.2">
      <c r="A198">
        <f>ROW(Source!A179)</f>
        <v>179</v>
      </c>
      <c r="B198">
        <v>145071932</v>
      </c>
      <c r="C198">
        <v>145105648</v>
      </c>
      <c r="D198">
        <v>140922893</v>
      </c>
      <c r="E198">
        <v>1</v>
      </c>
      <c r="F198">
        <v>1</v>
      </c>
      <c r="G198">
        <v>1</v>
      </c>
      <c r="H198">
        <v>2</v>
      </c>
      <c r="I198" t="s">
        <v>458</v>
      </c>
      <c r="J198" t="s">
        <v>459</v>
      </c>
      <c r="K198" t="s">
        <v>460</v>
      </c>
      <c r="L198">
        <v>1367</v>
      </c>
      <c r="N198">
        <v>1011</v>
      </c>
      <c r="O198" t="s">
        <v>396</v>
      </c>
      <c r="P198" t="s">
        <v>396</v>
      </c>
      <c r="Q198">
        <v>1</v>
      </c>
      <c r="W198">
        <v>0</v>
      </c>
      <c r="X198">
        <v>-130837057</v>
      </c>
      <c r="Y198">
        <f>(AT198*1.25)</f>
        <v>0.13750000000000001</v>
      </c>
      <c r="AA198">
        <v>0</v>
      </c>
      <c r="AB198">
        <v>1158.6199999999999</v>
      </c>
      <c r="AC198">
        <v>617.09</v>
      </c>
      <c r="AD198">
        <v>0</v>
      </c>
      <c r="AE198">
        <v>0</v>
      </c>
      <c r="AF198">
        <v>86.4</v>
      </c>
      <c r="AG198">
        <v>13.5</v>
      </c>
      <c r="AH198">
        <v>0</v>
      </c>
      <c r="AI198">
        <v>1</v>
      </c>
      <c r="AJ198">
        <v>13.41</v>
      </c>
      <c r="AK198">
        <v>45.71</v>
      </c>
      <c r="AL198">
        <v>1</v>
      </c>
      <c r="AM198">
        <v>4</v>
      </c>
      <c r="AN198">
        <v>0</v>
      </c>
      <c r="AO198">
        <v>1</v>
      </c>
      <c r="AP198">
        <v>1</v>
      </c>
      <c r="AQ198">
        <v>0</v>
      </c>
      <c r="AR198">
        <v>0</v>
      </c>
      <c r="AS198" t="s">
        <v>3</v>
      </c>
      <c r="AT198">
        <v>0.11</v>
      </c>
      <c r="AU198" t="s">
        <v>38</v>
      </c>
      <c r="AV198">
        <v>0</v>
      </c>
      <c r="AW198">
        <v>2</v>
      </c>
      <c r="AX198">
        <v>145105659</v>
      </c>
      <c r="AY198">
        <v>1</v>
      </c>
      <c r="AZ198">
        <v>0</v>
      </c>
      <c r="BA198">
        <v>217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CX198">
        <f>ROUND(Y198*Source!I179,9)</f>
        <v>5.2249999999999998E-2</v>
      </c>
      <c r="CY198">
        <f>AB198</f>
        <v>1158.6199999999999</v>
      </c>
      <c r="CZ198">
        <f>AF198</f>
        <v>86.4</v>
      </c>
      <c r="DA198">
        <f>AJ198</f>
        <v>13.41</v>
      </c>
      <c r="DB198">
        <f>ROUND((ROUND(AT198*CZ198,2)*1.25),2)</f>
        <v>11.88</v>
      </c>
      <c r="DC198">
        <f>ROUND((ROUND(AT198*AG198,2)*1.25),2)</f>
        <v>1.86</v>
      </c>
      <c r="DD198" t="s">
        <v>3</v>
      </c>
      <c r="DE198" t="s">
        <v>3</v>
      </c>
      <c r="DF198">
        <f>ROUND(ROUND(AE198,2)*CX198,2)</f>
        <v>0</v>
      </c>
      <c r="DG198">
        <f>ROUND(ROUND(AF198*AJ198,2)*CX198,2)</f>
        <v>60.54</v>
      </c>
      <c r="DH198">
        <f>ROUND(ROUND(AG198*AK198,2)*CX198,2)</f>
        <v>32.24</v>
      </c>
      <c r="DI198">
        <f t="shared" si="115"/>
        <v>0</v>
      </c>
      <c r="DJ198">
        <f>DG198</f>
        <v>60.54</v>
      </c>
      <c r="DK198">
        <v>0</v>
      </c>
      <c r="DL198" t="s">
        <v>3</v>
      </c>
      <c r="DM198">
        <v>0</v>
      </c>
      <c r="DN198" t="s">
        <v>3</v>
      </c>
      <c r="DO198">
        <v>0</v>
      </c>
    </row>
    <row r="199" spans="1:119" x14ac:dyDescent="0.2">
      <c r="A199">
        <f>ROW(Source!A179)</f>
        <v>179</v>
      </c>
      <c r="B199">
        <v>145071932</v>
      </c>
      <c r="C199">
        <v>145105648</v>
      </c>
      <c r="D199">
        <v>140922951</v>
      </c>
      <c r="E199">
        <v>1</v>
      </c>
      <c r="F199">
        <v>1</v>
      </c>
      <c r="G199">
        <v>1</v>
      </c>
      <c r="H199">
        <v>2</v>
      </c>
      <c r="I199" t="s">
        <v>404</v>
      </c>
      <c r="J199" t="s">
        <v>405</v>
      </c>
      <c r="K199" t="s">
        <v>406</v>
      </c>
      <c r="L199">
        <v>1367</v>
      </c>
      <c r="N199">
        <v>1011</v>
      </c>
      <c r="O199" t="s">
        <v>396</v>
      </c>
      <c r="P199" t="s">
        <v>396</v>
      </c>
      <c r="Q199">
        <v>1</v>
      </c>
      <c r="W199">
        <v>0</v>
      </c>
      <c r="X199">
        <v>-430484415</v>
      </c>
      <c r="Y199">
        <f>(AT199*1.25)</f>
        <v>6.25E-2</v>
      </c>
      <c r="AA199">
        <v>0</v>
      </c>
      <c r="AB199">
        <v>1547.51</v>
      </c>
      <c r="AC199">
        <v>617.09</v>
      </c>
      <c r="AD199">
        <v>0</v>
      </c>
      <c r="AE199">
        <v>0</v>
      </c>
      <c r="AF199">
        <v>115.4</v>
      </c>
      <c r="AG199">
        <v>13.5</v>
      </c>
      <c r="AH199">
        <v>0</v>
      </c>
      <c r="AI199">
        <v>1</v>
      </c>
      <c r="AJ199">
        <v>13.41</v>
      </c>
      <c r="AK199">
        <v>45.71</v>
      </c>
      <c r="AL199">
        <v>1</v>
      </c>
      <c r="AM199">
        <v>4</v>
      </c>
      <c r="AN199">
        <v>0</v>
      </c>
      <c r="AO199">
        <v>1</v>
      </c>
      <c r="AP199">
        <v>1</v>
      </c>
      <c r="AQ199">
        <v>0</v>
      </c>
      <c r="AR199">
        <v>0</v>
      </c>
      <c r="AS199" t="s">
        <v>3</v>
      </c>
      <c r="AT199">
        <v>0.05</v>
      </c>
      <c r="AU199" t="s">
        <v>38</v>
      </c>
      <c r="AV199">
        <v>0</v>
      </c>
      <c r="AW199">
        <v>2</v>
      </c>
      <c r="AX199">
        <v>145105660</v>
      </c>
      <c r="AY199">
        <v>1</v>
      </c>
      <c r="AZ199">
        <v>0</v>
      </c>
      <c r="BA199">
        <v>218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CX199">
        <f>ROUND(Y199*Source!I179,9)</f>
        <v>2.375E-2</v>
      </c>
      <c r="CY199">
        <f>AB199</f>
        <v>1547.51</v>
      </c>
      <c r="CZ199">
        <f>AF199</f>
        <v>115.4</v>
      </c>
      <c r="DA199">
        <f>AJ199</f>
        <v>13.41</v>
      </c>
      <c r="DB199">
        <f>ROUND((ROUND(AT199*CZ199,2)*1.25),2)</f>
        <v>7.21</v>
      </c>
      <c r="DC199">
        <f>ROUND((ROUND(AT199*AG199,2)*1.25),2)</f>
        <v>0.85</v>
      </c>
      <c r="DD199" t="s">
        <v>3</v>
      </c>
      <c r="DE199" t="s">
        <v>3</v>
      </c>
      <c r="DF199">
        <f>ROUND(ROUND(AE199,2)*CX199,2)</f>
        <v>0</v>
      </c>
      <c r="DG199">
        <f>ROUND(ROUND(AF199*AJ199,2)*CX199,2)</f>
        <v>36.75</v>
      </c>
      <c r="DH199">
        <f>ROUND(ROUND(AG199*AK199,2)*CX199,2)</f>
        <v>14.66</v>
      </c>
      <c r="DI199">
        <f t="shared" si="115"/>
        <v>0</v>
      </c>
      <c r="DJ199">
        <f>DG199</f>
        <v>36.75</v>
      </c>
      <c r="DK199">
        <v>0</v>
      </c>
      <c r="DL199" t="s">
        <v>3</v>
      </c>
      <c r="DM199">
        <v>0</v>
      </c>
      <c r="DN199" t="s">
        <v>3</v>
      </c>
      <c r="DO199">
        <v>0</v>
      </c>
    </row>
    <row r="200" spans="1:119" x14ac:dyDescent="0.2">
      <c r="A200">
        <f>ROW(Source!A179)</f>
        <v>179</v>
      </c>
      <c r="B200">
        <v>145071932</v>
      </c>
      <c r="C200">
        <v>145105648</v>
      </c>
      <c r="D200">
        <v>140923885</v>
      </c>
      <c r="E200">
        <v>1</v>
      </c>
      <c r="F200">
        <v>1</v>
      </c>
      <c r="G200">
        <v>1</v>
      </c>
      <c r="H200">
        <v>2</v>
      </c>
      <c r="I200" t="s">
        <v>413</v>
      </c>
      <c r="J200" t="s">
        <v>414</v>
      </c>
      <c r="K200" t="s">
        <v>415</v>
      </c>
      <c r="L200">
        <v>1367</v>
      </c>
      <c r="N200">
        <v>1011</v>
      </c>
      <c r="O200" t="s">
        <v>396</v>
      </c>
      <c r="P200" t="s">
        <v>396</v>
      </c>
      <c r="Q200">
        <v>1</v>
      </c>
      <c r="W200">
        <v>0</v>
      </c>
      <c r="X200">
        <v>509054691</v>
      </c>
      <c r="Y200">
        <f>(AT200*1.25)</f>
        <v>0.11249999999999999</v>
      </c>
      <c r="AA200">
        <v>0</v>
      </c>
      <c r="AB200">
        <v>881.17</v>
      </c>
      <c r="AC200">
        <v>530.24</v>
      </c>
      <c r="AD200">
        <v>0</v>
      </c>
      <c r="AE200">
        <v>0</v>
      </c>
      <c r="AF200">
        <v>65.709999999999994</v>
      </c>
      <c r="AG200">
        <v>11.6</v>
      </c>
      <c r="AH200">
        <v>0</v>
      </c>
      <c r="AI200">
        <v>1</v>
      </c>
      <c r="AJ200">
        <v>13.41</v>
      </c>
      <c r="AK200">
        <v>45.71</v>
      </c>
      <c r="AL200">
        <v>1</v>
      </c>
      <c r="AM200">
        <v>4</v>
      </c>
      <c r="AN200">
        <v>0</v>
      </c>
      <c r="AO200">
        <v>1</v>
      </c>
      <c r="AP200">
        <v>1</v>
      </c>
      <c r="AQ200">
        <v>0</v>
      </c>
      <c r="AR200">
        <v>0</v>
      </c>
      <c r="AS200" t="s">
        <v>3</v>
      </c>
      <c r="AT200">
        <v>0.09</v>
      </c>
      <c r="AU200" t="s">
        <v>38</v>
      </c>
      <c r="AV200">
        <v>0</v>
      </c>
      <c r="AW200">
        <v>2</v>
      </c>
      <c r="AX200">
        <v>145105661</v>
      </c>
      <c r="AY200">
        <v>1</v>
      </c>
      <c r="AZ200">
        <v>0</v>
      </c>
      <c r="BA200">
        <v>219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CX200">
        <f>ROUND(Y200*Source!I179,9)</f>
        <v>4.2750000000000003E-2</v>
      </c>
      <c r="CY200">
        <f>AB200</f>
        <v>881.17</v>
      </c>
      <c r="CZ200">
        <f>AF200</f>
        <v>65.709999999999994</v>
      </c>
      <c r="DA200">
        <f>AJ200</f>
        <v>13.41</v>
      </c>
      <c r="DB200">
        <f>ROUND((ROUND(AT200*CZ200,2)*1.25),2)</f>
        <v>7.39</v>
      </c>
      <c r="DC200">
        <f>ROUND((ROUND(AT200*AG200,2)*1.25),2)</f>
        <v>1.3</v>
      </c>
      <c r="DD200" t="s">
        <v>3</v>
      </c>
      <c r="DE200" t="s">
        <v>3</v>
      </c>
      <c r="DF200">
        <f>ROUND(ROUND(AE200,2)*CX200,2)</f>
        <v>0</v>
      </c>
      <c r="DG200">
        <f>ROUND(ROUND(AF200*AJ200,2)*CX200,2)</f>
        <v>37.67</v>
      </c>
      <c r="DH200">
        <f>ROUND(ROUND(AG200*AK200,2)*CX200,2)</f>
        <v>22.67</v>
      </c>
      <c r="DI200">
        <f t="shared" si="115"/>
        <v>0</v>
      </c>
      <c r="DJ200">
        <f>DG200</f>
        <v>37.67</v>
      </c>
      <c r="DK200">
        <v>0</v>
      </c>
      <c r="DL200" t="s">
        <v>3</v>
      </c>
      <c r="DM200">
        <v>0</v>
      </c>
      <c r="DN200" t="s">
        <v>3</v>
      </c>
      <c r="DO200">
        <v>0</v>
      </c>
    </row>
    <row r="201" spans="1:119" x14ac:dyDescent="0.2">
      <c r="A201">
        <f>ROW(Source!A179)</f>
        <v>179</v>
      </c>
      <c r="B201">
        <v>145071932</v>
      </c>
      <c r="C201">
        <v>145105648</v>
      </c>
      <c r="D201">
        <v>140775112</v>
      </c>
      <c r="E201">
        <v>1</v>
      </c>
      <c r="F201">
        <v>1</v>
      </c>
      <c r="G201">
        <v>1</v>
      </c>
      <c r="H201">
        <v>3</v>
      </c>
      <c r="I201" t="s">
        <v>467</v>
      </c>
      <c r="J201" t="s">
        <v>468</v>
      </c>
      <c r="K201" t="s">
        <v>469</v>
      </c>
      <c r="L201">
        <v>1348</v>
      </c>
      <c r="N201">
        <v>1009</v>
      </c>
      <c r="O201" t="s">
        <v>33</v>
      </c>
      <c r="P201" t="s">
        <v>33</v>
      </c>
      <c r="Q201">
        <v>1000</v>
      </c>
      <c r="W201">
        <v>0</v>
      </c>
      <c r="X201">
        <v>1225468366</v>
      </c>
      <c r="Y201">
        <f>AT201</f>
        <v>3.8E-3</v>
      </c>
      <c r="AA201">
        <v>100375.64</v>
      </c>
      <c r="AB201">
        <v>0</v>
      </c>
      <c r="AC201">
        <v>0</v>
      </c>
      <c r="AD201">
        <v>0</v>
      </c>
      <c r="AE201">
        <v>11978</v>
      </c>
      <c r="AF201">
        <v>0</v>
      </c>
      <c r="AG201">
        <v>0</v>
      </c>
      <c r="AH201">
        <v>0</v>
      </c>
      <c r="AI201">
        <v>8.3800000000000008</v>
      </c>
      <c r="AJ201">
        <v>1</v>
      </c>
      <c r="AK201">
        <v>1</v>
      </c>
      <c r="AL201">
        <v>1</v>
      </c>
      <c r="AM201">
        <v>4</v>
      </c>
      <c r="AN201">
        <v>0</v>
      </c>
      <c r="AO201">
        <v>1</v>
      </c>
      <c r="AP201">
        <v>0</v>
      </c>
      <c r="AQ201">
        <v>0</v>
      </c>
      <c r="AR201">
        <v>0</v>
      </c>
      <c r="AS201" t="s">
        <v>3</v>
      </c>
      <c r="AT201">
        <v>3.8E-3</v>
      </c>
      <c r="AU201" t="s">
        <v>3</v>
      </c>
      <c r="AV201">
        <v>0</v>
      </c>
      <c r="AW201">
        <v>2</v>
      </c>
      <c r="AX201">
        <v>145105662</v>
      </c>
      <c r="AY201">
        <v>1</v>
      </c>
      <c r="AZ201">
        <v>0</v>
      </c>
      <c r="BA201">
        <v>220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CX201">
        <f>ROUND(Y201*Source!I179,9)</f>
        <v>1.444E-3</v>
      </c>
      <c r="CY201">
        <f>AA201</f>
        <v>100375.64</v>
      </c>
      <c r="CZ201">
        <f>AE201</f>
        <v>11978</v>
      </c>
      <c r="DA201">
        <f>AI201</f>
        <v>8.3800000000000008</v>
      </c>
      <c r="DB201">
        <f>ROUND(ROUND(AT201*CZ201,2),2)</f>
        <v>45.52</v>
      </c>
      <c r="DC201">
        <f>ROUND(ROUND(AT201*AG201,2),2)</f>
        <v>0</v>
      </c>
      <c r="DD201" t="s">
        <v>3</v>
      </c>
      <c r="DE201" t="s">
        <v>3</v>
      </c>
      <c r="DF201">
        <f>ROUND(ROUND(AE201*AI201,2)*CX201,2)</f>
        <v>144.94</v>
      </c>
      <c r="DG201">
        <f t="shared" ref="DG201:DG209" si="116">ROUND(ROUND(AF201,2)*CX201,2)</f>
        <v>0</v>
      </c>
      <c r="DH201">
        <f t="shared" ref="DH201:DH208" si="117">ROUND(ROUND(AG201,2)*CX201,2)</f>
        <v>0</v>
      </c>
      <c r="DI201">
        <f t="shared" si="115"/>
        <v>0</v>
      </c>
      <c r="DJ201">
        <f>DF201</f>
        <v>144.94</v>
      </c>
      <c r="DK201">
        <v>0</v>
      </c>
      <c r="DL201" t="s">
        <v>3</v>
      </c>
      <c r="DM201">
        <v>0</v>
      </c>
      <c r="DN201" t="s">
        <v>3</v>
      </c>
      <c r="DO201">
        <v>0</v>
      </c>
    </row>
    <row r="202" spans="1:119" x14ac:dyDescent="0.2">
      <c r="A202">
        <f>ROW(Source!A179)</f>
        <v>179</v>
      </c>
      <c r="B202">
        <v>145071932</v>
      </c>
      <c r="C202">
        <v>145105648</v>
      </c>
      <c r="D202">
        <v>140790840</v>
      </c>
      <c r="E202">
        <v>1</v>
      </c>
      <c r="F202">
        <v>1</v>
      </c>
      <c r="G202">
        <v>1</v>
      </c>
      <c r="H202">
        <v>3</v>
      </c>
      <c r="I202" t="s">
        <v>470</v>
      </c>
      <c r="J202" t="s">
        <v>471</v>
      </c>
      <c r="K202" t="s">
        <v>472</v>
      </c>
      <c r="L202">
        <v>1348</v>
      </c>
      <c r="N202">
        <v>1009</v>
      </c>
      <c r="O202" t="s">
        <v>33</v>
      </c>
      <c r="P202" t="s">
        <v>33</v>
      </c>
      <c r="Q202">
        <v>1000</v>
      </c>
      <c r="W202">
        <v>0</v>
      </c>
      <c r="X202">
        <v>1175875667</v>
      </c>
      <c r="Y202">
        <f>AT202</f>
        <v>0.16900000000000001</v>
      </c>
      <c r="AA202">
        <v>66847.259999999995</v>
      </c>
      <c r="AB202">
        <v>0</v>
      </c>
      <c r="AC202">
        <v>0</v>
      </c>
      <c r="AD202">
        <v>0</v>
      </c>
      <c r="AE202">
        <v>7977</v>
      </c>
      <c r="AF202">
        <v>0</v>
      </c>
      <c r="AG202">
        <v>0</v>
      </c>
      <c r="AH202">
        <v>0</v>
      </c>
      <c r="AI202">
        <v>8.3800000000000008</v>
      </c>
      <c r="AJ202">
        <v>1</v>
      </c>
      <c r="AK202">
        <v>1</v>
      </c>
      <c r="AL202">
        <v>1</v>
      </c>
      <c r="AM202">
        <v>4</v>
      </c>
      <c r="AN202">
        <v>0</v>
      </c>
      <c r="AO202">
        <v>1</v>
      </c>
      <c r="AP202">
        <v>0</v>
      </c>
      <c r="AQ202">
        <v>0</v>
      </c>
      <c r="AR202">
        <v>0</v>
      </c>
      <c r="AS202" t="s">
        <v>3</v>
      </c>
      <c r="AT202">
        <v>0.16900000000000001</v>
      </c>
      <c r="AU202" t="s">
        <v>3</v>
      </c>
      <c r="AV202">
        <v>0</v>
      </c>
      <c r="AW202">
        <v>2</v>
      </c>
      <c r="AX202">
        <v>145105663</v>
      </c>
      <c r="AY202">
        <v>1</v>
      </c>
      <c r="AZ202">
        <v>0</v>
      </c>
      <c r="BA202">
        <v>221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CX202">
        <f>ROUND(Y202*Source!I179,9)</f>
        <v>6.4219999999999999E-2</v>
      </c>
      <c r="CY202">
        <f>AA202</f>
        <v>66847.259999999995</v>
      </c>
      <c r="CZ202">
        <f>AE202</f>
        <v>7977</v>
      </c>
      <c r="DA202">
        <f>AI202</f>
        <v>8.3800000000000008</v>
      </c>
      <c r="DB202">
        <f>ROUND(ROUND(AT202*CZ202,2),2)</f>
        <v>1348.11</v>
      </c>
      <c r="DC202">
        <f>ROUND(ROUND(AT202*AG202,2),2)</f>
        <v>0</v>
      </c>
      <c r="DD202" t="s">
        <v>3</v>
      </c>
      <c r="DE202" t="s">
        <v>3</v>
      </c>
      <c r="DF202">
        <f>ROUND(ROUND(AE202*AI202,2)*CX202,2)</f>
        <v>4292.93</v>
      </c>
      <c r="DG202">
        <f t="shared" si="116"/>
        <v>0</v>
      </c>
      <c r="DH202">
        <f t="shared" si="117"/>
        <v>0</v>
      </c>
      <c r="DI202">
        <f t="shared" si="115"/>
        <v>0</v>
      </c>
      <c r="DJ202">
        <f>DF202</f>
        <v>4292.93</v>
      </c>
      <c r="DK202">
        <v>0</v>
      </c>
      <c r="DL202" t="s">
        <v>3</v>
      </c>
      <c r="DM202">
        <v>0</v>
      </c>
      <c r="DN202" t="s">
        <v>3</v>
      </c>
      <c r="DO202">
        <v>0</v>
      </c>
    </row>
    <row r="203" spans="1:119" x14ac:dyDescent="0.2">
      <c r="A203">
        <f>ROW(Source!A179)</f>
        <v>179</v>
      </c>
      <c r="B203">
        <v>145071932</v>
      </c>
      <c r="C203">
        <v>145105648</v>
      </c>
      <c r="D203">
        <v>140792570</v>
      </c>
      <c r="E203">
        <v>1</v>
      </c>
      <c r="F203">
        <v>1</v>
      </c>
      <c r="G203">
        <v>1</v>
      </c>
      <c r="H203">
        <v>3</v>
      </c>
      <c r="I203" t="s">
        <v>82</v>
      </c>
      <c r="J203" t="s">
        <v>84</v>
      </c>
      <c r="K203" t="s">
        <v>83</v>
      </c>
      <c r="L203">
        <v>1348</v>
      </c>
      <c r="N203">
        <v>1009</v>
      </c>
      <c r="O203" t="s">
        <v>33</v>
      </c>
      <c r="P203" t="s">
        <v>33</v>
      </c>
      <c r="Q203">
        <v>1000</v>
      </c>
      <c r="W203">
        <v>1</v>
      </c>
      <c r="X203">
        <v>-509681559</v>
      </c>
      <c r="Y203">
        <f>AT203</f>
        <v>-0.33</v>
      </c>
      <c r="AA203">
        <v>93856</v>
      </c>
      <c r="AB203">
        <v>0</v>
      </c>
      <c r="AC203">
        <v>0</v>
      </c>
      <c r="AD203">
        <v>0</v>
      </c>
      <c r="AE203">
        <v>11200</v>
      </c>
      <c r="AF203">
        <v>0</v>
      </c>
      <c r="AG203">
        <v>0</v>
      </c>
      <c r="AH203">
        <v>0</v>
      </c>
      <c r="AI203">
        <v>8.3800000000000008</v>
      </c>
      <c r="AJ203">
        <v>1</v>
      </c>
      <c r="AK203">
        <v>1</v>
      </c>
      <c r="AL203">
        <v>1</v>
      </c>
      <c r="AM203">
        <v>4</v>
      </c>
      <c r="AN203">
        <v>0</v>
      </c>
      <c r="AO203">
        <v>1</v>
      </c>
      <c r="AP203">
        <v>0</v>
      </c>
      <c r="AQ203">
        <v>0</v>
      </c>
      <c r="AR203">
        <v>0</v>
      </c>
      <c r="AS203" t="s">
        <v>3</v>
      </c>
      <c r="AT203">
        <v>-0.33</v>
      </c>
      <c r="AU203" t="s">
        <v>3</v>
      </c>
      <c r="AV203">
        <v>0</v>
      </c>
      <c r="AW203">
        <v>2</v>
      </c>
      <c r="AX203">
        <v>145105664</v>
      </c>
      <c r="AY203">
        <v>1</v>
      </c>
      <c r="AZ203">
        <v>6144</v>
      </c>
      <c r="BA203">
        <v>222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CX203">
        <f>ROUND(Y203*Source!I179,9)</f>
        <v>-0.12540000000000001</v>
      </c>
      <c r="CY203">
        <f>AA203</f>
        <v>93856</v>
      </c>
      <c r="CZ203">
        <f>AE203</f>
        <v>11200</v>
      </c>
      <c r="DA203">
        <f>AI203</f>
        <v>8.3800000000000008</v>
      </c>
      <c r="DB203">
        <f>ROUND(ROUND(AT203*CZ203,2),2)</f>
        <v>-3696</v>
      </c>
      <c r="DC203">
        <f>ROUND(ROUND(AT203*AG203,2),2)</f>
        <v>0</v>
      </c>
      <c r="DD203" t="s">
        <v>3</v>
      </c>
      <c r="DE203" t="s">
        <v>3</v>
      </c>
      <c r="DF203">
        <f>ROUND(ROUND(AE203*AI203,2)*CX203,2)</f>
        <v>-11769.54</v>
      </c>
      <c r="DG203">
        <f t="shared" si="116"/>
        <v>0</v>
      </c>
      <c r="DH203">
        <f t="shared" si="117"/>
        <v>0</v>
      </c>
      <c r="DI203">
        <f t="shared" si="115"/>
        <v>0</v>
      </c>
      <c r="DJ203">
        <f>DF203</f>
        <v>-11769.54</v>
      </c>
      <c r="DK203">
        <v>0</v>
      </c>
      <c r="DL203" t="s">
        <v>3</v>
      </c>
      <c r="DM203">
        <v>0</v>
      </c>
      <c r="DN203" t="s">
        <v>3</v>
      </c>
      <c r="DO203">
        <v>0</v>
      </c>
    </row>
    <row r="204" spans="1:119" x14ac:dyDescent="0.2">
      <c r="A204">
        <f>ROW(Source!A184)</f>
        <v>184</v>
      </c>
      <c r="B204">
        <v>145071932</v>
      </c>
      <c r="C204">
        <v>145105669</v>
      </c>
      <c r="D204">
        <v>140755443</v>
      </c>
      <c r="E204">
        <v>70</v>
      </c>
      <c r="F204">
        <v>1</v>
      </c>
      <c r="G204">
        <v>1</v>
      </c>
      <c r="H204">
        <v>1</v>
      </c>
      <c r="I204" t="s">
        <v>473</v>
      </c>
      <c r="J204" t="s">
        <v>3</v>
      </c>
      <c r="K204" t="s">
        <v>474</v>
      </c>
      <c r="L204">
        <v>1191</v>
      </c>
      <c r="N204">
        <v>1013</v>
      </c>
      <c r="O204" t="s">
        <v>392</v>
      </c>
      <c r="P204" t="s">
        <v>392</v>
      </c>
      <c r="Q204">
        <v>1</v>
      </c>
      <c r="W204">
        <v>0</v>
      </c>
      <c r="X204">
        <v>-1111239348</v>
      </c>
      <c r="Y204">
        <f>(AT204*1.15)</f>
        <v>0.20699999999999999</v>
      </c>
      <c r="AA204">
        <v>0</v>
      </c>
      <c r="AB204">
        <v>0</v>
      </c>
      <c r="AC204">
        <v>0</v>
      </c>
      <c r="AD204">
        <v>439.73</v>
      </c>
      <c r="AE204">
        <v>0</v>
      </c>
      <c r="AF204">
        <v>0</v>
      </c>
      <c r="AG204">
        <v>0</v>
      </c>
      <c r="AH204">
        <v>9.6199999999999992</v>
      </c>
      <c r="AI204">
        <v>1</v>
      </c>
      <c r="AJ204">
        <v>1</v>
      </c>
      <c r="AK204">
        <v>1</v>
      </c>
      <c r="AL204">
        <v>45.71</v>
      </c>
      <c r="AM204">
        <v>4</v>
      </c>
      <c r="AN204">
        <v>0</v>
      </c>
      <c r="AO204">
        <v>1</v>
      </c>
      <c r="AP204">
        <v>1</v>
      </c>
      <c r="AQ204">
        <v>0</v>
      </c>
      <c r="AR204">
        <v>0</v>
      </c>
      <c r="AS204" t="s">
        <v>3</v>
      </c>
      <c r="AT204">
        <v>0.18</v>
      </c>
      <c r="AU204" t="s">
        <v>237</v>
      </c>
      <c r="AV204">
        <v>1</v>
      </c>
      <c r="AW204">
        <v>2</v>
      </c>
      <c r="AX204">
        <v>145105671</v>
      </c>
      <c r="AY204">
        <v>1</v>
      </c>
      <c r="AZ204">
        <v>0</v>
      </c>
      <c r="BA204">
        <v>223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CX204">
        <f>ROUND(Y204*Source!I184,9)</f>
        <v>0.82799999999999996</v>
      </c>
      <c r="CY204">
        <f>AD204</f>
        <v>439.73</v>
      </c>
      <c r="CZ204">
        <f>AH204</f>
        <v>9.6199999999999992</v>
      </c>
      <c r="DA204">
        <f>AL204</f>
        <v>45.71</v>
      </c>
      <c r="DB204">
        <f>ROUND((ROUND(AT204*CZ204,2)*1.15),2)</f>
        <v>1.99</v>
      </c>
      <c r="DC204">
        <f>ROUND((ROUND(AT204*AG204,2)*1.15),2)</f>
        <v>0</v>
      </c>
      <c r="DD204" t="s">
        <v>3</v>
      </c>
      <c r="DE204" t="s">
        <v>3</v>
      </c>
      <c r="DF204">
        <f>ROUND(ROUND(AE204,2)*CX204,2)</f>
        <v>0</v>
      </c>
      <c r="DG204">
        <f t="shared" si="116"/>
        <v>0</v>
      </c>
      <c r="DH204">
        <f t="shared" si="117"/>
        <v>0</v>
      </c>
      <c r="DI204">
        <f>ROUND(ROUND(AH204*AL204,2)*CX204,2)</f>
        <v>364.1</v>
      </c>
      <c r="DJ204">
        <f>DI204</f>
        <v>364.1</v>
      </c>
      <c r="DK204">
        <v>0</v>
      </c>
      <c r="DL204" t="s">
        <v>3</v>
      </c>
      <c r="DM204">
        <v>0</v>
      </c>
      <c r="DN204" t="s">
        <v>3</v>
      </c>
      <c r="DO204">
        <v>0</v>
      </c>
    </row>
    <row r="205" spans="1:119" x14ac:dyDescent="0.2">
      <c r="A205">
        <f>ROW(Source!A186)</f>
        <v>186</v>
      </c>
      <c r="B205">
        <v>145071932</v>
      </c>
      <c r="C205">
        <v>145105674</v>
      </c>
      <c r="D205">
        <v>140755443</v>
      </c>
      <c r="E205">
        <v>70</v>
      </c>
      <c r="F205">
        <v>1</v>
      </c>
      <c r="G205">
        <v>1</v>
      </c>
      <c r="H205">
        <v>1</v>
      </c>
      <c r="I205" t="s">
        <v>473</v>
      </c>
      <c r="J205" t="s">
        <v>3</v>
      </c>
      <c r="K205" t="s">
        <v>474</v>
      </c>
      <c r="L205">
        <v>1191</v>
      </c>
      <c r="N205">
        <v>1013</v>
      </c>
      <c r="O205" t="s">
        <v>392</v>
      </c>
      <c r="P205" t="s">
        <v>392</v>
      </c>
      <c r="Q205">
        <v>1</v>
      </c>
      <c r="W205">
        <v>0</v>
      </c>
      <c r="X205">
        <v>-1111239348</v>
      </c>
      <c r="Y205">
        <f>(AT205*1.15)</f>
        <v>0.13799999999999998</v>
      </c>
      <c r="AA205">
        <v>0</v>
      </c>
      <c r="AB205">
        <v>0</v>
      </c>
      <c r="AC205">
        <v>0</v>
      </c>
      <c r="AD205">
        <v>439.73</v>
      </c>
      <c r="AE205">
        <v>0</v>
      </c>
      <c r="AF205">
        <v>0</v>
      </c>
      <c r="AG205">
        <v>0</v>
      </c>
      <c r="AH205">
        <v>9.6199999999999992</v>
      </c>
      <c r="AI205">
        <v>1</v>
      </c>
      <c r="AJ205">
        <v>1</v>
      </c>
      <c r="AK205">
        <v>1</v>
      </c>
      <c r="AL205">
        <v>45.71</v>
      </c>
      <c r="AM205">
        <v>4</v>
      </c>
      <c r="AN205">
        <v>0</v>
      </c>
      <c r="AO205">
        <v>1</v>
      </c>
      <c r="AP205">
        <v>1</v>
      </c>
      <c r="AQ205">
        <v>0</v>
      </c>
      <c r="AR205">
        <v>0</v>
      </c>
      <c r="AS205" t="s">
        <v>3</v>
      </c>
      <c r="AT205">
        <v>0.12</v>
      </c>
      <c r="AU205" t="s">
        <v>237</v>
      </c>
      <c r="AV205">
        <v>1</v>
      </c>
      <c r="AW205">
        <v>2</v>
      </c>
      <c r="AX205">
        <v>145105677</v>
      </c>
      <c r="AY205">
        <v>1</v>
      </c>
      <c r="AZ205">
        <v>0</v>
      </c>
      <c r="BA205">
        <v>225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CX205">
        <f>ROUND(Y205*Source!I186,9)</f>
        <v>5.52</v>
      </c>
      <c r="CY205">
        <f>AD205</f>
        <v>439.73</v>
      </c>
      <c r="CZ205">
        <f>AH205</f>
        <v>9.6199999999999992</v>
      </c>
      <c r="DA205">
        <f>AL205</f>
        <v>45.71</v>
      </c>
      <c r="DB205">
        <f>ROUND((ROUND(AT205*CZ205,2)*1.15),2)</f>
        <v>1.32</v>
      </c>
      <c r="DC205">
        <f>ROUND((ROUND(AT205*AG205,2)*1.15),2)</f>
        <v>0</v>
      </c>
      <c r="DD205" t="s">
        <v>3</v>
      </c>
      <c r="DE205" t="s">
        <v>3</v>
      </c>
      <c r="DF205">
        <f>ROUND(ROUND(AE205,2)*CX205,2)</f>
        <v>0</v>
      </c>
      <c r="DG205">
        <f t="shared" si="116"/>
        <v>0</v>
      </c>
      <c r="DH205">
        <f t="shared" si="117"/>
        <v>0</v>
      </c>
      <c r="DI205">
        <f>ROUND(ROUND(AH205*AL205,2)*CX205,2)</f>
        <v>2427.31</v>
      </c>
      <c r="DJ205">
        <f>DI205</f>
        <v>2427.31</v>
      </c>
      <c r="DK205">
        <v>0</v>
      </c>
      <c r="DL205" t="s">
        <v>3</v>
      </c>
      <c r="DM205">
        <v>0</v>
      </c>
      <c r="DN205" t="s">
        <v>3</v>
      </c>
      <c r="DO205">
        <v>0</v>
      </c>
    </row>
    <row r="206" spans="1:119" x14ac:dyDescent="0.2">
      <c r="A206">
        <f>ROW(Source!A186)</f>
        <v>186</v>
      </c>
      <c r="B206">
        <v>145071932</v>
      </c>
      <c r="C206">
        <v>145105674</v>
      </c>
      <c r="D206">
        <v>140775147</v>
      </c>
      <c r="E206">
        <v>1</v>
      </c>
      <c r="F206">
        <v>1</v>
      </c>
      <c r="G206">
        <v>1</v>
      </c>
      <c r="H206">
        <v>3</v>
      </c>
      <c r="I206" t="s">
        <v>475</v>
      </c>
      <c r="J206" t="s">
        <v>476</v>
      </c>
      <c r="K206" t="s">
        <v>477</v>
      </c>
      <c r="L206">
        <v>1425</v>
      </c>
      <c r="N206">
        <v>1013</v>
      </c>
      <c r="O206" t="s">
        <v>478</v>
      </c>
      <c r="P206" t="s">
        <v>478</v>
      </c>
      <c r="Q206">
        <v>1</v>
      </c>
      <c r="W206">
        <v>0</v>
      </c>
      <c r="X206">
        <v>1791993213</v>
      </c>
      <c r="Y206">
        <f>AT206</f>
        <v>0.2</v>
      </c>
      <c r="AA206">
        <v>326.82</v>
      </c>
      <c r="AB206">
        <v>0</v>
      </c>
      <c r="AC206">
        <v>0</v>
      </c>
      <c r="AD206">
        <v>0</v>
      </c>
      <c r="AE206">
        <v>39</v>
      </c>
      <c r="AF206">
        <v>0</v>
      </c>
      <c r="AG206">
        <v>0</v>
      </c>
      <c r="AH206">
        <v>0</v>
      </c>
      <c r="AI206">
        <v>8.3800000000000008</v>
      </c>
      <c r="AJ206">
        <v>1</v>
      </c>
      <c r="AK206">
        <v>1</v>
      </c>
      <c r="AL206">
        <v>1</v>
      </c>
      <c r="AM206">
        <v>4</v>
      </c>
      <c r="AN206">
        <v>0</v>
      </c>
      <c r="AO206">
        <v>1</v>
      </c>
      <c r="AP206">
        <v>1</v>
      </c>
      <c r="AQ206">
        <v>0</v>
      </c>
      <c r="AR206">
        <v>0</v>
      </c>
      <c r="AS206" t="s">
        <v>3</v>
      </c>
      <c r="AT206">
        <v>0.2</v>
      </c>
      <c r="AU206" t="s">
        <v>3</v>
      </c>
      <c r="AV206">
        <v>0</v>
      </c>
      <c r="AW206">
        <v>2</v>
      </c>
      <c r="AX206">
        <v>145105678</v>
      </c>
      <c r="AY206">
        <v>1</v>
      </c>
      <c r="AZ206">
        <v>0</v>
      </c>
      <c r="BA206">
        <v>226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CX206">
        <f>ROUND(Y206*Source!I186,9)</f>
        <v>8</v>
      </c>
      <c r="CY206">
        <f>AA206</f>
        <v>326.82</v>
      </c>
      <c r="CZ206">
        <f>AE206</f>
        <v>39</v>
      </c>
      <c r="DA206">
        <f>AI206</f>
        <v>8.3800000000000008</v>
      </c>
      <c r="DB206">
        <f>ROUND(ROUND(AT206*CZ206,2),2)</f>
        <v>7.8</v>
      </c>
      <c r="DC206">
        <f>ROUND(ROUND(AT206*AG206,2),2)</f>
        <v>0</v>
      </c>
      <c r="DD206" t="s">
        <v>3</v>
      </c>
      <c r="DE206" t="s">
        <v>3</v>
      </c>
      <c r="DF206">
        <f>ROUND(ROUND(AE206*AI206,2)*CX206,2)</f>
        <v>2614.56</v>
      </c>
      <c r="DG206">
        <f t="shared" si="116"/>
        <v>0</v>
      </c>
      <c r="DH206">
        <f t="shared" si="117"/>
        <v>0</v>
      </c>
      <c r="DI206">
        <f>ROUND(ROUND(AH206,2)*CX206,2)</f>
        <v>0</v>
      </c>
      <c r="DJ206">
        <f>DF206</f>
        <v>2614.56</v>
      </c>
      <c r="DK206">
        <v>0</v>
      </c>
      <c r="DL206" t="s">
        <v>3</v>
      </c>
      <c r="DM206">
        <v>0</v>
      </c>
      <c r="DN206" t="s">
        <v>3</v>
      </c>
      <c r="DO206">
        <v>0</v>
      </c>
    </row>
    <row r="207" spans="1:119" x14ac:dyDescent="0.2">
      <c r="A207">
        <f>ROW(Source!A190)</f>
        <v>190</v>
      </c>
      <c r="B207">
        <v>145071932</v>
      </c>
      <c r="C207">
        <v>145105684</v>
      </c>
      <c r="D207">
        <v>140755443</v>
      </c>
      <c r="E207">
        <v>70</v>
      </c>
      <c r="F207">
        <v>1</v>
      </c>
      <c r="G207">
        <v>1</v>
      </c>
      <c r="H207">
        <v>1</v>
      </c>
      <c r="I207" t="s">
        <v>473</v>
      </c>
      <c r="J207" t="s">
        <v>3</v>
      </c>
      <c r="K207" t="s">
        <v>474</v>
      </c>
      <c r="L207">
        <v>1191</v>
      </c>
      <c r="N207">
        <v>1013</v>
      </c>
      <c r="O207" t="s">
        <v>392</v>
      </c>
      <c r="P207" t="s">
        <v>392</v>
      </c>
      <c r="Q207">
        <v>1</v>
      </c>
      <c r="W207">
        <v>0</v>
      </c>
      <c r="X207">
        <v>-1111239348</v>
      </c>
      <c r="Y207">
        <f>(AT207*1.15)</f>
        <v>0.13799999999999998</v>
      </c>
      <c r="AA207">
        <v>0</v>
      </c>
      <c r="AB207">
        <v>0</v>
      </c>
      <c r="AC207">
        <v>0</v>
      </c>
      <c r="AD207">
        <v>439.73</v>
      </c>
      <c r="AE207">
        <v>0</v>
      </c>
      <c r="AF207">
        <v>0</v>
      </c>
      <c r="AG207">
        <v>0</v>
      </c>
      <c r="AH207">
        <v>9.6199999999999992</v>
      </c>
      <c r="AI207">
        <v>1</v>
      </c>
      <c r="AJ207">
        <v>1</v>
      </c>
      <c r="AK207">
        <v>1</v>
      </c>
      <c r="AL207">
        <v>45.71</v>
      </c>
      <c r="AM207">
        <v>4</v>
      </c>
      <c r="AN207">
        <v>0</v>
      </c>
      <c r="AO207">
        <v>1</v>
      </c>
      <c r="AP207">
        <v>1</v>
      </c>
      <c r="AQ207">
        <v>0</v>
      </c>
      <c r="AR207">
        <v>0</v>
      </c>
      <c r="AS207" t="s">
        <v>3</v>
      </c>
      <c r="AT207">
        <v>0.12</v>
      </c>
      <c r="AU207" t="s">
        <v>237</v>
      </c>
      <c r="AV207">
        <v>1</v>
      </c>
      <c r="AW207">
        <v>2</v>
      </c>
      <c r="AX207">
        <v>145105686</v>
      </c>
      <c r="AY207">
        <v>1</v>
      </c>
      <c r="AZ207">
        <v>0</v>
      </c>
      <c r="BA207">
        <v>229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CX207">
        <f>ROUND(Y207*Source!I190,9)</f>
        <v>1.1040000000000001</v>
      </c>
      <c r="CY207">
        <f>AD207</f>
        <v>439.73</v>
      </c>
      <c r="CZ207">
        <f>AH207</f>
        <v>9.6199999999999992</v>
      </c>
      <c r="DA207">
        <f>AL207</f>
        <v>45.71</v>
      </c>
      <c r="DB207">
        <f>ROUND((ROUND(AT207*CZ207,2)*1.15),2)</f>
        <v>1.32</v>
      </c>
      <c r="DC207">
        <f>ROUND((ROUND(AT207*AG207,2)*1.15),2)</f>
        <v>0</v>
      </c>
      <c r="DD207" t="s">
        <v>3</v>
      </c>
      <c r="DE207" t="s">
        <v>3</v>
      </c>
      <c r="DF207">
        <f>ROUND(ROUND(AE207,2)*CX207,2)</f>
        <v>0</v>
      </c>
      <c r="DG207">
        <f t="shared" si="116"/>
        <v>0</v>
      </c>
      <c r="DH207">
        <f t="shared" si="117"/>
        <v>0</v>
      </c>
      <c r="DI207">
        <f>ROUND(ROUND(AH207*AL207,2)*CX207,2)</f>
        <v>485.46</v>
      </c>
      <c r="DJ207">
        <f>DI207</f>
        <v>485.46</v>
      </c>
      <c r="DK207">
        <v>0</v>
      </c>
      <c r="DL207" t="s">
        <v>3</v>
      </c>
      <c r="DM207">
        <v>0</v>
      </c>
      <c r="DN207" t="s">
        <v>3</v>
      </c>
      <c r="DO207">
        <v>0</v>
      </c>
    </row>
    <row r="208" spans="1:119" x14ac:dyDescent="0.2">
      <c r="A208">
        <f>ROW(Source!A192)</f>
        <v>192</v>
      </c>
      <c r="B208">
        <v>145071932</v>
      </c>
      <c r="C208">
        <v>145105689</v>
      </c>
      <c r="D208">
        <v>140755433</v>
      </c>
      <c r="E208">
        <v>70</v>
      </c>
      <c r="F208">
        <v>1</v>
      </c>
      <c r="G208">
        <v>1</v>
      </c>
      <c r="H208">
        <v>1</v>
      </c>
      <c r="I208" t="s">
        <v>456</v>
      </c>
      <c r="J208" t="s">
        <v>3</v>
      </c>
      <c r="K208" t="s">
        <v>457</v>
      </c>
      <c r="L208">
        <v>1191</v>
      </c>
      <c r="N208">
        <v>1013</v>
      </c>
      <c r="O208" t="s">
        <v>392</v>
      </c>
      <c r="P208" t="s">
        <v>392</v>
      </c>
      <c r="Q208">
        <v>1</v>
      </c>
      <c r="W208">
        <v>0</v>
      </c>
      <c r="X208">
        <v>1049124552</v>
      </c>
      <c r="Y208">
        <f>(AT208*1.15)</f>
        <v>5.6349999999999998</v>
      </c>
      <c r="AA208">
        <v>0</v>
      </c>
      <c r="AB208">
        <v>0</v>
      </c>
      <c r="AC208">
        <v>0</v>
      </c>
      <c r="AD208">
        <v>389.91</v>
      </c>
      <c r="AE208">
        <v>0</v>
      </c>
      <c r="AF208">
        <v>0</v>
      </c>
      <c r="AG208">
        <v>0</v>
      </c>
      <c r="AH208">
        <v>8.5299999999999994</v>
      </c>
      <c r="AI208">
        <v>1</v>
      </c>
      <c r="AJ208">
        <v>1</v>
      </c>
      <c r="AK208">
        <v>1</v>
      </c>
      <c r="AL208">
        <v>45.71</v>
      </c>
      <c r="AM208">
        <v>4</v>
      </c>
      <c r="AN208">
        <v>0</v>
      </c>
      <c r="AO208">
        <v>1</v>
      </c>
      <c r="AP208">
        <v>1</v>
      </c>
      <c r="AQ208">
        <v>0</v>
      </c>
      <c r="AR208">
        <v>0</v>
      </c>
      <c r="AS208" t="s">
        <v>3</v>
      </c>
      <c r="AT208">
        <v>4.9000000000000004</v>
      </c>
      <c r="AU208" t="s">
        <v>237</v>
      </c>
      <c r="AV208">
        <v>1</v>
      </c>
      <c r="AW208">
        <v>2</v>
      </c>
      <c r="AX208">
        <v>145105695</v>
      </c>
      <c r="AY208">
        <v>1</v>
      </c>
      <c r="AZ208">
        <v>0</v>
      </c>
      <c r="BA208">
        <v>231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CX208">
        <f>ROUND(Y208*Source!I192,9)</f>
        <v>1.6679600000000001</v>
      </c>
      <c r="CY208">
        <f>AD208</f>
        <v>389.91</v>
      </c>
      <c r="CZ208">
        <f>AH208</f>
        <v>8.5299999999999994</v>
      </c>
      <c r="DA208">
        <f>AL208</f>
        <v>45.71</v>
      </c>
      <c r="DB208">
        <f>ROUND((ROUND(AT208*CZ208,2)*1.15),2)</f>
        <v>48.07</v>
      </c>
      <c r="DC208">
        <f>ROUND((ROUND(AT208*AG208,2)*1.15),2)</f>
        <v>0</v>
      </c>
      <c r="DD208" t="s">
        <v>3</v>
      </c>
      <c r="DE208" t="s">
        <v>3</v>
      </c>
      <c r="DF208">
        <f>ROUND(ROUND(AE208,2)*CX208,2)</f>
        <v>0</v>
      </c>
      <c r="DG208">
        <f t="shared" si="116"/>
        <v>0</v>
      </c>
      <c r="DH208">
        <f t="shared" si="117"/>
        <v>0</v>
      </c>
      <c r="DI208">
        <f>ROUND(ROUND(AH208*AL208,2)*CX208,2)</f>
        <v>650.35</v>
      </c>
      <c r="DJ208">
        <f>DI208</f>
        <v>650.35</v>
      </c>
      <c r="DK208">
        <v>0</v>
      </c>
      <c r="DL208" t="s">
        <v>3</v>
      </c>
      <c r="DM208">
        <v>0</v>
      </c>
      <c r="DN208" t="s">
        <v>3</v>
      </c>
      <c r="DO208">
        <v>0</v>
      </c>
    </row>
    <row r="209" spans="1:119" x14ac:dyDescent="0.2">
      <c r="A209">
        <f>ROW(Source!A192)</f>
        <v>192</v>
      </c>
      <c r="B209">
        <v>145071932</v>
      </c>
      <c r="C209">
        <v>145105689</v>
      </c>
      <c r="D209">
        <v>140755491</v>
      </c>
      <c r="E209">
        <v>70</v>
      </c>
      <c r="F209">
        <v>1</v>
      </c>
      <c r="G209">
        <v>1</v>
      </c>
      <c r="H209">
        <v>1</v>
      </c>
      <c r="I209" t="s">
        <v>399</v>
      </c>
      <c r="J209" t="s">
        <v>3</v>
      </c>
      <c r="K209" t="s">
        <v>400</v>
      </c>
      <c r="L209">
        <v>1191</v>
      </c>
      <c r="N209">
        <v>1013</v>
      </c>
      <c r="O209" t="s">
        <v>392</v>
      </c>
      <c r="P209" t="s">
        <v>392</v>
      </c>
      <c r="Q209">
        <v>1</v>
      </c>
      <c r="W209">
        <v>0</v>
      </c>
      <c r="X209">
        <v>-1417349443</v>
      </c>
      <c r="Y209">
        <f>(AT209*1.25)</f>
        <v>1.2500000000000001E-2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1</v>
      </c>
      <c r="AJ209">
        <v>1</v>
      </c>
      <c r="AK209">
        <v>45.71</v>
      </c>
      <c r="AL209">
        <v>1</v>
      </c>
      <c r="AM209">
        <v>4</v>
      </c>
      <c r="AN209">
        <v>0</v>
      </c>
      <c r="AO209">
        <v>1</v>
      </c>
      <c r="AP209">
        <v>1</v>
      </c>
      <c r="AQ209">
        <v>0</v>
      </c>
      <c r="AR209">
        <v>0</v>
      </c>
      <c r="AS209" t="s">
        <v>3</v>
      </c>
      <c r="AT209">
        <v>0.01</v>
      </c>
      <c r="AU209" t="s">
        <v>38</v>
      </c>
      <c r="AV209">
        <v>2</v>
      </c>
      <c r="AW209">
        <v>2</v>
      </c>
      <c r="AX209">
        <v>145105696</v>
      </c>
      <c r="AY209">
        <v>1</v>
      </c>
      <c r="AZ209">
        <v>0</v>
      </c>
      <c r="BA209">
        <v>232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CX209">
        <f>ROUND(Y209*Source!I192,9)</f>
        <v>3.7000000000000002E-3</v>
      </c>
      <c r="CY209">
        <f>AD209</f>
        <v>0</v>
      </c>
      <c r="CZ209">
        <f>AH209</f>
        <v>0</v>
      </c>
      <c r="DA209">
        <f>AL209</f>
        <v>1</v>
      </c>
      <c r="DB209">
        <f>ROUND((ROUND(AT209*CZ209,2)*1.25),2)</f>
        <v>0</v>
      </c>
      <c r="DC209">
        <f>ROUND((ROUND(AT209*AG209,2)*1.25),2)</f>
        <v>0</v>
      </c>
      <c r="DD209" t="s">
        <v>3</v>
      </c>
      <c r="DE209" t="s">
        <v>3</v>
      </c>
      <c r="DF209">
        <f>ROUND(ROUND(AE209,2)*CX209,2)</f>
        <v>0</v>
      </c>
      <c r="DG209">
        <f t="shared" si="116"/>
        <v>0</v>
      </c>
      <c r="DH209">
        <f>ROUND(ROUND(AG209*AK209,2)*CX209,2)</f>
        <v>0</v>
      </c>
      <c r="DI209">
        <f>ROUND(ROUND(AH209,2)*CX209,2)</f>
        <v>0</v>
      </c>
      <c r="DJ209">
        <f>DI209</f>
        <v>0</v>
      </c>
      <c r="DK209">
        <v>0</v>
      </c>
      <c r="DL209" t="s">
        <v>3</v>
      </c>
      <c r="DM209">
        <v>0</v>
      </c>
      <c r="DN209" t="s">
        <v>3</v>
      </c>
      <c r="DO209">
        <v>0</v>
      </c>
    </row>
    <row r="210" spans="1:119" x14ac:dyDescent="0.2">
      <c r="A210">
        <f>ROW(Source!A192)</f>
        <v>192</v>
      </c>
      <c r="B210">
        <v>145071932</v>
      </c>
      <c r="C210">
        <v>145105689</v>
      </c>
      <c r="D210">
        <v>140923885</v>
      </c>
      <c r="E210">
        <v>1</v>
      </c>
      <c r="F210">
        <v>1</v>
      </c>
      <c r="G210">
        <v>1</v>
      </c>
      <c r="H210">
        <v>2</v>
      </c>
      <c r="I210" t="s">
        <v>413</v>
      </c>
      <c r="J210" t="s">
        <v>414</v>
      </c>
      <c r="K210" t="s">
        <v>415</v>
      </c>
      <c r="L210">
        <v>1367</v>
      </c>
      <c r="N210">
        <v>1011</v>
      </c>
      <c r="O210" t="s">
        <v>396</v>
      </c>
      <c r="P210" t="s">
        <v>396</v>
      </c>
      <c r="Q210">
        <v>1</v>
      </c>
      <c r="W210">
        <v>0</v>
      </c>
      <c r="X210">
        <v>509054691</v>
      </c>
      <c r="Y210">
        <f>(AT210*1.25)</f>
        <v>1.2500000000000001E-2</v>
      </c>
      <c r="AA210">
        <v>0</v>
      </c>
      <c r="AB210">
        <v>881.17</v>
      </c>
      <c r="AC210">
        <v>530.24</v>
      </c>
      <c r="AD210">
        <v>0</v>
      </c>
      <c r="AE210">
        <v>0</v>
      </c>
      <c r="AF210">
        <v>65.709999999999994</v>
      </c>
      <c r="AG210">
        <v>11.6</v>
      </c>
      <c r="AH210">
        <v>0</v>
      </c>
      <c r="AI210">
        <v>1</v>
      </c>
      <c r="AJ210">
        <v>13.41</v>
      </c>
      <c r="AK210">
        <v>45.71</v>
      </c>
      <c r="AL210">
        <v>1</v>
      </c>
      <c r="AM210">
        <v>4</v>
      </c>
      <c r="AN210">
        <v>0</v>
      </c>
      <c r="AO210">
        <v>1</v>
      </c>
      <c r="AP210">
        <v>1</v>
      </c>
      <c r="AQ210">
        <v>0</v>
      </c>
      <c r="AR210">
        <v>0</v>
      </c>
      <c r="AS210" t="s">
        <v>3</v>
      </c>
      <c r="AT210">
        <v>0.01</v>
      </c>
      <c r="AU210" t="s">
        <v>38</v>
      </c>
      <c r="AV210">
        <v>0</v>
      </c>
      <c r="AW210">
        <v>2</v>
      </c>
      <c r="AX210">
        <v>145105697</v>
      </c>
      <c r="AY210">
        <v>1</v>
      </c>
      <c r="AZ210">
        <v>0</v>
      </c>
      <c r="BA210">
        <v>233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CX210">
        <f>ROUND(Y210*Source!I192,9)</f>
        <v>3.7000000000000002E-3</v>
      </c>
      <c r="CY210">
        <f>AB210</f>
        <v>881.17</v>
      </c>
      <c r="CZ210">
        <f>AF210</f>
        <v>65.709999999999994</v>
      </c>
      <c r="DA210">
        <f>AJ210</f>
        <v>13.41</v>
      </c>
      <c r="DB210">
        <f>ROUND((ROUND(AT210*CZ210,2)*1.25),2)</f>
        <v>0.83</v>
      </c>
      <c r="DC210">
        <f>ROUND((ROUND(AT210*AG210,2)*1.25),2)</f>
        <v>0.15</v>
      </c>
      <c r="DD210" t="s">
        <v>3</v>
      </c>
      <c r="DE210" t="s">
        <v>3</v>
      </c>
      <c r="DF210">
        <f>ROUND(ROUND(AE210,2)*CX210,2)</f>
        <v>0</v>
      </c>
      <c r="DG210">
        <f>ROUND(ROUND(AF210*AJ210,2)*CX210,2)</f>
        <v>3.26</v>
      </c>
      <c r="DH210">
        <f>ROUND(ROUND(AG210*AK210,2)*CX210,2)</f>
        <v>1.96</v>
      </c>
      <c r="DI210">
        <f>ROUND(ROUND(AH210,2)*CX210,2)</f>
        <v>0</v>
      </c>
      <c r="DJ210">
        <f>DG210</f>
        <v>3.26</v>
      </c>
      <c r="DK210">
        <v>0</v>
      </c>
      <c r="DL210" t="s">
        <v>3</v>
      </c>
      <c r="DM210">
        <v>0</v>
      </c>
      <c r="DN210" t="s">
        <v>3</v>
      </c>
      <c r="DO210">
        <v>0</v>
      </c>
    </row>
    <row r="211" spans="1:119" x14ac:dyDescent="0.2">
      <c r="A211">
        <f>ROW(Source!A192)</f>
        <v>192</v>
      </c>
      <c r="B211">
        <v>145071932</v>
      </c>
      <c r="C211">
        <v>145105689</v>
      </c>
      <c r="D211">
        <v>140775136</v>
      </c>
      <c r="E211">
        <v>1</v>
      </c>
      <c r="F211">
        <v>1</v>
      </c>
      <c r="G211">
        <v>1</v>
      </c>
      <c r="H211">
        <v>3</v>
      </c>
      <c r="I211" t="s">
        <v>461</v>
      </c>
      <c r="J211" t="s">
        <v>462</v>
      </c>
      <c r="K211" t="s">
        <v>463</v>
      </c>
      <c r="L211">
        <v>1348</v>
      </c>
      <c r="N211">
        <v>1009</v>
      </c>
      <c r="O211" t="s">
        <v>33</v>
      </c>
      <c r="P211" t="s">
        <v>33</v>
      </c>
      <c r="Q211">
        <v>1000</v>
      </c>
      <c r="W211">
        <v>0</v>
      </c>
      <c r="X211">
        <v>-384732532</v>
      </c>
      <c r="Y211">
        <f t="shared" ref="Y211:Y222" si="118">AT211</f>
        <v>1.4E-3</v>
      </c>
      <c r="AA211">
        <v>71020.5</v>
      </c>
      <c r="AB211">
        <v>0</v>
      </c>
      <c r="AC211">
        <v>0</v>
      </c>
      <c r="AD211">
        <v>0</v>
      </c>
      <c r="AE211">
        <v>8475</v>
      </c>
      <c r="AF211">
        <v>0</v>
      </c>
      <c r="AG211">
        <v>0</v>
      </c>
      <c r="AH211">
        <v>0</v>
      </c>
      <c r="AI211">
        <v>8.3800000000000008</v>
      </c>
      <c r="AJ211">
        <v>1</v>
      </c>
      <c r="AK211">
        <v>1</v>
      </c>
      <c r="AL211">
        <v>1</v>
      </c>
      <c r="AM211">
        <v>4</v>
      </c>
      <c r="AN211">
        <v>0</v>
      </c>
      <c r="AO211">
        <v>1</v>
      </c>
      <c r="AP211">
        <v>1</v>
      </c>
      <c r="AQ211">
        <v>0</v>
      </c>
      <c r="AR211">
        <v>0</v>
      </c>
      <c r="AS211" t="s">
        <v>3</v>
      </c>
      <c r="AT211">
        <v>1.4E-3</v>
      </c>
      <c r="AU211" t="s">
        <v>3</v>
      </c>
      <c r="AV211">
        <v>0</v>
      </c>
      <c r="AW211">
        <v>2</v>
      </c>
      <c r="AX211">
        <v>145105698</v>
      </c>
      <c r="AY211">
        <v>1</v>
      </c>
      <c r="AZ211">
        <v>0</v>
      </c>
      <c r="BA211">
        <v>234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CX211">
        <f>ROUND(Y211*Source!I192,9)</f>
        <v>4.1439999999999999E-4</v>
      </c>
      <c r="CY211">
        <f>AA211</f>
        <v>71020.5</v>
      </c>
      <c r="CZ211">
        <f>AE211</f>
        <v>8475</v>
      </c>
      <c r="DA211">
        <f>AI211</f>
        <v>8.3800000000000008</v>
      </c>
      <c r="DB211">
        <f t="shared" ref="DB211:DB222" si="119">ROUND(ROUND(AT211*CZ211,2),2)</f>
        <v>11.87</v>
      </c>
      <c r="DC211">
        <f t="shared" ref="DC211:DC222" si="120">ROUND(ROUND(AT211*AG211,2),2)</f>
        <v>0</v>
      </c>
      <c r="DD211" t="s">
        <v>3</v>
      </c>
      <c r="DE211" t="s">
        <v>3</v>
      </c>
      <c r="DF211">
        <f>ROUND(ROUND(AE211*AI211,2)*CX211,2)</f>
        <v>29.43</v>
      </c>
      <c r="DG211">
        <f>ROUND(ROUND(AF211,2)*CX211,2)</f>
        <v>0</v>
      </c>
      <c r="DH211">
        <f>ROUND(ROUND(AG211,2)*CX211,2)</f>
        <v>0</v>
      </c>
      <c r="DI211">
        <f>ROUND(ROUND(AH211,2)*CX211,2)</f>
        <v>0</v>
      </c>
      <c r="DJ211">
        <f>DF211</f>
        <v>29.43</v>
      </c>
      <c r="DK211">
        <v>0</v>
      </c>
      <c r="DL211" t="s">
        <v>3</v>
      </c>
      <c r="DM211">
        <v>0</v>
      </c>
      <c r="DN211" t="s">
        <v>3</v>
      </c>
      <c r="DO211">
        <v>0</v>
      </c>
    </row>
    <row r="212" spans="1:119" x14ac:dyDescent="0.2">
      <c r="A212">
        <f>ROW(Source!A192)</f>
        <v>192</v>
      </c>
      <c r="B212">
        <v>145071932</v>
      </c>
      <c r="C212">
        <v>145105689</v>
      </c>
      <c r="D212">
        <v>140792570</v>
      </c>
      <c r="E212">
        <v>1</v>
      </c>
      <c r="F212">
        <v>1</v>
      </c>
      <c r="G212">
        <v>1</v>
      </c>
      <c r="H212">
        <v>3</v>
      </c>
      <c r="I212" t="s">
        <v>82</v>
      </c>
      <c r="J212" t="s">
        <v>84</v>
      </c>
      <c r="K212" t="s">
        <v>83</v>
      </c>
      <c r="L212">
        <v>1348</v>
      </c>
      <c r="N212">
        <v>1009</v>
      </c>
      <c r="O212" t="s">
        <v>33</v>
      </c>
      <c r="P212" t="s">
        <v>33</v>
      </c>
      <c r="Q212">
        <v>1000</v>
      </c>
      <c r="W212">
        <v>1</v>
      </c>
      <c r="X212">
        <v>-509681559</v>
      </c>
      <c r="Y212">
        <f t="shared" si="118"/>
        <v>-2.3E-2</v>
      </c>
      <c r="AA212">
        <v>93856</v>
      </c>
      <c r="AB212">
        <v>0</v>
      </c>
      <c r="AC212">
        <v>0</v>
      </c>
      <c r="AD212">
        <v>0</v>
      </c>
      <c r="AE212">
        <v>11200</v>
      </c>
      <c r="AF212">
        <v>0</v>
      </c>
      <c r="AG212">
        <v>0</v>
      </c>
      <c r="AH212">
        <v>0</v>
      </c>
      <c r="AI212">
        <v>8.3800000000000008</v>
      </c>
      <c r="AJ212">
        <v>1</v>
      </c>
      <c r="AK212">
        <v>1</v>
      </c>
      <c r="AL212">
        <v>1</v>
      </c>
      <c r="AM212">
        <v>4</v>
      </c>
      <c r="AN212">
        <v>0</v>
      </c>
      <c r="AO212">
        <v>1</v>
      </c>
      <c r="AP212">
        <v>1</v>
      </c>
      <c r="AQ212">
        <v>0</v>
      </c>
      <c r="AR212">
        <v>0</v>
      </c>
      <c r="AS212" t="s">
        <v>3</v>
      </c>
      <c r="AT212">
        <v>-2.3E-2</v>
      </c>
      <c r="AU212" t="s">
        <v>3</v>
      </c>
      <c r="AV212">
        <v>0</v>
      </c>
      <c r="AW212">
        <v>2</v>
      </c>
      <c r="AX212">
        <v>145105699</v>
      </c>
      <c r="AY212">
        <v>1</v>
      </c>
      <c r="AZ212">
        <v>6144</v>
      </c>
      <c r="BA212">
        <v>235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CX212">
        <f>ROUND(Y212*Source!I192,9)</f>
        <v>-6.8079999999999998E-3</v>
      </c>
      <c r="CY212">
        <f>AA212</f>
        <v>93856</v>
      </c>
      <c r="CZ212">
        <f>AE212</f>
        <v>11200</v>
      </c>
      <c r="DA212">
        <f>AI212</f>
        <v>8.3800000000000008</v>
      </c>
      <c r="DB212">
        <f t="shared" si="119"/>
        <v>-257.60000000000002</v>
      </c>
      <c r="DC212">
        <f t="shared" si="120"/>
        <v>0</v>
      </c>
      <c r="DD212" t="s">
        <v>3</v>
      </c>
      <c r="DE212" t="s">
        <v>3</v>
      </c>
      <c r="DF212">
        <f>ROUND(ROUND(AE212*AI212,2)*CX212,2)</f>
        <v>-638.97</v>
      </c>
      <c r="DG212">
        <f>ROUND(ROUND(AF212,2)*CX212,2)</f>
        <v>0</v>
      </c>
      <c r="DH212">
        <f>ROUND(ROUND(AG212,2)*CX212,2)</f>
        <v>0</v>
      </c>
      <c r="DI212">
        <f>ROUND(ROUND(AH212,2)*CX212,2)</f>
        <v>0</v>
      </c>
      <c r="DJ212">
        <f>DF212</f>
        <v>-638.97</v>
      </c>
      <c r="DK212">
        <v>0</v>
      </c>
      <c r="DL212" t="s">
        <v>3</v>
      </c>
      <c r="DM212">
        <v>0</v>
      </c>
      <c r="DN212" t="s">
        <v>3</v>
      </c>
      <c r="DO212">
        <v>0</v>
      </c>
    </row>
    <row r="213" spans="1:119" x14ac:dyDescent="0.2">
      <c r="A213">
        <f>ROW(Source!A196)</f>
        <v>196</v>
      </c>
      <c r="B213">
        <v>145071932</v>
      </c>
      <c r="C213">
        <v>145105757</v>
      </c>
      <c r="D213">
        <v>140755425</v>
      </c>
      <c r="E213">
        <v>70</v>
      </c>
      <c r="F213">
        <v>1</v>
      </c>
      <c r="G213">
        <v>1</v>
      </c>
      <c r="H213">
        <v>1</v>
      </c>
      <c r="I213" t="s">
        <v>479</v>
      </c>
      <c r="J213" t="s">
        <v>3</v>
      </c>
      <c r="K213" t="s">
        <v>480</v>
      </c>
      <c r="L213">
        <v>1191</v>
      </c>
      <c r="N213">
        <v>1013</v>
      </c>
      <c r="O213" t="s">
        <v>392</v>
      </c>
      <c r="P213" t="s">
        <v>392</v>
      </c>
      <c r="Q213">
        <v>1</v>
      </c>
      <c r="W213">
        <v>0</v>
      </c>
      <c r="X213">
        <v>-366857280</v>
      </c>
      <c r="Y213">
        <f t="shared" si="118"/>
        <v>65.12</v>
      </c>
      <c r="AA213">
        <v>0</v>
      </c>
      <c r="AB213">
        <v>0</v>
      </c>
      <c r="AC213">
        <v>0</v>
      </c>
      <c r="AD213">
        <v>362.94</v>
      </c>
      <c r="AE213">
        <v>0</v>
      </c>
      <c r="AF213">
        <v>0</v>
      </c>
      <c r="AG213">
        <v>0</v>
      </c>
      <c r="AH213">
        <v>7.94</v>
      </c>
      <c r="AI213">
        <v>1</v>
      </c>
      <c r="AJ213">
        <v>1</v>
      </c>
      <c r="AK213">
        <v>1</v>
      </c>
      <c r="AL213">
        <v>45.71</v>
      </c>
      <c r="AM213">
        <v>4</v>
      </c>
      <c r="AN213">
        <v>0</v>
      </c>
      <c r="AO213">
        <v>1</v>
      </c>
      <c r="AP213">
        <v>1</v>
      </c>
      <c r="AQ213">
        <v>0</v>
      </c>
      <c r="AR213">
        <v>0</v>
      </c>
      <c r="AS213" t="s">
        <v>3</v>
      </c>
      <c r="AT213">
        <v>65.12</v>
      </c>
      <c r="AU213" t="s">
        <v>3</v>
      </c>
      <c r="AV213">
        <v>1</v>
      </c>
      <c r="AW213">
        <v>2</v>
      </c>
      <c r="AX213">
        <v>145105764</v>
      </c>
      <c r="AY213">
        <v>1</v>
      </c>
      <c r="AZ213">
        <v>0</v>
      </c>
      <c r="BA213">
        <v>236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CX213">
        <f>ROUND(Y213*Source!I196,9)</f>
        <v>315.18079999999998</v>
      </c>
      <c r="CY213">
        <f>AD213</f>
        <v>362.94</v>
      </c>
      <c r="CZ213">
        <f>AH213</f>
        <v>7.94</v>
      </c>
      <c r="DA213">
        <f>AL213</f>
        <v>45.71</v>
      </c>
      <c r="DB213">
        <f t="shared" si="119"/>
        <v>517.04999999999995</v>
      </c>
      <c r="DC213">
        <f t="shared" si="120"/>
        <v>0</v>
      </c>
      <c r="DD213" t="s">
        <v>3</v>
      </c>
      <c r="DE213" t="s">
        <v>3</v>
      </c>
      <c r="DF213">
        <f>ROUND(ROUND(AE213,2)*CX213,2)</f>
        <v>0</v>
      </c>
      <c r="DG213">
        <f>ROUND(ROUND(AF213,2)*CX213,2)</f>
        <v>0</v>
      </c>
      <c r="DH213">
        <f>ROUND(ROUND(AG213,2)*CX213,2)</f>
        <v>0</v>
      </c>
      <c r="DI213">
        <f>ROUND(ROUND(AH213*AL213,2)*CX213,2)</f>
        <v>114391.72</v>
      </c>
      <c r="DJ213">
        <f>DI213</f>
        <v>114391.72</v>
      </c>
      <c r="DK213">
        <v>0</v>
      </c>
      <c r="DL213" t="s">
        <v>3</v>
      </c>
      <c r="DM213">
        <v>0</v>
      </c>
      <c r="DN213" t="s">
        <v>3</v>
      </c>
      <c r="DO213">
        <v>0</v>
      </c>
    </row>
    <row r="214" spans="1:119" x14ac:dyDescent="0.2">
      <c r="A214">
        <f>ROW(Source!A196)</f>
        <v>196</v>
      </c>
      <c r="B214">
        <v>145071932</v>
      </c>
      <c r="C214">
        <v>145105757</v>
      </c>
      <c r="D214">
        <v>140755491</v>
      </c>
      <c r="E214">
        <v>70</v>
      </c>
      <c r="F214">
        <v>1</v>
      </c>
      <c r="G214">
        <v>1</v>
      </c>
      <c r="H214">
        <v>1</v>
      </c>
      <c r="I214" t="s">
        <v>399</v>
      </c>
      <c r="J214" t="s">
        <v>3</v>
      </c>
      <c r="K214" t="s">
        <v>400</v>
      </c>
      <c r="L214">
        <v>1191</v>
      </c>
      <c r="N214">
        <v>1013</v>
      </c>
      <c r="O214" t="s">
        <v>392</v>
      </c>
      <c r="P214" t="s">
        <v>392</v>
      </c>
      <c r="Q214">
        <v>1</v>
      </c>
      <c r="W214">
        <v>0</v>
      </c>
      <c r="X214">
        <v>-1417349443</v>
      </c>
      <c r="Y214">
        <f t="shared" si="118"/>
        <v>0.28000000000000003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1</v>
      </c>
      <c r="AJ214">
        <v>1</v>
      </c>
      <c r="AK214">
        <v>45.71</v>
      </c>
      <c r="AL214">
        <v>1</v>
      </c>
      <c r="AM214">
        <v>4</v>
      </c>
      <c r="AN214">
        <v>0</v>
      </c>
      <c r="AO214">
        <v>1</v>
      </c>
      <c r="AP214">
        <v>0</v>
      </c>
      <c r="AQ214">
        <v>0</v>
      </c>
      <c r="AR214">
        <v>0</v>
      </c>
      <c r="AS214" t="s">
        <v>3</v>
      </c>
      <c r="AT214">
        <v>0.28000000000000003</v>
      </c>
      <c r="AU214" t="s">
        <v>3</v>
      </c>
      <c r="AV214">
        <v>2</v>
      </c>
      <c r="AW214">
        <v>2</v>
      </c>
      <c r="AX214">
        <v>145105765</v>
      </c>
      <c r="AY214">
        <v>1</v>
      </c>
      <c r="AZ214">
        <v>0</v>
      </c>
      <c r="BA214">
        <v>237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CX214">
        <f>ROUND(Y214*Source!I196,9)</f>
        <v>1.3552</v>
      </c>
      <c r="CY214">
        <f>AD214</f>
        <v>0</v>
      </c>
      <c r="CZ214">
        <f>AH214</f>
        <v>0</v>
      </c>
      <c r="DA214">
        <f>AL214</f>
        <v>1</v>
      </c>
      <c r="DB214">
        <f t="shared" si="119"/>
        <v>0</v>
      </c>
      <c r="DC214">
        <f t="shared" si="120"/>
        <v>0</v>
      </c>
      <c r="DD214" t="s">
        <v>3</v>
      </c>
      <c r="DE214" t="s">
        <v>3</v>
      </c>
      <c r="DF214">
        <f>ROUND(ROUND(AE214,2)*CX214,2)</f>
        <v>0</v>
      </c>
      <c r="DG214">
        <f>ROUND(ROUND(AF214,2)*CX214,2)</f>
        <v>0</v>
      </c>
      <c r="DH214">
        <f>ROUND(ROUND(AG214*AK214,2)*CX214,2)</f>
        <v>0</v>
      </c>
      <c r="DI214">
        <f>ROUND(ROUND(AH214,2)*CX214,2)</f>
        <v>0</v>
      </c>
      <c r="DJ214">
        <f>DI214</f>
        <v>0</v>
      </c>
      <c r="DK214">
        <v>0</v>
      </c>
      <c r="DL214" t="s">
        <v>3</v>
      </c>
      <c r="DM214">
        <v>0</v>
      </c>
      <c r="DN214" t="s">
        <v>3</v>
      </c>
      <c r="DO214">
        <v>0</v>
      </c>
    </row>
    <row r="215" spans="1:119" x14ac:dyDescent="0.2">
      <c r="A215">
        <f>ROW(Source!A196)</f>
        <v>196</v>
      </c>
      <c r="B215">
        <v>145071932</v>
      </c>
      <c r="C215">
        <v>145105757</v>
      </c>
      <c r="D215">
        <v>140923086</v>
      </c>
      <c r="E215">
        <v>1</v>
      </c>
      <c r="F215">
        <v>1</v>
      </c>
      <c r="G215">
        <v>1</v>
      </c>
      <c r="H215">
        <v>2</v>
      </c>
      <c r="I215" t="s">
        <v>481</v>
      </c>
      <c r="J215" t="s">
        <v>482</v>
      </c>
      <c r="K215" t="s">
        <v>483</v>
      </c>
      <c r="L215">
        <v>1367</v>
      </c>
      <c r="N215">
        <v>1011</v>
      </c>
      <c r="O215" t="s">
        <v>396</v>
      </c>
      <c r="P215" t="s">
        <v>396</v>
      </c>
      <c r="Q215">
        <v>1</v>
      </c>
      <c r="W215">
        <v>0</v>
      </c>
      <c r="X215">
        <v>208619310</v>
      </c>
      <c r="Y215">
        <f t="shared" si="118"/>
        <v>0.39</v>
      </c>
      <c r="AA215">
        <v>0</v>
      </c>
      <c r="AB215">
        <v>22.8</v>
      </c>
      <c r="AC215">
        <v>0</v>
      </c>
      <c r="AD215">
        <v>0</v>
      </c>
      <c r="AE215">
        <v>0</v>
      </c>
      <c r="AF215">
        <v>1.7</v>
      </c>
      <c r="AG215">
        <v>0</v>
      </c>
      <c r="AH215">
        <v>0</v>
      </c>
      <c r="AI215">
        <v>1</v>
      </c>
      <c r="AJ215">
        <v>13.41</v>
      </c>
      <c r="AK215">
        <v>45.71</v>
      </c>
      <c r="AL215">
        <v>1</v>
      </c>
      <c r="AM215">
        <v>4</v>
      </c>
      <c r="AN215">
        <v>0</v>
      </c>
      <c r="AO215">
        <v>1</v>
      </c>
      <c r="AP215">
        <v>0</v>
      </c>
      <c r="AQ215">
        <v>0</v>
      </c>
      <c r="AR215">
        <v>0</v>
      </c>
      <c r="AS215" t="s">
        <v>3</v>
      </c>
      <c r="AT215">
        <v>0.39</v>
      </c>
      <c r="AU215" t="s">
        <v>3</v>
      </c>
      <c r="AV215">
        <v>0</v>
      </c>
      <c r="AW215">
        <v>2</v>
      </c>
      <c r="AX215">
        <v>145105766</v>
      </c>
      <c r="AY215">
        <v>1</v>
      </c>
      <c r="AZ215">
        <v>0</v>
      </c>
      <c r="BA215">
        <v>238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CX215">
        <f>ROUND(Y215*Source!I196,9)</f>
        <v>1.8875999999999999</v>
      </c>
      <c r="CY215">
        <f>AB215</f>
        <v>22.8</v>
      </c>
      <c r="CZ215">
        <f>AF215</f>
        <v>1.7</v>
      </c>
      <c r="DA215">
        <f>AJ215</f>
        <v>13.41</v>
      </c>
      <c r="DB215">
        <f t="shared" si="119"/>
        <v>0.66</v>
      </c>
      <c r="DC215">
        <f t="shared" si="120"/>
        <v>0</v>
      </c>
      <c r="DD215" t="s">
        <v>3</v>
      </c>
      <c r="DE215" t="s">
        <v>3</v>
      </c>
      <c r="DF215">
        <f>ROUND(ROUND(AE215,2)*CX215,2)</f>
        <v>0</v>
      </c>
      <c r="DG215">
        <f>ROUND(ROUND(AF215*AJ215,2)*CX215,2)</f>
        <v>43.04</v>
      </c>
      <c r="DH215">
        <f>ROUND(ROUND(AG215*AK215,2)*CX215,2)</f>
        <v>0</v>
      </c>
      <c r="DI215">
        <f>ROUND(ROUND(AH215,2)*CX215,2)</f>
        <v>0</v>
      </c>
      <c r="DJ215">
        <f>DG215</f>
        <v>43.04</v>
      </c>
      <c r="DK215">
        <v>0</v>
      </c>
      <c r="DL215" t="s">
        <v>3</v>
      </c>
      <c r="DM215">
        <v>0</v>
      </c>
      <c r="DN215" t="s">
        <v>3</v>
      </c>
      <c r="DO215">
        <v>0</v>
      </c>
    </row>
    <row r="216" spans="1:119" x14ac:dyDescent="0.2">
      <c r="A216">
        <f>ROW(Source!A196)</f>
        <v>196</v>
      </c>
      <c r="B216">
        <v>145071932</v>
      </c>
      <c r="C216">
        <v>145105757</v>
      </c>
      <c r="D216">
        <v>140923885</v>
      </c>
      <c r="E216">
        <v>1</v>
      </c>
      <c r="F216">
        <v>1</v>
      </c>
      <c r="G216">
        <v>1</v>
      </c>
      <c r="H216">
        <v>2</v>
      </c>
      <c r="I216" t="s">
        <v>413</v>
      </c>
      <c r="J216" t="s">
        <v>414</v>
      </c>
      <c r="K216" t="s">
        <v>415</v>
      </c>
      <c r="L216">
        <v>1367</v>
      </c>
      <c r="N216">
        <v>1011</v>
      </c>
      <c r="O216" t="s">
        <v>396</v>
      </c>
      <c r="P216" t="s">
        <v>396</v>
      </c>
      <c r="Q216">
        <v>1</v>
      </c>
      <c r="W216">
        <v>0</v>
      </c>
      <c r="X216">
        <v>509054691</v>
      </c>
      <c r="Y216">
        <f t="shared" si="118"/>
        <v>0.28000000000000003</v>
      </c>
      <c r="AA216">
        <v>0</v>
      </c>
      <c r="AB216">
        <v>881.17</v>
      </c>
      <c r="AC216">
        <v>530.24</v>
      </c>
      <c r="AD216">
        <v>0</v>
      </c>
      <c r="AE216">
        <v>0</v>
      </c>
      <c r="AF216">
        <v>65.709999999999994</v>
      </c>
      <c r="AG216">
        <v>11.6</v>
      </c>
      <c r="AH216">
        <v>0</v>
      </c>
      <c r="AI216">
        <v>1</v>
      </c>
      <c r="AJ216">
        <v>13.41</v>
      </c>
      <c r="AK216">
        <v>45.71</v>
      </c>
      <c r="AL216">
        <v>1</v>
      </c>
      <c r="AM216">
        <v>4</v>
      </c>
      <c r="AN216">
        <v>0</v>
      </c>
      <c r="AO216">
        <v>1</v>
      </c>
      <c r="AP216">
        <v>0</v>
      </c>
      <c r="AQ216">
        <v>0</v>
      </c>
      <c r="AR216">
        <v>0</v>
      </c>
      <c r="AS216" t="s">
        <v>3</v>
      </c>
      <c r="AT216">
        <v>0.28000000000000003</v>
      </c>
      <c r="AU216" t="s">
        <v>3</v>
      </c>
      <c r="AV216">
        <v>0</v>
      </c>
      <c r="AW216">
        <v>2</v>
      </c>
      <c r="AX216">
        <v>145105767</v>
      </c>
      <c r="AY216">
        <v>1</v>
      </c>
      <c r="AZ216">
        <v>0</v>
      </c>
      <c r="BA216">
        <v>239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CX216">
        <f>ROUND(Y216*Source!I196,9)</f>
        <v>1.3552</v>
      </c>
      <c r="CY216">
        <f>AB216</f>
        <v>881.17</v>
      </c>
      <c r="CZ216">
        <f>AF216</f>
        <v>65.709999999999994</v>
      </c>
      <c r="DA216">
        <f>AJ216</f>
        <v>13.41</v>
      </c>
      <c r="DB216">
        <f t="shared" si="119"/>
        <v>18.399999999999999</v>
      </c>
      <c r="DC216">
        <f t="shared" si="120"/>
        <v>3.25</v>
      </c>
      <c r="DD216" t="s">
        <v>3</v>
      </c>
      <c r="DE216" t="s">
        <v>3</v>
      </c>
      <c r="DF216">
        <f>ROUND(ROUND(AE216,2)*CX216,2)</f>
        <v>0</v>
      </c>
      <c r="DG216">
        <f>ROUND(ROUND(AF216*AJ216,2)*CX216,2)</f>
        <v>1194.1600000000001</v>
      </c>
      <c r="DH216">
        <f>ROUND(ROUND(AG216*AK216,2)*CX216,2)</f>
        <v>718.58</v>
      </c>
      <c r="DI216">
        <f>ROUND(ROUND(AH216,2)*CX216,2)</f>
        <v>0</v>
      </c>
      <c r="DJ216">
        <f>DG216</f>
        <v>1194.1600000000001</v>
      </c>
      <c r="DK216">
        <v>0</v>
      </c>
      <c r="DL216" t="s">
        <v>3</v>
      </c>
      <c r="DM216">
        <v>0</v>
      </c>
      <c r="DN216" t="s">
        <v>3</v>
      </c>
      <c r="DO216">
        <v>0</v>
      </c>
    </row>
    <row r="217" spans="1:119" x14ac:dyDescent="0.2">
      <c r="A217">
        <f>ROW(Source!A196)</f>
        <v>196</v>
      </c>
      <c r="B217">
        <v>145071932</v>
      </c>
      <c r="C217">
        <v>145105757</v>
      </c>
      <c r="D217">
        <v>140775118</v>
      </c>
      <c r="E217">
        <v>1</v>
      </c>
      <c r="F217">
        <v>1</v>
      </c>
      <c r="G217">
        <v>1</v>
      </c>
      <c r="H217">
        <v>3</v>
      </c>
      <c r="I217" t="s">
        <v>484</v>
      </c>
      <c r="J217" t="s">
        <v>485</v>
      </c>
      <c r="K217" t="s">
        <v>486</v>
      </c>
      <c r="L217">
        <v>1348</v>
      </c>
      <c r="N217">
        <v>1009</v>
      </c>
      <c r="O217" t="s">
        <v>33</v>
      </c>
      <c r="P217" t="s">
        <v>33</v>
      </c>
      <c r="Q217">
        <v>1000</v>
      </c>
      <c r="W217">
        <v>0</v>
      </c>
      <c r="X217">
        <v>-45966985</v>
      </c>
      <c r="Y217">
        <f t="shared" si="118"/>
        <v>4.0000000000000001E-3</v>
      </c>
      <c r="AA217">
        <v>100375.64</v>
      </c>
      <c r="AB217">
        <v>0</v>
      </c>
      <c r="AC217">
        <v>0</v>
      </c>
      <c r="AD217">
        <v>0</v>
      </c>
      <c r="AE217">
        <v>11978</v>
      </c>
      <c r="AF217">
        <v>0</v>
      </c>
      <c r="AG217">
        <v>0</v>
      </c>
      <c r="AH217">
        <v>0</v>
      </c>
      <c r="AI217">
        <v>8.3800000000000008</v>
      </c>
      <c r="AJ217">
        <v>1</v>
      </c>
      <c r="AK217">
        <v>1</v>
      </c>
      <c r="AL217">
        <v>1</v>
      </c>
      <c r="AM217">
        <v>4</v>
      </c>
      <c r="AN217">
        <v>0</v>
      </c>
      <c r="AO217">
        <v>1</v>
      </c>
      <c r="AP217">
        <v>0</v>
      </c>
      <c r="AQ217">
        <v>0</v>
      </c>
      <c r="AR217">
        <v>0</v>
      </c>
      <c r="AS217" t="s">
        <v>3</v>
      </c>
      <c r="AT217">
        <v>4.0000000000000001E-3</v>
      </c>
      <c r="AU217" t="s">
        <v>3</v>
      </c>
      <c r="AV217">
        <v>0</v>
      </c>
      <c r="AW217">
        <v>2</v>
      </c>
      <c r="AX217">
        <v>145105768</v>
      </c>
      <c r="AY217">
        <v>1</v>
      </c>
      <c r="AZ217">
        <v>0</v>
      </c>
      <c r="BA217">
        <v>240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CX217">
        <f>ROUND(Y217*Source!I196,9)</f>
        <v>1.9359999999999999E-2</v>
      </c>
      <c r="CY217">
        <f>AA217</f>
        <v>100375.64</v>
      </c>
      <c r="CZ217">
        <f>AE217</f>
        <v>11978</v>
      </c>
      <c r="DA217">
        <f>AI217</f>
        <v>8.3800000000000008</v>
      </c>
      <c r="DB217">
        <f t="shared" si="119"/>
        <v>47.91</v>
      </c>
      <c r="DC217">
        <f t="shared" si="120"/>
        <v>0</v>
      </c>
      <c r="DD217" t="s">
        <v>3</v>
      </c>
      <c r="DE217" t="s">
        <v>3</v>
      </c>
      <c r="DF217">
        <f>ROUND(ROUND(AE217*AI217,2)*CX217,2)</f>
        <v>1943.27</v>
      </c>
      <c r="DG217">
        <f>ROUND(ROUND(AF217,2)*CX217,2)</f>
        <v>0</v>
      </c>
      <c r="DH217">
        <f>ROUND(ROUND(AG217,2)*CX217,2)</f>
        <v>0</v>
      </c>
      <c r="DI217">
        <f>ROUND(ROUND(AH217,2)*CX217,2)</f>
        <v>0</v>
      </c>
      <c r="DJ217">
        <f>DF217</f>
        <v>1943.27</v>
      </c>
      <c r="DK217">
        <v>0</v>
      </c>
      <c r="DL217" t="s">
        <v>3</v>
      </c>
      <c r="DM217">
        <v>0</v>
      </c>
      <c r="DN217" t="s">
        <v>3</v>
      </c>
      <c r="DO217">
        <v>0</v>
      </c>
    </row>
    <row r="218" spans="1:119" x14ac:dyDescent="0.2">
      <c r="A218">
        <f>ROW(Source!A196)</f>
        <v>196</v>
      </c>
      <c r="B218">
        <v>145071932</v>
      </c>
      <c r="C218">
        <v>145105757</v>
      </c>
      <c r="D218">
        <v>140765020</v>
      </c>
      <c r="E218">
        <v>70</v>
      </c>
      <c r="F218">
        <v>1</v>
      </c>
      <c r="G218">
        <v>1</v>
      </c>
      <c r="H218">
        <v>3</v>
      </c>
      <c r="I218" t="s">
        <v>31</v>
      </c>
      <c r="J218" t="s">
        <v>3</v>
      </c>
      <c r="K218" t="s">
        <v>32</v>
      </c>
      <c r="L218">
        <v>1348</v>
      </c>
      <c r="N218">
        <v>1009</v>
      </c>
      <c r="O218" t="s">
        <v>33</v>
      </c>
      <c r="P218" t="s">
        <v>33</v>
      </c>
      <c r="Q218">
        <v>1000</v>
      </c>
      <c r="W218">
        <v>0</v>
      </c>
      <c r="X218">
        <v>2102561428</v>
      </c>
      <c r="Y218">
        <f t="shared" si="118"/>
        <v>2.11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8.3800000000000008</v>
      </c>
      <c r="AJ218">
        <v>1</v>
      </c>
      <c r="AK218">
        <v>1</v>
      </c>
      <c r="AL218">
        <v>1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 t="s">
        <v>3</v>
      </c>
      <c r="AT218">
        <v>2.11</v>
      </c>
      <c r="AU218" t="s">
        <v>3</v>
      </c>
      <c r="AV218">
        <v>0</v>
      </c>
      <c r="AW218">
        <v>2</v>
      </c>
      <c r="AX218">
        <v>145105770</v>
      </c>
      <c r="AY218">
        <v>1</v>
      </c>
      <c r="AZ218">
        <v>0</v>
      </c>
      <c r="BA218">
        <v>242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CX218">
        <f>ROUND(Y218*Source!I196,9)</f>
        <v>10.212400000000001</v>
      </c>
      <c r="CY218">
        <f>AA218</f>
        <v>0</v>
      </c>
      <c r="CZ218">
        <f>AE218</f>
        <v>0</v>
      </c>
      <c r="DA218">
        <f>AI218</f>
        <v>8.3800000000000008</v>
      </c>
      <c r="DB218">
        <f t="shared" si="119"/>
        <v>0</v>
      </c>
      <c r="DC218">
        <f t="shared" si="120"/>
        <v>0</v>
      </c>
      <c r="DD218" t="s">
        <v>3</v>
      </c>
      <c r="DE218" t="s">
        <v>3</v>
      </c>
      <c r="DF218">
        <f>ROUND(ROUND(AE218*AI218,2)*CX218,2)</f>
        <v>0</v>
      </c>
      <c r="DG218">
        <f>ROUND(ROUND(AF218,2)*CX218,2)</f>
        <v>0</v>
      </c>
      <c r="DH218">
        <f>ROUND(ROUND(AG218,2)*CX218,2)</f>
        <v>0</v>
      </c>
      <c r="DI218">
        <f>ROUND(ROUND(AH218,2)*CX218,2)</f>
        <v>0</v>
      </c>
      <c r="DJ218">
        <f>DF218</f>
        <v>0</v>
      </c>
      <c r="DK218">
        <v>0</v>
      </c>
      <c r="DL218" t="s">
        <v>3</v>
      </c>
      <c r="DM218">
        <v>0</v>
      </c>
      <c r="DN218" t="s">
        <v>3</v>
      </c>
      <c r="DO218">
        <v>0</v>
      </c>
    </row>
    <row r="219" spans="1:119" x14ac:dyDescent="0.2">
      <c r="A219">
        <f>ROW(Source!A199)</f>
        <v>199</v>
      </c>
      <c r="B219">
        <v>145071932</v>
      </c>
      <c r="C219">
        <v>145105773</v>
      </c>
      <c r="D219">
        <v>140755427</v>
      </c>
      <c r="E219">
        <v>70</v>
      </c>
      <c r="F219">
        <v>1</v>
      </c>
      <c r="G219">
        <v>1</v>
      </c>
      <c r="H219">
        <v>1</v>
      </c>
      <c r="I219" t="s">
        <v>487</v>
      </c>
      <c r="J219" t="s">
        <v>3</v>
      </c>
      <c r="K219" t="s">
        <v>488</v>
      </c>
      <c r="L219">
        <v>1191</v>
      </c>
      <c r="N219">
        <v>1013</v>
      </c>
      <c r="O219" t="s">
        <v>392</v>
      </c>
      <c r="P219" t="s">
        <v>392</v>
      </c>
      <c r="Q219">
        <v>1</v>
      </c>
      <c r="W219">
        <v>0</v>
      </c>
      <c r="X219">
        <v>-844220143</v>
      </c>
      <c r="Y219">
        <f t="shared" si="118"/>
        <v>22.68</v>
      </c>
      <c r="AA219">
        <v>0</v>
      </c>
      <c r="AB219">
        <v>0</v>
      </c>
      <c r="AC219">
        <v>0</v>
      </c>
      <c r="AD219">
        <v>369.79</v>
      </c>
      <c r="AE219">
        <v>0</v>
      </c>
      <c r="AF219">
        <v>0</v>
      </c>
      <c r="AG219">
        <v>0</v>
      </c>
      <c r="AH219">
        <v>8.09</v>
      </c>
      <c r="AI219">
        <v>1</v>
      </c>
      <c r="AJ219">
        <v>1</v>
      </c>
      <c r="AK219">
        <v>1</v>
      </c>
      <c r="AL219">
        <v>45.71</v>
      </c>
      <c r="AM219">
        <v>4</v>
      </c>
      <c r="AN219">
        <v>0</v>
      </c>
      <c r="AO219">
        <v>1</v>
      </c>
      <c r="AP219">
        <v>1</v>
      </c>
      <c r="AQ219">
        <v>0</v>
      </c>
      <c r="AR219">
        <v>0</v>
      </c>
      <c r="AS219" t="s">
        <v>3</v>
      </c>
      <c r="AT219">
        <v>22.68</v>
      </c>
      <c r="AU219" t="s">
        <v>3</v>
      </c>
      <c r="AV219">
        <v>1</v>
      </c>
      <c r="AW219">
        <v>2</v>
      </c>
      <c r="AX219">
        <v>145105778</v>
      </c>
      <c r="AY219">
        <v>1</v>
      </c>
      <c r="AZ219">
        <v>0</v>
      </c>
      <c r="BA219">
        <v>243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CX219">
        <f>ROUND(Y219*Source!I199,9)</f>
        <v>36.589644</v>
      </c>
      <c r="CY219">
        <f>AD219</f>
        <v>369.79</v>
      </c>
      <c r="CZ219">
        <f>AH219</f>
        <v>8.09</v>
      </c>
      <c r="DA219">
        <f>AL219</f>
        <v>45.71</v>
      </c>
      <c r="DB219">
        <f t="shared" si="119"/>
        <v>183.48</v>
      </c>
      <c r="DC219">
        <f t="shared" si="120"/>
        <v>0</v>
      </c>
      <c r="DD219" t="s">
        <v>3</v>
      </c>
      <c r="DE219" t="s">
        <v>3</v>
      </c>
      <c r="DF219">
        <f>ROUND(ROUND(AE219,2)*CX219,2)</f>
        <v>0</v>
      </c>
      <c r="DG219">
        <f>ROUND(ROUND(AF219,2)*CX219,2)</f>
        <v>0</v>
      </c>
      <c r="DH219">
        <f>ROUND(ROUND(AG219,2)*CX219,2)</f>
        <v>0</v>
      </c>
      <c r="DI219">
        <f>ROUND(ROUND(AH219*AL219,2)*CX219,2)</f>
        <v>13530.48</v>
      </c>
      <c r="DJ219">
        <f>DI219</f>
        <v>13530.48</v>
      </c>
      <c r="DK219">
        <v>0</v>
      </c>
      <c r="DL219" t="s">
        <v>3</v>
      </c>
      <c r="DM219">
        <v>0</v>
      </c>
      <c r="DN219" t="s">
        <v>3</v>
      </c>
      <c r="DO219">
        <v>0</v>
      </c>
    </row>
    <row r="220" spans="1:119" x14ac:dyDescent="0.2">
      <c r="A220">
        <f>ROW(Source!A199)</f>
        <v>199</v>
      </c>
      <c r="B220">
        <v>145071932</v>
      </c>
      <c r="C220">
        <v>145105773</v>
      </c>
      <c r="D220">
        <v>140755491</v>
      </c>
      <c r="E220">
        <v>70</v>
      </c>
      <c r="F220">
        <v>1</v>
      </c>
      <c r="G220">
        <v>1</v>
      </c>
      <c r="H220">
        <v>1</v>
      </c>
      <c r="I220" t="s">
        <v>399</v>
      </c>
      <c r="J220" t="s">
        <v>3</v>
      </c>
      <c r="K220" t="s">
        <v>400</v>
      </c>
      <c r="L220">
        <v>1191</v>
      </c>
      <c r="N220">
        <v>1013</v>
      </c>
      <c r="O220" t="s">
        <v>392</v>
      </c>
      <c r="P220" t="s">
        <v>392</v>
      </c>
      <c r="Q220">
        <v>1</v>
      </c>
      <c r="W220">
        <v>0</v>
      </c>
      <c r="X220">
        <v>-1417349443</v>
      </c>
      <c r="Y220">
        <f t="shared" si="118"/>
        <v>0.28999999999999998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1</v>
      </c>
      <c r="AJ220">
        <v>1</v>
      </c>
      <c r="AK220">
        <v>45.71</v>
      </c>
      <c r="AL220">
        <v>1</v>
      </c>
      <c r="AM220">
        <v>4</v>
      </c>
      <c r="AN220">
        <v>0</v>
      </c>
      <c r="AO220">
        <v>1</v>
      </c>
      <c r="AP220">
        <v>0</v>
      </c>
      <c r="AQ220">
        <v>0</v>
      </c>
      <c r="AR220">
        <v>0</v>
      </c>
      <c r="AS220" t="s">
        <v>3</v>
      </c>
      <c r="AT220">
        <v>0.28999999999999998</v>
      </c>
      <c r="AU220" t="s">
        <v>3</v>
      </c>
      <c r="AV220">
        <v>2</v>
      </c>
      <c r="AW220">
        <v>2</v>
      </c>
      <c r="AX220">
        <v>145105779</v>
      </c>
      <c r="AY220">
        <v>1</v>
      </c>
      <c r="AZ220">
        <v>0</v>
      </c>
      <c r="BA220">
        <v>244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CX220">
        <f>ROUND(Y220*Source!I199,9)</f>
        <v>0.46785700000000002</v>
      </c>
      <c r="CY220">
        <f>AD220</f>
        <v>0</v>
      </c>
      <c r="CZ220">
        <f>AH220</f>
        <v>0</v>
      </c>
      <c r="DA220">
        <f>AL220</f>
        <v>1</v>
      </c>
      <c r="DB220">
        <f t="shared" si="119"/>
        <v>0</v>
      </c>
      <c r="DC220">
        <f t="shared" si="120"/>
        <v>0</v>
      </c>
      <c r="DD220" t="s">
        <v>3</v>
      </c>
      <c r="DE220" t="s">
        <v>3</v>
      </c>
      <c r="DF220">
        <f>ROUND(ROUND(AE220,2)*CX220,2)</f>
        <v>0</v>
      </c>
      <c r="DG220">
        <f>ROUND(ROUND(AF220,2)*CX220,2)</f>
        <v>0</v>
      </c>
      <c r="DH220">
        <f>ROUND(ROUND(AG220*AK220,2)*CX220,2)</f>
        <v>0</v>
      </c>
      <c r="DI220">
        <f>ROUND(ROUND(AH220,2)*CX220,2)</f>
        <v>0</v>
      </c>
      <c r="DJ220">
        <f>DI220</f>
        <v>0</v>
      </c>
      <c r="DK220">
        <v>0</v>
      </c>
      <c r="DL220" t="s">
        <v>3</v>
      </c>
      <c r="DM220">
        <v>0</v>
      </c>
      <c r="DN220" t="s">
        <v>3</v>
      </c>
      <c r="DO220">
        <v>0</v>
      </c>
    </row>
    <row r="221" spans="1:119" x14ac:dyDescent="0.2">
      <c r="A221">
        <f>ROW(Source!A199)</f>
        <v>199</v>
      </c>
      <c r="B221">
        <v>145071932</v>
      </c>
      <c r="C221">
        <v>145105773</v>
      </c>
      <c r="D221">
        <v>140922893</v>
      </c>
      <c r="E221">
        <v>1</v>
      </c>
      <c r="F221">
        <v>1</v>
      </c>
      <c r="G221">
        <v>1</v>
      </c>
      <c r="H221">
        <v>2</v>
      </c>
      <c r="I221" t="s">
        <v>458</v>
      </c>
      <c r="J221" t="s">
        <v>459</v>
      </c>
      <c r="K221" t="s">
        <v>460</v>
      </c>
      <c r="L221">
        <v>1367</v>
      </c>
      <c r="N221">
        <v>1011</v>
      </c>
      <c r="O221" t="s">
        <v>396</v>
      </c>
      <c r="P221" t="s">
        <v>396</v>
      </c>
      <c r="Q221">
        <v>1</v>
      </c>
      <c r="W221">
        <v>0</v>
      </c>
      <c r="X221">
        <v>-130837057</v>
      </c>
      <c r="Y221">
        <f t="shared" si="118"/>
        <v>0.28999999999999998</v>
      </c>
      <c r="AA221">
        <v>0</v>
      </c>
      <c r="AB221">
        <v>1158.6199999999999</v>
      </c>
      <c r="AC221">
        <v>617.09</v>
      </c>
      <c r="AD221">
        <v>0</v>
      </c>
      <c r="AE221">
        <v>0</v>
      </c>
      <c r="AF221">
        <v>86.4</v>
      </c>
      <c r="AG221">
        <v>13.5</v>
      </c>
      <c r="AH221">
        <v>0</v>
      </c>
      <c r="AI221">
        <v>1</v>
      </c>
      <c r="AJ221">
        <v>13.41</v>
      </c>
      <c r="AK221">
        <v>45.71</v>
      </c>
      <c r="AL221">
        <v>1</v>
      </c>
      <c r="AM221">
        <v>4</v>
      </c>
      <c r="AN221">
        <v>0</v>
      </c>
      <c r="AO221">
        <v>1</v>
      </c>
      <c r="AP221">
        <v>0</v>
      </c>
      <c r="AQ221">
        <v>0</v>
      </c>
      <c r="AR221">
        <v>0</v>
      </c>
      <c r="AS221" t="s">
        <v>3</v>
      </c>
      <c r="AT221">
        <v>0.28999999999999998</v>
      </c>
      <c r="AU221" t="s">
        <v>3</v>
      </c>
      <c r="AV221">
        <v>0</v>
      </c>
      <c r="AW221">
        <v>2</v>
      </c>
      <c r="AX221">
        <v>145105780</v>
      </c>
      <c r="AY221">
        <v>1</v>
      </c>
      <c r="AZ221">
        <v>0</v>
      </c>
      <c r="BA221">
        <v>245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CX221">
        <f>ROUND(Y221*Source!I199,9)</f>
        <v>0.46785700000000002</v>
      </c>
      <c r="CY221">
        <f>AB221</f>
        <v>1158.6199999999999</v>
      </c>
      <c r="CZ221">
        <f>AF221</f>
        <v>86.4</v>
      </c>
      <c r="DA221">
        <f>AJ221</f>
        <v>13.41</v>
      </c>
      <c r="DB221">
        <f t="shared" si="119"/>
        <v>25.06</v>
      </c>
      <c r="DC221">
        <f t="shared" si="120"/>
        <v>3.92</v>
      </c>
      <c r="DD221" t="s">
        <v>3</v>
      </c>
      <c r="DE221" t="s">
        <v>3</v>
      </c>
      <c r="DF221">
        <f>ROUND(ROUND(AE221,2)*CX221,2)</f>
        <v>0</v>
      </c>
      <c r="DG221">
        <f>ROUND(ROUND(AF221*AJ221,2)*CX221,2)</f>
        <v>542.07000000000005</v>
      </c>
      <c r="DH221">
        <f>ROUND(ROUND(AG221*AK221,2)*CX221,2)</f>
        <v>288.70999999999998</v>
      </c>
      <c r="DI221">
        <f>ROUND(ROUND(AH221,2)*CX221,2)</f>
        <v>0</v>
      </c>
      <c r="DJ221">
        <f>DG221</f>
        <v>542.07000000000005</v>
      </c>
      <c r="DK221">
        <v>0</v>
      </c>
      <c r="DL221" t="s">
        <v>3</v>
      </c>
      <c r="DM221">
        <v>0</v>
      </c>
      <c r="DN221" t="s">
        <v>3</v>
      </c>
      <c r="DO221">
        <v>0</v>
      </c>
    </row>
    <row r="222" spans="1:119" x14ac:dyDescent="0.2">
      <c r="A222">
        <f>ROW(Source!A199)</f>
        <v>199</v>
      </c>
      <c r="B222">
        <v>145071932</v>
      </c>
      <c r="C222">
        <v>145105773</v>
      </c>
      <c r="D222">
        <v>140765020</v>
      </c>
      <c r="E222">
        <v>70</v>
      </c>
      <c r="F222">
        <v>1</v>
      </c>
      <c r="G222">
        <v>1</v>
      </c>
      <c r="H222">
        <v>3</v>
      </c>
      <c r="I222" t="s">
        <v>31</v>
      </c>
      <c r="J222" t="s">
        <v>3</v>
      </c>
      <c r="K222" t="s">
        <v>32</v>
      </c>
      <c r="L222">
        <v>1348</v>
      </c>
      <c r="N222">
        <v>1009</v>
      </c>
      <c r="O222" t="s">
        <v>33</v>
      </c>
      <c r="P222" t="s">
        <v>33</v>
      </c>
      <c r="Q222">
        <v>1000</v>
      </c>
      <c r="W222">
        <v>0</v>
      </c>
      <c r="X222">
        <v>2102561428</v>
      </c>
      <c r="Y222">
        <f t="shared" si="118"/>
        <v>0.9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8.3800000000000008</v>
      </c>
      <c r="AJ222">
        <v>1</v>
      </c>
      <c r="AK222">
        <v>1</v>
      </c>
      <c r="AL222">
        <v>1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 t="s">
        <v>3</v>
      </c>
      <c r="AT222">
        <v>0.9</v>
      </c>
      <c r="AU222" t="s">
        <v>3</v>
      </c>
      <c r="AV222">
        <v>0</v>
      </c>
      <c r="AW222">
        <v>2</v>
      </c>
      <c r="AX222">
        <v>145105781</v>
      </c>
      <c r="AY222">
        <v>1</v>
      </c>
      <c r="AZ222">
        <v>0</v>
      </c>
      <c r="BA222">
        <v>246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CX222">
        <f>ROUND(Y222*Source!I199,9)</f>
        <v>1.45197</v>
      </c>
      <c r="CY222">
        <f>AA222</f>
        <v>0</v>
      </c>
      <c r="CZ222">
        <f>AE222</f>
        <v>0</v>
      </c>
      <c r="DA222">
        <f>AI222</f>
        <v>8.3800000000000008</v>
      </c>
      <c r="DB222">
        <f t="shared" si="119"/>
        <v>0</v>
      </c>
      <c r="DC222">
        <f t="shared" si="120"/>
        <v>0</v>
      </c>
      <c r="DD222" t="s">
        <v>3</v>
      </c>
      <c r="DE222" t="s">
        <v>3</v>
      </c>
      <c r="DF222">
        <f>ROUND(ROUND(AE222*AI222,2)*CX222,2)</f>
        <v>0</v>
      </c>
      <c r="DG222">
        <f>ROUND(ROUND(AF222,2)*CX222,2)</f>
        <v>0</v>
      </c>
      <c r="DH222">
        <f>ROUND(ROUND(AG222,2)*CX222,2)</f>
        <v>0</v>
      </c>
      <c r="DI222">
        <f>ROUND(ROUND(AH222,2)*CX222,2)</f>
        <v>0</v>
      </c>
      <c r="DJ222">
        <f>DF222</f>
        <v>0</v>
      </c>
      <c r="DK222">
        <v>0</v>
      </c>
      <c r="DL222" t="s">
        <v>3</v>
      </c>
      <c r="DM222">
        <v>0</v>
      </c>
      <c r="DN222" t="s">
        <v>3</v>
      </c>
      <c r="DO222">
        <v>0</v>
      </c>
    </row>
    <row r="223" spans="1:119" x14ac:dyDescent="0.2">
      <c r="A223">
        <f>ROW(Source!A201)</f>
        <v>201</v>
      </c>
      <c r="B223">
        <v>145071932</v>
      </c>
      <c r="C223">
        <v>145105783</v>
      </c>
      <c r="D223">
        <v>140755430</v>
      </c>
      <c r="E223">
        <v>70</v>
      </c>
      <c r="F223">
        <v>1</v>
      </c>
      <c r="G223">
        <v>1</v>
      </c>
      <c r="H223">
        <v>1</v>
      </c>
      <c r="I223" t="s">
        <v>489</v>
      </c>
      <c r="J223" t="s">
        <v>3</v>
      </c>
      <c r="K223" t="s">
        <v>490</v>
      </c>
      <c r="L223">
        <v>1191</v>
      </c>
      <c r="N223">
        <v>1013</v>
      </c>
      <c r="O223" t="s">
        <v>392</v>
      </c>
      <c r="P223" t="s">
        <v>392</v>
      </c>
      <c r="Q223">
        <v>1</v>
      </c>
      <c r="W223">
        <v>0</v>
      </c>
      <c r="X223">
        <v>229328897</v>
      </c>
      <c r="Y223">
        <f>(AT223*1.15)</f>
        <v>27.369999999999997</v>
      </c>
      <c r="AA223">
        <v>0</v>
      </c>
      <c r="AB223">
        <v>0</v>
      </c>
      <c r="AC223">
        <v>0</v>
      </c>
      <c r="AD223">
        <v>379.85</v>
      </c>
      <c r="AE223">
        <v>0</v>
      </c>
      <c r="AF223">
        <v>0</v>
      </c>
      <c r="AG223">
        <v>0</v>
      </c>
      <c r="AH223">
        <v>8.31</v>
      </c>
      <c r="AI223">
        <v>1</v>
      </c>
      <c r="AJ223">
        <v>1</v>
      </c>
      <c r="AK223">
        <v>1</v>
      </c>
      <c r="AL223">
        <v>45.71</v>
      </c>
      <c r="AM223">
        <v>4</v>
      </c>
      <c r="AN223">
        <v>0</v>
      </c>
      <c r="AO223">
        <v>1</v>
      </c>
      <c r="AP223">
        <v>1</v>
      </c>
      <c r="AQ223">
        <v>0</v>
      </c>
      <c r="AR223">
        <v>0</v>
      </c>
      <c r="AS223" t="s">
        <v>3</v>
      </c>
      <c r="AT223">
        <v>23.8</v>
      </c>
      <c r="AU223" t="s">
        <v>237</v>
      </c>
      <c r="AV223">
        <v>1</v>
      </c>
      <c r="AW223">
        <v>2</v>
      </c>
      <c r="AX223">
        <v>145105796</v>
      </c>
      <c r="AY223">
        <v>1</v>
      </c>
      <c r="AZ223">
        <v>0</v>
      </c>
      <c r="BA223">
        <v>247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CX223">
        <f>ROUND(Y223*Source!I201,9)</f>
        <v>109.48</v>
      </c>
      <c r="CY223">
        <f>AD223</f>
        <v>379.85</v>
      </c>
      <c r="CZ223">
        <f>AH223</f>
        <v>8.31</v>
      </c>
      <c r="DA223">
        <f>AL223</f>
        <v>45.71</v>
      </c>
      <c r="DB223">
        <f>ROUND((ROUND(AT223*CZ223,2)*1.15),2)</f>
        <v>227.45</v>
      </c>
      <c r="DC223">
        <f>ROUND((ROUND(AT223*AG223,2)*1.15),2)</f>
        <v>0</v>
      </c>
      <c r="DD223" t="s">
        <v>3</v>
      </c>
      <c r="DE223" t="s">
        <v>3</v>
      </c>
      <c r="DF223">
        <f>ROUND(ROUND(AE223,2)*CX223,2)</f>
        <v>0</v>
      </c>
      <c r="DG223">
        <f>ROUND(ROUND(AF223,2)*CX223,2)</f>
        <v>0</v>
      </c>
      <c r="DH223">
        <f>ROUND(ROUND(AG223,2)*CX223,2)</f>
        <v>0</v>
      </c>
      <c r="DI223">
        <f>ROUND(ROUND(AH223*AL223,2)*CX223,2)</f>
        <v>41585.980000000003</v>
      </c>
      <c r="DJ223">
        <f>DI223</f>
        <v>41585.980000000003</v>
      </c>
      <c r="DK223">
        <v>0</v>
      </c>
      <c r="DL223" t="s">
        <v>3</v>
      </c>
      <c r="DM223">
        <v>0</v>
      </c>
      <c r="DN223" t="s">
        <v>3</v>
      </c>
      <c r="DO223">
        <v>0</v>
      </c>
    </row>
    <row r="224" spans="1:119" x14ac:dyDescent="0.2">
      <c r="A224">
        <f>ROW(Source!A201)</f>
        <v>201</v>
      </c>
      <c r="B224">
        <v>145071932</v>
      </c>
      <c r="C224">
        <v>145105783</v>
      </c>
      <c r="D224">
        <v>140755491</v>
      </c>
      <c r="E224">
        <v>70</v>
      </c>
      <c r="F224">
        <v>1</v>
      </c>
      <c r="G224">
        <v>1</v>
      </c>
      <c r="H224">
        <v>1</v>
      </c>
      <c r="I224" t="s">
        <v>399</v>
      </c>
      <c r="J224" t="s">
        <v>3</v>
      </c>
      <c r="K224" t="s">
        <v>400</v>
      </c>
      <c r="L224">
        <v>1191</v>
      </c>
      <c r="N224">
        <v>1013</v>
      </c>
      <c r="O224" t="s">
        <v>392</v>
      </c>
      <c r="P224" t="s">
        <v>392</v>
      </c>
      <c r="Q224">
        <v>1</v>
      </c>
      <c r="W224">
        <v>0</v>
      </c>
      <c r="X224">
        <v>-1417349443</v>
      </c>
      <c r="Y224">
        <f>(AT224*1.25)</f>
        <v>0.46250000000000002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1</v>
      </c>
      <c r="AJ224">
        <v>1</v>
      </c>
      <c r="AK224">
        <v>45.71</v>
      </c>
      <c r="AL224">
        <v>1</v>
      </c>
      <c r="AM224">
        <v>4</v>
      </c>
      <c r="AN224">
        <v>0</v>
      </c>
      <c r="AO224">
        <v>1</v>
      </c>
      <c r="AP224">
        <v>1</v>
      </c>
      <c r="AQ224">
        <v>0</v>
      </c>
      <c r="AR224">
        <v>0</v>
      </c>
      <c r="AS224" t="s">
        <v>3</v>
      </c>
      <c r="AT224">
        <v>0.37</v>
      </c>
      <c r="AU224" t="s">
        <v>38</v>
      </c>
      <c r="AV224">
        <v>2</v>
      </c>
      <c r="AW224">
        <v>2</v>
      </c>
      <c r="AX224">
        <v>145105797</v>
      </c>
      <c r="AY224">
        <v>1</v>
      </c>
      <c r="AZ224">
        <v>0</v>
      </c>
      <c r="BA224">
        <v>248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CX224">
        <f>ROUND(Y224*Source!I201,9)</f>
        <v>1.85</v>
      </c>
      <c r="CY224">
        <f>AD224</f>
        <v>0</v>
      </c>
      <c r="CZ224">
        <f>AH224</f>
        <v>0</v>
      </c>
      <c r="DA224">
        <f>AL224</f>
        <v>1</v>
      </c>
      <c r="DB224">
        <f>ROUND((ROUND(AT224*CZ224,2)*1.25),2)</f>
        <v>0</v>
      </c>
      <c r="DC224">
        <f>ROUND((ROUND(AT224*AG224,2)*1.25),2)</f>
        <v>0</v>
      </c>
      <c r="DD224" t="s">
        <v>3</v>
      </c>
      <c r="DE224" t="s">
        <v>3</v>
      </c>
      <c r="DF224">
        <f>ROUND(ROUND(AE224,2)*CX224,2)</f>
        <v>0</v>
      </c>
      <c r="DG224">
        <f>ROUND(ROUND(AF224,2)*CX224,2)</f>
        <v>0</v>
      </c>
      <c r="DH224">
        <f>ROUND(ROUND(AG224*AK224,2)*CX224,2)</f>
        <v>0</v>
      </c>
      <c r="DI224">
        <f t="shared" ref="DI224:DI234" si="121">ROUND(ROUND(AH224,2)*CX224,2)</f>
        <v>0</v>
      </c>
      <c r="DJ224">
        <f>DI224</f>
        <v>0</v>
      </c>
      <c r="DK224">
        <v>0</v>
      </c>
      <c r="DL224" t="s">
        <v>3</v>
      </c>
      <c r="DM224">
        <v>0</v>
      </c>
      <c r="DN224" t="s">
        <v>3</v>
      </c>
      <c r="DO224">
        <v>0</v>
      </c>
    </row>
    <row r="225" spans="1:119" x14ac:dyDescent="0.2">
      <c r="A225">
        <f>ROW(Source!A201)</f>
        <v>201</v>
      </c>
      <c r="B225">
        <v>145071932</v>
      </c>
      <c r="C225">
        <v>145105783</v>
      </c>
      <c r="D225">
        <v>140922951</v>
      </c>
      <c r="E225">
        <v>1</v>
      </c>
      <c r="F225">
        <v>1</v>
      </c>
      <c r="G225">
        <v>1</v>
      </c>
      <c r="H225">
        <v>2</v>
      </c>
      <c r="I225" t="s">
        <v>404</v>
      </c>
      <c r="J225" t="s">
        <v>405</v>
      </c>
      <c r="K225" t="s">
        <v>406</v>
      </c>
      <c r="L225">
        <v>1367</v>
      </c>
      <c r="N225">
        <v>1011</v>
      </c>
      <c r="O225" t="s">
        <v>396</v>
      </c>
      <c r="P225" t="s">
        <v>396</v>
      </c>
      <c r="Q225">
        <v>1</v>
      </c>
      <c r="W225">
        <v>0</v>
      </c>
      <c r="X225">
        <v>-430484415</v>
      </c>
      <c r="Y225">
        <f>(AT225*1.25)</f>
        <v>0.1875</v>
      </c>
      <c r="AA225">
        <v>0</v>
      </c>
      <c r="AB225">
        <v>1547.51</v>
      </c>
      <c r="AC225">
        <v>617.09</v>
      </c>
      <c r="AD225">
        <v>0</v>
      </c>
      <c r="AE225">
        <v>0</v>
      </c>
      <c r="AF225">
        <v>115.4</v>
      </c>
      <c r="AG225">
        <v>13.5</v>
      </c>
      <c r="AH225">
        <v>0</v>
      </c>
      <c r="AI225">
        <v>1</v>
      </c>
      <c r="AJ225">
        <v>13.41</v>
      </c>
      <c r="AK225">
        <v>45.71</v>
      </c>
      <c r="AL225">
        <v>1</v>
      </c>
      <c r="AM225">
        <v>4</v>
      </c>
      <c r="AN225">
        <v>0</v>
      </c>
      <c r="AO225">
        <v>1</v>
      </c>
      <c r="AP225">
        <v>1</v>
      </c>
      <c r="AQ225">
        <v>0</v>
      </c>
      <c r="AR225">
        <v>0</v>
      </c>
      <c r="AS225" t="s">
        <v>3</v>
      </c>
      <c r="AT225">
        <v>0.15</v>
      </c>
      <c r="AU225" t="s">
        <v>38</v>
      </c>
      <c r="AV225">
        <v>0</v>
      </c>
      <c r="AW225">
        <v>2</v>
      </c>
      <c r="AX225">
        <v>145105798</v>
      </c>
      <c r="AY225">
        <v>1</v>
      </c>
      <c r="AZ225">
        <v>0</v>
      </c>
      <c r="BA225">
        <v>249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CX225">
        <f>ROUND(Y225*Source!I201,9)</f>
        <v>0.75</v>
      </c>
      <c r="CY225">
        <f>AB225</f>
        <v>1547.51</v>
      </c>
      <c r="CZ225">
        <f>AF225</f>
        <v>115.4</v>
      </c>
      <c r="DA225">
        <f>AJ225</f>
        <v>13.41</v>
      </c>
      <c r="DB225">
        <f>ROUND((ROUND(AT225*CZ225,2)*1.25),2)</f>
        <v>21.64</v>
      </c>
      <c r="DC225">
        <f>ROUND((ROUND(AT225*AG225,2)*1.25),2)</f>
        <v>2.54</v>
      </c>
      <c r="DD225" t="s">
        <v>3</v>
      </c>
      <c r="DE225" t="s">
        <v>3</v>
      </c>
      <c r="DF225">
        <f>ROUND(ROUND(AE225,2)*CX225,2)</f>
        <v>0</v>
      </c>
      <c r="DG225">
        <f>ROUND(ROUND(AF225*AJ225,2)*CX225,2)</f>
        <v>1160.6300000000001</v>
      </c>
      <c r="DH225">
        <f>ROUND(ROUND(AG225*AK225,2)*CX225,2)</f>
        <v>462.82</v>
      </c>
      <c r="DI225">
        <f t="shared" si="121"/>
        <v>0</v>
      </c>
      <c r="DJ225">
        <f>DG225</f>
        <v>1160.6300000000001</v>
      </c>
      <c r="DK225">
        <v>0</v>
      </c>
      <c r="DL225" t="s">
        <v>3</v>
      </c>
      <c r="DM225">
        <v>0</v>
      </c>
      <c r="DN225" t="s">
        <v>3</v>
      </c>
      <c r="DO225">
        <v>0</v>
      </c>
    </row>
    <row r="226" spans="1:119" x14ac:dyDescent="0.2">
      <c r="A226">
        <f>ROW(Source!A201)</f>
        <v>201</v>
      </c>
      <c r="B226">
        <v>145071932</v>
      </c>
      <c r="C226">
        <v>145105783</v>
      </c>
      <c r="D226">
        <v>140923885</v>
      </c>
      <c r="E226">
        <v>1</v>
      </c>
      <c r="F226">
        <v>1</v>
      </c>
      <c r="G226">
        <v>1</v>
      </c>
      <c r="H226">
        <v>2</v>
      </c>
      <c r="I226" t="s">
        <v>413</v>
      </c>
      <c r="J226" t="s">
        <v>414</v>
      </c>
      <c r="K226" t="s">
        <v>415</v>
      </c>
      <c r="L226">
        <v>1367</v>
      </c>
      <c r="N226">
        <v>1011</v>
      </c>
      <c r="O226" t="s">
        <v>396</v>
      </c>
      <c r="P226" t="s">
        <v>396</v>
      </c>
      <c r="Q226">
        <v>1</v>
      </c>
      <c r="W226">
        <v>0</v>
      </c>
      <c r="X226">
        <v>509054691</v>
      </c>
      <c r="Y226">
        <f>(AT226*1.25)</f>
        <v>0.27500000000000002</v>
      </c>
      <c r="AA226">
        <v>0</v>
      </c>
      <c r="AB226">
        <v>881.17</v>
      </c>
      <c r="AC226">
        <v>530.24</v>
      </c>
      <c r="AD226">
        <v>0</v>
      </c>
      <c r="AE226">
        <v>0</v>
      </c>
      <c r="AF226">
        <v>65.709999999999994</v>
      </c>
      <c r="AG226">
        <v>11.6</v>
      </c>
      <c r="AH226">
        <v>0</v>
      </c>
      <c r="AI226">
        <v>1</v>
      </c>
      <c r="AJ226">
        <v>13.41</v>
      </c>
      <c r="AK226">
        <v>45.71</v>
      </c>
      <c r="AL226">
        <v>1</v>
      </c>
      <c r="AM226">
        <v>4</v>
      </c>
      <c r="AN226">
        <v>0</v>
      </c>
      <c r="AO226">
        <v>1</v>
      </c>
      <c r="AP226">
        <v>1</v>
      </c>
      <c r="AQ226">
        <v>0</v>
      </c>
      <c r="AR226">
        <v>0</v>
      </c>
      <c r="AS226" t="s">
        <v>3</v>
      </c>
      <c r="AT226">
        <v>0.22</v>
      </c>
      <c r="AU226" t="s">
        <v>38</v>
      </c>
      <c r="AV226">
        <v>0</v>
      </c>
      <c r="AW226">
        <v>2</v>
      </c>
      <c r="AX226">
        <v>145105799</v>
      </c>
      <c r="AY226">
        <v>1</v>
      </c>
      <c r="AZ226">
        <v>0</v>
      </c>
      <c r="BA226">
        <v>250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CX226">
        <f>ROUND(Y226*Source!I201,9)</f>
        <v>1.1000000000000001</v>
      </c>
      <c r="CY226">
        <f>AB226</f>
        <v>881.17</v>
      </c>
      <c r="CZ226">
        <f>AF226</f>
        <v>65.709999999999994</v>
      </c>
      <c r="DA226">
        <f>AJ226</f>
        <v>13.41</v>
      </c>
      <c r="DB226">
        <f>ROUND((ROUND(AT226*CZ226,2)*1.25),2)</f>
        <v>18.079999999999998</v>
      </c>
      <c r="DC226">
        <f>ROUND((ROUND(AT226*AG226,2)*1.25),2)</f>
        <v>3.19</v>
      </c>
      <c r="DD226" t="s">
        <v>3</v>
      </c>
      <c r="DE226" t="s">
        <v>3</v>
      </c>
      <c r="DF226">
        <f>ROUND(ROUND(AE226,2)*CX226,2)</f>
        <v>0</v>
      </c>
      <c r="DG226">
        <f>ROUND(ROUND(AF226*AJ226,2)*CX226,2)</f>
        <v>969.29</v>
      </c>
      <c r="DH226">
        <f>ROUND(ROUND(AG226*AK226,2)*CX226,2)</f>
        <v>583.26</v>
      </c>
      <c r="DI226">
        <f t="shared" si="121"/>
        <v>0</v>
      </c>
      <c r="DJ226">
        <f>DG226</f>
        <v>969.29</v>
      </c>
      <c r="DK226">
        <v>0</v>
      </c>
      <c r="DL226" t="s">
        <v>3</v>
      </c>
      <c r="DM226">
        <v>0</v>
      </c>
      <c r="DN226" t="s">
        <v>3</v>
      </c>
      <c r="DO226">
        <v>0</v>
      </c>
    </row>
    <row r="227" spans="1:119" x14ac:dyDescent="0.2">
      <c r="A227">
        <f>ROW(Source!A201)</f>
        <v>201</v>
      </c>
      <c r="B227">
        <v>145071932</v>
      </c>
      <c r="C227">
        <v>145105783</v>
      </c>
      <c r="D227">
        <v>140775118</v>
      </c>
      <c r="E227">
        <v>1</v>
      </c>
      <c r="F227">
        <v>1</v>
      </c>
      <c r="G227">
        <v>1</v>
      </c>
      <c r="H227">
        <v>3</v>
      </c>
      <c r="I227" t="s">
        <v>484</v>
      </c>
      <c r="J227" t="s">
        <v>485</v>
      </c>
      <c r="K227" t="s">
        <v>486</v>
      </c>
      <c r="L227">
        <v>1348</v>
      </c>
      <c r="N227">
        <v>1009</v>
      </c>
      <c r="O227" t="s">
        <v>33</v>
      </c>
      <c r="P227" t="s">
        <v>33</v>
      </c>
      <c r="Q227">
        <v>1000</v>
      </c>
      <c r="W227">
        <v>0</v>
      </c>
      <c r="X227">
        <v>-45966985</v>
      </c>
      <c r="Y227">
        <f t="shared" ref="Y227:Y234" si="122">AT227</f>
        <v>7.1999999999999998E-3</v>
      </c>
      <c r="AA227">
        <v>100375.64</v>
      </c>
      <c r="AB227">
        <v>0</v>
      </c>
      <c r="AC227">
        <v>0</v>
      </c>
      <c r="AD227">
        <v>0</v>
      </c>
      <c r="AE227">
        <v>11978</v>
      </c>
      <c r="AF227">
        <v>0</v>
      </c>
      <c r="AG227">
        <v>0</v>
      </c>
      <c r="AH227">
        <v>0</v>
      </c>
      <c r="AI227">
        <v>8.3800000000000008</v>
      </c>
      <c r="AJ227">
        <v>1</v>
      </c>
      <c r="AK227">
        <v>1</v>
      </c>
      <c r="AL227">
        <v>1</v>
      </c>
      <c r="AM227">
        <v>4</v>
      </c>
      <c r="AN227">
        <v>0</v>
      </c>
      <c r="AO227">
        <v>1</v>
      </c>
      <c r="AP227">
        <v>0</v>
      </c>
      <c r="AQ227">
        <v>0</v>
      </c>
      <c r="AR227">
        <v>0</v>
      </c>
      <c r="AS227" t="s">
        <v>3</v>
      </c>
      <c r="AT227">
        <v>7.1999999999999998E-3</v>
      </c>
      <c r="AU227" t="s">
        <v>3</v>
      </c>
      <c r="AV227">
        <v>0</v>
      </c>
      <c r="AW227">
        <v>2</v>
      </c>
      <c r="AX227">
        <v>145105800</v>
      </c>
      <c r="AY227">
        <v>1</v>
      </c>
      <c r="AZ227">
        <v>0</v>
      </c>
      <c r="BA227">
        <v>251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CX227">
        <f>ROUND(Y227*Source!I201,9)</f>
        <v>2.8799999999999999E-2</v>
      </c>
      <c r="CY227">
        <f t="shared" ref="CY227:CY234" si="123">AA227</f>
        <v>100375.64</v>
      </c>
      <c r="CZ227">
        <f t="shared" ref="CZ227:CZ234" si="124">AE227</f>
        <v>11978</v>
      </c>
      <c r="DA227">
        <f t="shared" ref="DA227:DA234" si="125">AI227</f>
        <v>8.3800000000000008</v>
      </c>
      <c r="DB227">
        <f t="shared" ref="DB227:DB234" si="126">ROUND(ROUND(AT227*CZ227,2),2)</f>
        <v>86.24</v>
      </c>
      <c r="DC227">
        <f t="shared" ref="DC227:DC234" si="127">ROUND(ROUND(AT227*AG227,2),2)</f>
        <v>0</v>
      </c>
      <c r="DD227" t="s">
        <v>3</v>
      </c>
      <c r="DE227" t="s">
        <v>3</v>
      </c>
      <c r="DF227">
        <f t="shared" ref="DF227:DF234" si="128">ROUND(ROUND(AE227*AI227,2)*CX227,2)</f>
        <v>2890.82</v>
      </c>
      <c r="DG227">
        <f t="shared" ref="DG227:DG234" si="129">ROUND(ROUND(AF227,2)*CX227,2)</f>
        <v>0</v>
      </c>
      <c r="DH227">
        <f t="shared" ref="DH227:DH234" si="130">ROUND(ROUND(AG227,2)*CX227,2)</f>
        <v>0</v>
      </c>
      <c r="DI227">
        <f t="shared" si="121"/>
        <v>0</v>
      </c>
      <c r="DJ227">
        <f t="shared" ref="DJ227:DJ234" si="131">DF227</f>
        <v>2890.82</v>
      </c>
      <c r="DK227">
        <v>0</v>
      </c>
      <c r="DL227" t="s">
        <v>3</v>
      </c>
      <c r="DM227">
        <v>0</v>
      </c>
      <c r="DN227" t="s">
        <v>3</v>
      </c>
      <c r="DO227">
        <v>0</v>
      </c>
    </row>
    <row r="228" spans="1:119" x14ac:dyDescent="0.2">
      <c r="A228">
        <f>ROW(Source!A201)</f>
        <v>201</v>
      </c>
      <c r="B228">
        <v>145071932</v>
      </c>
      <c r="C228">
        <v>145105783</v>
      </c>
      <c r="D228">
        <v>140790834</v>
      </c>
      <c r="E228">
        <v>1</v>
      </c>
      <c r="F228">
        <v>1</v>
      </c>
      <c r="G228">
        <v>1</v>
      </c>
      <c r="H228">
        <v>3</v>
      </c>
      <c r="I228" t="s">
        <v>491</v>
      </c>
      <c r="J228" t="s">
        <v>492</v>
      </c>
      <c r="K228" t="s">
        <v>493</v>
      </c>
      <c r="L228">
        <v>1348</v>
      </c>
      <c r="N228">
        <v>1009</v>
      </c>
      <c r="O228" t="s">
        <v>33</v>
      </c>
      <c r="P228" t="s">
        <v>33</v>
      </c>
      <c r="Q228">
        <v>1000</v>
      </c>
      <c r="W228">
        <v>0</v>
      </c>
      <c r="X228">
        <v>-807853778</v>
      </c>
      <c r="Y228">
        <f t="shared" si="122"/>
        <v>3.7999999999999999E-2</v>
      </c>
      <c r="AA228">
        <v>50187.82</v>
      </c>
      <c r="AB228">
        <v>0</v>
      </c>
      <c r="AC228">
        <v>0</v>
      </c>
      <c r="AD228">
        <v>0</v>
      </c>
      <c r="AE228">
        <v>5989</v>
      </c>
      <c r="AF228">
        <v>0</v>
      </c>
      <c r="AG228">
        <v>0</v>
      </c>
      <c r="AH228">
        <v>0</v>
      </c>
      <c r="AI228">
        <v>8.3800000000000008</v>
      </c>
      <c r="AJ228">
        <v>1</v>
      </c>
      <c r="AK228">
        <v>1</v>
      </c>
      <c r="AL228">
        <v>1</v>
      </c>
      <c r="AM228">
        <v>4</v>
      </c>
      <c r="AN228">
        <v>0</v>
      </c>
      <c r="AO228">
        <v>1</v>
      </c>
      <c r="AP228">
        <v>0</v>
      </c>
      <c r="AQ228">
        <v>0</v>
      </c>
      <c r="AR228">
        <v>0</v>
      </c>
      <c r="AS228" t="s">
        <v>3</v>
      </c>
      <c r="AT228">
        <v>3.7999999999999999E-2</v>
      </c>
      <c r="AU228" t="s">
        <v>3</v>
      </c>
      <c r="AV228">
        <v>0</v>
      </c>
      <c r="AW228">
        <v>2</v>
      </c>
      <c r="AX228">
        <v>145105801</v>
      </c>
      <c r="AY228">
        <v>1</v>
      </c>
      <c r="AZ228">
        <v>0</v>
      </c>
      <c r="BA228">
        <v>252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CX228">
        <f>ROUND(Y228*Source!I201,9)</f>
        <v>0.152</v>
      </c>
      <c r="CY228">
        <f t="shared" si="123"/>
        <v>50187.82</v>
      </c>
      <c r="CZ228">
        <f t="shared" si="124"/>
        <v>5989</v>
      </c>
      <c r="DA228">
        <f t="shared" si="125"/>
        <v>8.3800000000000008</v>
      </c>
      <c r="DB228">
        <f t="shared" si="126"/>
        <v>227.58</v>
      </c>
      <c r="DC228">
        <f t="shared" si="127"/>
        <v>0</v>
      </c>
      <c r="DD228" t="s">
        <v>3</v>
      </c>
      <c r="DE228" t="s">
        <v>3</v>
      </c>
      <c r="DF228">
        <f t="shared" si="128"/>
        <v>7628.55</v>
      </c>
      <c r="DG228">
        <f t="shared" si="129"/>
        <v>0</v>
      </c>
      <c r="DH228">
        <f t="shared" si="130"/>
        <v>0</v>
      </c>
      <c r="DI228">
        <f t="shared" si="121"/>
        <v>0</v>
      </c>
      <c r="DJ228">
        <f t="shared" si="131"/>
        <v>7628.55</v>
      </c>
      <c r="DK228">
        <v>0</v>
      </c>
      <c r="DL228" t="s">
        <v>3</v>
      </c>
      <c r="DM228">
        <v>0</v>
      </c>
      <c r="DN228" t="s">
        <v>3</v>
      </c>
      <c r="DO228">
        <v>0</v>
      </c>
    </row>
    <row r="229" spans="1:119" x14ac:dyDescent="0.2">
      <c r="A229">
        <f>ROW(Source!A201)</f>
        <v>201</v>
      </c>
      <c r="B229">
        <v>145071932</v>
      </c>
      <c r="C229">
        <v>145105783</v>
      </c>
      <c r="D229">
        <v>140792339</v>
      </c>
      <c r="E229">
        <v>1</v>
      </c>
      <c r="F229">
        <v>1</v>
      </c>
      <c r="G229">
        <v>1</v>
      </c>
      <c r="H229">
        <v>3</v>
      </c>
      <c r="I229" t="s">
        <v>441</v>
      </c>
      <c r="J229" t="s">
        <v>442</v>
      </c>
      <c r="K229" t="s">
        <v>443</v>
      </c>
      <c r="L229">
        <v>1348</v>
      </c>
      <c r="N229">
        <v>1009</v>
      </c>
      <c r="O229" t="s">
        <v>33</v>
      </c>
      <c r="P229" t="s">
        <v>33</v>
      </c>
      <c r="Q229">
        <v>1000</v>
      </c>
      <c r="W229">
        <v>0</v>
      </c>
      <c r="X229">
        <v>-120483918</v>
      </c>
      <c r="Y229">
        <f t="shared" si="122"/>
        <v>4.3800000000000002E-3</v>
      </c>
      <c r="AA229">
        <v>37334.58</v>
      </c>
      <c r="AB229">
        <v>0</v>
      </c>
      <c r="AC229">
        <v>0</v>
      </c>
      <c r="AD229">
        <v>0</v>
      </c>
      <c r="AE229">
        <v>4455.2</v>
      </c>
      <c r="AF229">
        <v>0</v>
      </c>
      <c r="AG229">
        <v>0</v>
      </c>
      <c r="AH229">
        <v>0</v>
      </c>
      <c r="AI229">
        <v>8.3800000000000008</v>
      </c>
      <c r="AJ229">
        <v>1</v>
      </c>
      <c r="AK229">
        <v>1</v>
      </c>
      <c r="AL229">
        <v>1</v>
      </c>
      <c r="AM229">
        <v>4</v>
      </c>
      <c r="AN229">
        <v>0</v>
      </c>
      <c r="AO229">
        <v>1</v>
      </c>
      <c r="AP229">
        <v>0</v>
      </c>
      <c r="AQ229">
        <v>0</v>
      </c>
      <c r="AR229">
        <v>0</v>
      </c>
      <c r="AS229" t="s">
        <v>3</v>
      </c>
      <c r="AT229">
        <v>4.3800000000000002E-3</v>
      </c>
      <c r="AU229" t="s">
        <v>3</v>
      </c>
      <c r="AV229">
        <v>0</v>
      </c>
      <c r="AW229">
        <v>2</v>
      </c>
      <c r="AX229">
        <v>145105802</v>
      </c>
      <c r="AY229">
        <v>1</v>
      </c>
      <c r="AZ229">
        <v>0</v>
      </c>
      <c r="BA229">
        <v>253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CX229">
        <f>ROUND(Y229*Source!I201,9)</f>
        <v>1.7520000000000001E-2</v>
      </c>
      <c r="CY229">
        <f t="shared" si="123"/>
        <v>37334.58</v>
      </c>
      <c r="CZ229">
        <f t="shared" si="124"/>
        <v>4455.2</v>
      </c>
      <c r="DA229">
        <f t="shared" si="125"/>
        <v>8.3800000000000008</v>
      </c>
      <c r="DB229">
        <f t="shared" si="126"/>
        <v>19.510000000000002</v>
      </c>
      <c r="DC229">
        <f t="shared" si="127"/>
        <v>0</v>
      </c>
      <c r="DD229" t="s">
        <v>3</v>
      </c>
      <c r="DE229" t="s">
        <v>3</v>
      </c>
      <c r="DF229">
        <f t="shared" si="128"/>
        <v>654.1</v>
      </c>
      <c r="DG229">
        <f t="shared" si="129"/>
        <v>0</v>
      </c>
      <c r="DH229">
        <f t="shared" si="130"/>
        <v>0</v>
      </c>
      <c r="DI229">
        <f t="shared" si="121"/>
        <v>0</v>
      </c>
      <c r="DJ229">
        <f t="shared" si="131"/>
        <v>654.1</v>
      </c>
      <c r="DK229">
        <v>0</v>
      </c>
      <c r="DL229" t="s">
        <v>3</v>
      </c>
      <c r="DM229">
        <v>0</v>
      </c>
      <c r="DN229" t="s">
        <v>3</v>
      </c>
      <c r="DO229">
        <v>0</v>
      </c>
    </row>
    <row r="230" spans="1:119" x14ac:dyDescent="0.2">
      <c r="A230">
        <f>ROW(Source!A201)</f>
        <v>201</v>
      </c>
      <c r="B230">
        <v>145071932</v>
      </c>
      <c r="C230">
        <v>145105783</v>
      </c>
      <c r="D230">
        <v>140796352</v>
      </c>
      <c r="E230">
        <v>1</v>
      </c>
      <c r="F230">
        <v>1</v>
      </c>
      <c r="G230">
        <v>1</v>
      </c>
      <c r="H230">
        <v>3</v>
      </c>
      <c r="I230" t="s">
        <v>494</v>
      </c>
      <c r="J230" t="s">
        <v>495</v>
      </c>
      <c r="K230" t="s">
        <v>496</v>
      </c>
      <c r="L230">
        <v>1339</v>
      </c>
      <c r="N230">
        <v>1007</v>
      </c>
      <c r="O230" t="s">
        <v>142</v>
      </c>
      <c r="P230" t="s">
        <v>142</v>
      </c>
      <c r="Q230">
        <v>1</v>
      </c>
      <c r="W230">
        <v>0</v>
      </c>
      <c r="X230">
        <v>-1365085067</v>
      </c>
      <c r="Y230">
        <f t="shared" si="122"/>
        <v>0.16</v>
      </c>
      <c r="AA230">
        <v>13416.38</v>
      </c>
      <c r="AB230">
        <v>0</v>
      </c>
      <c r="AC230">
        <v>0</v>
      </c>
      <c r="AD230">
        <v>0</v>
      </c>
      <c r="AE230">
        <v>1601</v>
      </c>
      <c r="AF230">
        <v>0</v>
      </c>
      <c r="AG230">
        <v>0</v>
      </c>
      <c r="AH230">
        <v>0</v>
      </c>
      <c r="AI230">
        <v>8.3800000000000008</v>
      </c>
      <c r="AJ230">
        <v>1</v>
      </c>
      <c r="AK230">
        <v>1</v>
      </c>
      <c r="AL230">
        <v>1</v>
      </c>
      <c r="AM230">
        <v>4</v>
      </c>
      <c r="AN230">
        <v>0</v>
      </c>
      <c r="AO230">
        <v>1</v>
      </c>
      <c r="AP230">
        <v>0</v>
      </c>
      <c r="AQ230">
        <v>0</v>
      </c>
      <c r="AR230">
        <v>0</v>
      </c>
      <c r="AS230" t="s">
        <v>3</v>
      </c>
      <c r="AT230">
        <v>0.16</v>
      </c>
      <c r="AU230" t="s">
        <v>3</v>
      </c>
      <c r="AV230">
        <v>0</v>
      </c>
      <c r="AW230">
        <v>2</v>
      </c>
      <c r="AX230">
        <v>145105803</v>
      </c>
      <c r="AY230">
        <v>1</v>
      </c>
      <c r="AZ230">
        <v>0</v>
      </c>
      <c r="BA230">
        <v>254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CX230">
        <f>ROUND(Y230*Source!I201,9)</f>
        <v>0.64</v>
      </c>
      <c r="CY230">
        <f t="shared" si="123"/>
        <v>13416.38</v>
      </c>
      <c r="CZ230">
        <f t="shared" si="124"/>
        <v>1601</v>
      </c>
      <c r="DA230">
        <f t="shared" si="125"/>
        <v>8.3800000000000008</v>
      </c>
      <c r="DB230">
        <f t="shared" si="126"/>
        <v>256.16000000000003</v>
      </c>
      <c r="DC230">
        <f t="shared" si="127"/>
        <v>0</v>
      </c>
      <c r="DD230" t="s">
        <v>3</v>
      </c>
      <c r="DE230" t="s">
        <v>3</v>
      </c>
      <c r="DF230">
        <f t="shared" si="128"/>
        <v>8586.48</v>
      </c>
      <c r="DG230">
        <f t="shared" si="129"/>
        <v>0</v>
      </c>
      <c r="DH230">
        <f t="shared" si="130"/>
        <v>0</v>
      </c>
      <c r="DI230">
        <f t="shared" si="121"/>
        <v>0</v>
      </c>
      <c r="DJ230">
        <f t="shared" si="131"/>
        <v>8586.48</v>
      </c>
      <c r="DK230">
        <v>0</v>
      </c>
      <c r="DL230" t="s">
        <v>3</v>
      </c>
      <c r="DM230">
        <v>0</v>
      </c>
      <c r="DN230" t="s">
        <v>3</v>
      </c>
      <c r="DO230">
        <v>0</v>
      </c>
    </row>
    <row r="231" spans="1:119" x14ac:dyDescent="0.2">
      <c r="A231">
        <f>ROW(Source!A201)</f>
        <v>201</v>
      </c>
      <c r="B231">
        <v>145071932</v>
      </c>
      <c r="C231">
        <v>145105783</v>
      </c>
      <c r="D231">
        <v>140796356</v>
      </c>
      <c r="E231">
        <v>1</v>
      </c>
      <c r="F231">
        <v>1</v>
      </c>
      <c r="G231">
        <v>1</v>
      </c>
      <c r="H231">
        <v>3</v>
      </c>
      <c r="I231" t="s">
        <v>497</v>
      </c>
      <c r="J231" t="s">
        <v>498</v>
      </c>
      <c r="K231" t="s">
        <v>499</v>
      </c>
      <c r="L231">
        <v>1339</v>
      </c>
      <c r="N231">
        <v>1007</v>
      </c>
      <c r="O231" t="s">
        <v>142</v>
      </c>
      <c r="P231" t="s">
        <v>142</v>
      </c>
      <c r="Q231">
        <v>1</v>
      </c>
      <c r="W231">
        <v>0</v>
      </c>
      <c r="X231">
        <v>1697255399</v>
      </c>
      <c r="Y231">
        <f t="shared" si="122"/>
        <v>0.06</v>
      </c>
      <c r="AA231">
        <v>16592.400000000001</v>
      </c>
      <c r="AB231">
        <v>0</v>
      </c>
      <c r="AC231">
        <v>0</v>
      </c>
      <c r="AD231">
        <v>0</v>
      </c>
      <c r="AE231">
        <v>1980</v>
      </c>
      <c r="AF231">
        <v>0</v>
      </c>
      <c r="AG231">
        <v>0</v>
      </c>
      <c r="AH231">
        <v>0</v>
      </c>
      <c r="AI231">
        <v>8.3800000000000008</v>
      </c>
      <c r="AJ231">
        <v>1</v>
      </c>
      <c r="AK231">
        <v>1</v>
      </c>
      <c r="AL231">
        <v>1</v>
      </c>
      <c r="AM231">
        <v>4</v>
      </c>
      <c r="AN231">
        <v>0</v>
      </c>
      <c r="AO231">
        <v>1</v>
      </c>
      <c r="AP231">
        <v>0</v>
      </c>
      <c r="AQ231">
        <v>0</v>
      </c>
      <c r="AR231">
        <v>0</v>
      </c>
      <c r="AS231" t="s">
        <v>3</v>
      </c>
      <c r="AT231">
        <v>0.06</v>
      </c>
      <c r="AU231" t="s">
        <v>3</v>
      </c>
      <c r="AV231">
        <v>0</v>
      </c>
      <c r="AW231">
        <v>2</v>
      </c>
      <c r="AX231">
        <v>145105804</v>
      </c>
      <c r="AY231">
        <v>1</v>
      </c>
      <c r="AZ231">
        <v>0</v>
      </c>
      <c r="BA231">
        <v>255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CX231">
        <f>ROUND(Y231*Source!I201,9)</f>
        <v>0.24</v>
      </c>
      <c r="CY231">
        <f t="shared" si="123"/>
        <v>16592.400000000001</v>
      </c>
      <c r="CZ231">
        <f t="shared" si="124"/>
        <v>1980</v>
      </c>
      <c r="DA231">
        <f t="shared" si="125"/>
        <v>8.3800000000000008</v>
      </c>
      <c r="DB231">
        <f t="shared" si="126"/>
        <v>118.8</v>
      </c>
      <c r="DC231">
        <f t="shared" si="127"/>
        <v>0</v>
      </c>
      <c r="DD231" t="s">
        <v>3</v>
      </c>
      <c r="DE231" t="s">
        <v>3</v>
      </c>
      <c r="DF231">
        <f t="shared" si="128"/>
        <v>3982.18</v>
      </c>
      <c r="DG231">
        <f t="shared" si="129"/>
        <v>0</v>
      </c>
      <c r="DH231">
        <f t="shared" si="130"/>
        <v>0</v>
      </c>
      <c r="DI231">
        <f t="shared" si="121"/>
        <v>0</v>
      </c>
      <c r="DJ231">
        <f t="shared" si="131"/>
        <v>3982.18</v>
      </c>
      <c r="DK231">
        <v>0</v>
      </c>
      <c r="DL231" t="s">
        <v>3</v>
      </c>
      <c r="DM231">
        <v>0</v>
      </c>
      <c r="DN231" t="s">
        <v>3</v>
      </c>
      <c r="DO231">
        <v>0</v>
      </c>
    </row>
    <row r="232" spans="1:119" x14ac:dyDescent="0.2">
      <c r="A232">
        <f>ROW(Source!A201)</f>
        <v>201</v>
      </c>
      <c r="B232">
        <v>145071932</v>
      </c>
      <c r="C232">
        <v>145105783</v>
      </c>
      <c r="D232">
        <v>140796539</v>
      </c>
      <c r="E232">
        <v>1</v>
      </c>
      <c r="F232">
        <v>1</v>
      </c>
      <c r="G232">
        <v>1</v>
      </c>
      <c r="H232">
        <v>3</v>
      </c>
      <c r="I232" t="s">
        <v>158</v>
      </c>
      <c r="J232" t="s">
        <v>160</v>
      </c>
      <c r="K232" t="s">
        <v>159</v>
      </c>
      <c r="L232">
        <v>1339</v>
      </c>
      <c r="N232">
        <v>1007</v>
      </c>
      <c r="O232" t="s">
        <v>142</v>
      </c>
      <c r="P232" t="s">
        <v>142</v>
      </c>
      <c r="Q232">
        <v>1</v>
      </c>
      <c r="W232">
        <v>1</v>
      </c>
      <c r="X232">
        <v>1629719122</v>
      </c>
      <c r="Y232">
        <f t="shared" si="122"/>
        <v>-0.83</v>
      </c>
      <c r="AA232">
        <v>13173.36</v>
      </c>
      <c r="AB232">
        <v>0</v>
      </c>
      <c r="AC232">
        <v>0</v>
      </c>
      <c r="AD232">
        <v>0</v>
      </c>
      <c r="AE232">
        <v>1572</v>
      </c>
      <c r="AF232">
        <v>0</v>
      </c>
      <c r="AG232">
        <v>0</v>
      </c>
      <c r="AH232">
        <v>0</v>
      </c>
      <c r="AI232">
        <v>8.3800000000000008</v>
      </c>
      <c r="AJ232">
        <v>1</v>
      </c>
      <c r="AK232">
        <v>1</v>
      </c>
      <c r="AL232">
        <v>1</v>
      </c>
      <c r="AM232">
        <v>4</v>
      </c>
      <c r="AN232">
        <v>0</v>
      </c>
      <c r="AO232">
        <v>1</v>
      </c>
      <c r="AP232">
        <v>0</v>
      </c>
      <c r="AQ232">
        <v>0</v>
      </c>
      <c r="AR232">
        <v>0</v>
      </c>
      <c r="AS232" t="s">
        <v>3</v>
      </c>
      <c r="AT232">
        <v>-0.83</v>
      </c>
      <c r="AU232" t="s">
        <v>3</v>
      </c>
      <c r="AV232">
        <v>0</v>
      </c>
      <c r="AW232">
        <v>2</v>
      </c>
      <c r="AX232">
        <v>145105805</v>
      </c>
      <c r="AY232">
        <v>1</v>
      </c>
      <c r="AZ232">
        <v>6144</v>
      </c>
      <c r="BA232">
        <v>256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CX232">
        <f>ROUND(Y232*Source!I201,9)</f>
        <v>-3.32</v>
      </c>
      <c r="CY232">
        <f t="shared" si="123"/>
        <v>13173.36</v>
      </c>
      <c r="CZ232">
        <f t="shared" si="124"/>
        <v>1572</v>
      </c>
      <c r="DA232">
        <f t="shared" si="125"/>
        <v>8.3800000000000008</v>
      </c>
      <c r="DB232">
        <f t="shared" si="126"/>
        <v>-1304.76</v>
      </c>
      <c r="DC232">
        <f t="shared" si="127"/>
        <v>0</v>
      </c>
      <c r="DD232" t="s">
        <v>3</v>
      </c>
      <c r="DE232" t="s">
        <v>3</v>
      </c>
      <c r="DF232">
        <f t="shared" si="128"/>
        <v>-43735.56</v>
      </c>
      <c r="DG232">
        <f t="shared" si="129"/>
        <v>0</v>
      </c>
      <c r="DH232">
        <f t="shared" si="130"/>
        <v>0</v>
      </c>
      <c r="DI232">
        <f t="shared" si="121"/>
        <v>0</v>
      </c>
      <c r="DJ232">
        <f t="shared" si="131"/>
        <v>-43735.56</v>
      </c>
      <c r="DK232">
        <v>0</v>
      </c>
      <c r="DL232" t="s">
        <v>3</v>
      </c>
      <c r="DM232">
        <v>0</v>
      </c>
      <c r="DN232" t="s">
        <v>3</v>
      </c>
      <c r="DO232">
        <v>0</v>
      </c>
    </row>
    <row r="233" spans="1:119" x14ac:dyDescent="0.2">
      <c r="A233">
        <f>ROW(Source!A201)</f>
        <v>201</v>
      </c>
      <c r="B233">
        <v>145071932</v>
      </c>
      <c r="C233">
        <v>145105783</v>
      </c>
      <c r="D233">
        <v>140798954</v>
      </c>
      <c r="E233">
        <v>1</v>
      </c>
      <c r="F233">
        <v>1</v>
      </c>
      <c r="G233">
        <v>1</v>
      </c>
      <c r="H233">
        <v>3</v>
      </c>
      <c r="I233" t="s">
        <v>500</v>
      </c>
      <c r="J233" t="s">
        <v>501</v>
      </c>
      <c r="K233" t="s">
        <v>502</v>
      </c>
      <c r="L233">
        <v>1327</v>
      </c>
      <c r="N233">
        <v>1005</v>
      </c>
      <c r="O233" t="s">
        <v>54</v>
      </c>
      <c r="P233" t="s">
        <v>54</v>
      </c>
      <c r="Q233">
        <v>1</v>
      </c>
      <c r="W233">
        <v>0</v>
      </c>
      <c r="X233">
        <v>1262617901</v>
      </c>
      <c r="Y233">
        <f t="shared" si="122"/>
        <v>3.38</v>
      </c>
      <c r="AA233">
        <v>62.51</v>
      </c>
      <c r="AB233">
        <v>0</v>
      </c>
      <c r="AC233">
        <v>0</v>
      </c>
      <c r="AD233">
        <v>0</v>
      </c>
      <c r="AE233">
        <v>7.46</v>
      </c>
      <c r="AF233">
        <v>0</v>
      </c>
      <c r="AG233">
        <v>0</v>
      </c>
      <c r="AH233">
        <v>0</v>
      </c>
      <c r="AI233">
        <v>8.3800000000000008</v>
      </c>
      <c r="AJ233">
        <v>1</v>
      </c>
      <c r="AK233">
        <v>1</v>
      </c>
      <c r="AL233">
        <v>1</v>
      </c>
      <c r="AM233">
        <v>4</v>
      </c>
      <c r="AN233">
        <v>0</v>
      </c>
      <c r="AO233">
        <v>1</v>
      </c>
      <c r="AP233">
        <v>0</v>
      </c>
      <c r="AQ233">
        <v>0</v>
      </c>
      <c r="AR233">
        <v>0</v>
      </c>
      <c r="AS233" t="s">
        <v>3</v>
      </c>
      <c r="AT233">
        <v>3.38</v>
      </c>
      <c r="AU233" t="s">
        <v>3</v>
      </c>
      <c r="AV233">
        <v>0</v>
      </c>
      <c r="AW233">
        <v>2</v>
      </c>
      <c r="AX233">
        <v>145105806</v>
      </c>
      <c r="AY233">
        <v>1</v>
      </c>
      <c r="AZ233">
        <v>0</v>
      </c>
      <c r="BA233">
        <v>257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CX233">
        <f>ROUND(Y233*Source!I201,9)</f>
        <v>13.52</v>
      </c>
      <c r="CY233">
        <f t="shared" si="123"/>
        <v>62.51</v>
      </c>
      <c r="CZ233">
        <f t="shared" si="124"/>
        <v>7.46</v>
      </c>
      <c r="DA233">
        <f t="shared" si="125"/>
        <v>8.3800000000000008</v>
      </c>
      <c r="DB233">
        <f t="shared" si="126"/>
        <v>25.21</v>
      </c>
      <c r="DC233">
        <f t="shared" si="127"/>
        <v>0</v>
      </c>
      <c r="DD233" t="s">
        <v>3</v>
      </c>
      <c r="DE233" t="s">
        <v>3</v>
      </c>
      <c r="DF233">
        <f t="shared" si="128"/>
        <v>845.14</v>
      </c>
      <c r="DG233">
        <f t="shared" si="129"/>
        <v>0</v>
      </c>
      <c r="DH233">
        <f t="shared" si="130"/>
        <v>0</v>
      </c>
      <c r="DI233">
        <f t="shared" si="121"/>
        <v>0</v>
      </c>
      <c r="DJ233">
        <f t="shared" si="131"/>
        <v>845.14</v>
      </c>
      <c r="DK233">
        <v>0</v>
      </c>
      <c r="DL233" t="s">
        <v>3</v>
      </c>
      <c r="DM233">
        <v>0</v>
      </c>
      <c r="DN233" t="s">
        <v>3</v>
      </c>
      <c r="DO233">
        <v>0</v>
      </c>
    </row>
    <row r="234" spans="1:119" x14ac:dyDescent="0.2">
      <c r="A234">
        <f>ROW(Source!A201)</f>
        <v>201</v>
      </c>
      <c r="B234">
        <v>145071932</v>
      </c>
      <c r="C234">
        <v>145105783</v>
      </c>
      <c r="D234">
        <v>140805027</v>
      </c>
      <c r="E234">
        <v>1</v>
      </c>
      <c r="F234">
        <v>1</v>
      </c>
      <c r="G234">
        <v>1</v>
      </c>
      <c r="H234">
        <v>3</v>
      </c>
      <c r="I234" t="s">
        <v>503</v>
      </c>
      <c r="J234" t="s">
        <v>504</v>
      </c>
      <c r="K234" t="s">
        <v>505</v>
      </c>
      <c r="L234">
        <v>1348</v>
      </c>
      <c r="N234">
        <v>1009</v>
      </c>
      <c r="O234" t="s">
        <v>33</v>
      </c>
      <c r="P234" t="s">
        <v>33</v>
      </c>
      <c r="Q234">
        <v>1000</v>
      </c>
      <c r="W234">
        <v>0</v>
      </c>
      <c r="X234">
        <v>1837692376</v>
      </c>
      <c r="Y234">
        <f t="shared" si="122"/>
        <v>1.9599999999999999E-3</v>
      </c>
      <c r="AA234">
        <v>127836.9</v>
      </c>
      <c r="AB234">
        <v>0</v>
      </c>
      <c r="AC234">
        <v>0</v>
      </c>
      <c r="AD234">
        <v>0</v>
      </c>
      <c r="AE234">
        <v>15255</v>
      </c>
      <c r="AF234">
        <v>0</v>
      </c>
      <c r="AG234">
        <v>0</v>
      </c>
      <c r="AH234">
        <v>0</v>
      </c>
      <c r="AI234">
        <v>8.3800000000000008</v>
      </c>
      <c r="AJ234">
        <v>1</v>
      </c>
      <c r="AK234">
        <v>1</v>
      </c>
      <c r="AL234">
        <v>1</v>
      </c>
      <c r="AM234">
        <v>4</v>
      </c>
      <c r="AN234">
        <v>0</v>
      </c>
      <c r="AO234">
        <v>1</v>
      </c>
      <c r="AP234">
        <v>0</v>
      </c>
      <c r="AQ234">
        <v>0</v>
      </c>
      <c r="AR234">
        <v>0</v>
      </c>
      <c r="AS234" t="s">
        <v>3</v>
      </c>
      <c r="AT234">
        <v>1.9599999999999999E-3</v>
      </c>
      <c r="AU234" t="s">
        <v>3</v>
      </c>
      <c r="AV234">
        <v>0</v>
      </c>
      <c r="AW234">
        <v>2</v>
      </c>
      <c r="AX234">
        <v>145105807</v>
      </c>
      <c r="AY234">
        <v>1</v>
      </c>
      <c r="AZ234">
        <v>0</v>
      </c>
      <c r="BA234">
        <v>258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CX234">
        <f>ROUND(Y234*Source!I201,9)</f>
        <v>7.8399999999999997E-3</v>
      </c>
      <c r="CY234">
        <f t="shared" si="123"/>
        <v>127836.9</v>
      </c>
      <c r="CZ234">
        <f t="shared" si="124"/>
        <v>15255</v>
      </c>
      <c r="DA234">
        <f t="shared" si="125"/>
        <v>8.3800000000000008</v>
      </c>
      <c r="DB234">
        <f t="shared" si="126"/>
        <v>29.9</v>
      </c>
      <c r="DC234">
        <f t="shared" si="127"/>
        <v>0</v>
      </c>
      <c r="DD234" t="s">
        <v>3</v>
      </c>
      <c r="DE234" t="s">
        <v>3</v>
      </c>
      <c r="DF234">
        <f t="shared" si="128"/>
        <v>1002.24</v>
      </c>
      <c r="DG234">
        <f t="shared" si="129"/>
        <v>0</v>
      </c>
      <c r="DH234">
        <f t="shared" si="130"/>
        <v>0</v>
      </c>
      <c r="DI234">
        <f t="shared" si="121"/>
        <v>0</v>
      </c>
      <c r="DJ234">
        <f t="shared" si="131"/>
        <v>1002.24</v>
      </c>
      <c r="DK234">
        <v>0</v>
      </c>
      <c r="DL234" t="s">
        <v>3</v>
      </c>
      <c r="DM234">
        <v>0</v>
      </c>
      <c r="DN234" t="s">
        <v>3</v>
      </c>
      <c r="DO234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R258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145077496</v>
      </c>
      <c r="C1">
        <v>145077492</v>
      </c>
      <c r="D1">
        <v>140755423</v>
      </c>
      <c r="E1">
        <v>70</v>
      </c>
      <c r="F1">
        <v>1</v>
      </c>
      <c r="G1">
        <v>1</v>
      </c>
      <c r="H1">
        <v>1</v>
      </c>
      <c r="I1" t="s">
        <v>390</v>
      </c>
      <c r="J1" t="s">
        <v>3</v>
      </c>
      <c r="K1" t="s">
        <v>391</v>
      </c>
      <c r="L1">
        <v>1191</v>
      </c>
      <c r="N1">
        <v>1013</v>
      </c>
      <c r="O1" t="s">
        <v>392</v>
      </c>
      <c r="P1" t="s">
        <v>392</v>
      </c>
      <c r="Q1">
        <v>1</v>
      </c>
      <c r="X1">
        <v>15.9</v>
      </c>
      <c r="Y1">
        <v>0</v>
      </c>
      <c r="Z1">
        <v>0</v>
      </c>
      <c r="AA1">
        <v>0</v>
      </c>
      <c r="AB1">
        <v>7.8</v>
      </c>
      <c r="AC1">
        <v>0</v>
      </c>
      <c r="AD1">
        <v>1</v>
      </c>
      <c r="AE1">
        <v>1</v>
      </c>
      <c r="AF1" t="s">
        <v>22</v>
      </c>
      <c r="AG1">
        <v>16.082850000000001</v>
      </c>
      <c r="AH1">
        <v>2</v>
      </c>
      <c r="AI1">
        <v>145077493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145077497</v>
      </c>
      <c r="C2">
        <v>145077492</v>
      </c>
      <c r="D2">
        <v>140923081</v>
      </c>
      <c r="E2">
        <v>1</v>
      </c>
      <c r="F2">
        <v>1</v>
      </c>
      <c r="G2">
        <v>1</v>
      </c>
      <c r="H2">
        <v>2</v>
      </c>
      <c r="I2" t="s">
        <v>393</v>
      </c>
      <c r="J2" t="s">
        <v>394</v>
      </c>
      <c r="K2" t="s">
        <v>395</v>
      </c>
      <c r="L2">
        <v>1367</v>
      </c>
      <c r="N2">
        <v>1011</v>
      </c>
      <c r="O2" t="s">
        <v>396</v>
      </c>
      <c r="P2" t="s">
        <v>396</v>
      </c>
      <c r="Q2">
        <v>1</v>
      </c>
      <c r="X2">
        <v>4.5999999999999996</v>
      </c>
      <c r="Y2">
        <v>0</v>
      </c>
      <c r="Z2">
        <v>6.66</v>
      </c>
      <c r="AA2">
        <v>0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4.5999999999999996</v>
      </c>
      <c r="AH2">
        <v>2</v>
      </c>
      <c r="AI2">
        <v>145077494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145077498</v>
      </c>
      <c r="C3">
        <v>145077492</v>
      </c>
      <c r="D3">
        <v>140765020</v>
      </c>
      <c r="E3">
        <v>70</v>
      </c>
      <c r="F3">
        <v>1</v>
      </c>
      <c r="G3">
        <v>1</v>
      </c>
      <c r="H3">
        <v>3</v>
      </c>
      <c r="I3" t="s">
        <v>31</v>
      </c>
      <c r="J3" t="s">
        <v>3</v>
      </c>
      <c r="K3" t="s">
        <v>32</v>
      </c>
      <c r="L3">
        <v>1348</v>
      </c>
      <c r="N3">
        <v>1009</v>
      </c>
      <c r="O3" t="s">
        <v>33</v>
      </c>
      <c r="P3" t="s">
        <v>33</v>
      </c>
      <c r="Q3">
        <v>1000</v>
      </c>
      <c r="X3">
        <v>2.1800000000000002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 t="s">
        <v>3</v>
      </c>
      <c r="AG3">
        <v>2.1800000000000002</v>
      </c>
      <c r="AH3">
        <v>2</v>
      </c>
      <c r="AI3">
        <v>145077495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ROW(Source!A30)</f>
        <v>30</v>
      </c>
      <c r="B4">
        <v>145077509</v>
      </c>
      <c r="C4">
        <v>145077508</v>
      </c>
      <c r="D4">
        <v>140759985</v>
      </c>
      <c r="E4">
        <v>70</v>
      </c>
      <c r="F4">
        <v>1</v>
      </c>
      <c r="G4">
        <v>1</v>
      </c>
      <c r="H4">
        <v>1</v>
      </c>
      <c r="I4" t="s">
        <v>397</v>
      </c>
      <c r="J4" t="s">
        <v>3</v>
      </c>
      <c r="K4" t="s">
        <v>398</v>
      </c>
      <c r="L4">
        <v>1191</v>
      </c>
      <c r="N4">
        <v>1013</v>
      </c>
      <c r="O4" t="s">
        <v>392</v>
      </c>
      <c r="P4" t="s">
        <v>392</v>
      </c>
      <c r="Q4">
        <v>1</v>
      </c>
      <c r="X4">
        <v>31.7</v>
      </c>
      <c r="Y4">
        <v>0</v>
      </c>
      <c r="Z4">
        <v>0</v>
      </c>
      <c r="AA4">
        <v>0</v>
      </c>
      <c r="AB4">
        <v>8.74</v>
      </c>
      <c r="AC4">
        <v>0</v>
      </c>
      <c r="AD4">
        <v>1</v>
      </c>
      <c r="AE4">
        <v>1</v>
      </c>
      <c r="AF4" t="s">
        <v>39</v>
      </c>
      <c r="AG4">
        <v>36.874232499999998</v>
      </c>
      <c r="AH4">
        <v>2</v>
      </c>
      <c r="AI4">
        <v>145077509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ROW(Source!A30)</f>
        <v>30</v>
      </c>
      <c r="B5">
        <v>145077510</v>
      </c>
      <c r="C5">
        <v>145077508</v>
      </c>
      <c r="D5">
        <v>140760225</v>
      </c>
      <c r="E5">
        <v>70</v>
      </c>
      <c r="F5">
        <v>1</v>
      </c>
      <c r="G5">
        <v>1</v>
      </c>
      <c r="H5">
        <v>1</v>
      </c>
      <c r="I5" t="s">
        <v>399</v>
      </c>
      <c r="J5" t="s">
        <v>3</v>
      </c>
      <c r="K5" t="s">
        <v>400</v>
      </c>
      <c r="L5">
        <v>1191</v>
      </c>
      <c r="N5">
        <v>1013</v>
      </c>
      <c r="O5" t="s">
        <v>392</v>
      </c>
      <c r="P5" t="s">
        <v>392</v>
      </c>
      <c r="Q5">
        <v>1</v>
      </c>
      <c r="X5">
        <v>2.93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2</v>
      </c>
      <c r="AF5" t="s">
        <v>38</v>
      </c>
      <c r="AG5">
        <v>3.6625000000000001</v>
      </c>
      <c r="AH5">
        <v>2</v>
      </c>
      <c r="AI5">
        <v>145077510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ROW(Source!A30)</f>
        <v>30</v>
      </c>
      <c r="B6">
        <v>145077511</v>
      </c>
      <c r="C6">
        <v>145077508</v>
      </c>
      <c r="D6">
        <v>140922906</v>
      </c>
      <c r="E6">
        <v>1</v>
      </c>
      <c r="F6">
        <v>1</v>
      </c>
      <c r="G6">
        <v>1</v>
      </c>
      <c r="H6">
        <v>2</v>
      </c>
      <c r="I6" t="s">
        <v>401</v>
      </c>
      <c r="J6" t="s">
        <v>402</v>
      </c>
      <c r="K6" t="s">
        <v>403</v>
      </c>
      <c r="L6">
        <v>1367</v>
      </c>
      <c r="N6">
        <v>1011</v>
      </c>
      <c r="O6" t="s">
        <v>396</v>
      </c>
      <c r="P6" t="s">
        <v>396</v>
      </c>
      <c r="Q6">
        <v>1</v>
      </c>
      <c r="X6">
        <v>0.04</v>
      </c>
      <c r="Y6">
        <v>0</v>
      </c>
      <c r="Z6">
        <v>120.24</v>
      </c>
      <c r="AA6">
        <v>15.42</v>
      </c>
      <c r="AB6">
        <v>0</v>
      </c>
      <c r="AC6">
        <v>0</v>
      </c>
      <c r="AD6">
        <v>1</v>
      </c>
      <c r="AE6">
        <v>0</v>
      </c>
      <c r="AF6" t="s">
        <v>38</v>
      </c>
      <c r="AG6">
        <v>0.05</v>
      </c>
      <c r="AH6">
        <v>2</v>
      </c>
      <c r="AI6">
        <v>145077511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ROW(Source!A30)</f>
        <v>30</v>
      </c>
      <c r="B7">
        <v>145077512</v>
      </c>
      <c r="C7">
        <v>145077508</v>
      </c>
      <c r="D7">
        <v>140922951</v>
      </c>
      <c r="E7">
        <v>1</v>
      </c>
      <c r="F7">
        <v>1</v>
      </c>
      <c r="G7">
        <v>1</v>
      </c>
      <c r="H7">
        <v>2</v>
      </c>
      <c r="I7" t="s">
        <v>404</v>
      </c>
      <c r="J7" t="s">
        <v>405</v>
      </c>
      <c r="K7" t="s">
        <v>406</v>
      </c>
      <c r="L7">
        <v>1367</v>
      </c>
      <c r="N7">
        <v>1011</v>
      </c>
      <c r="O7" t="s">
        <v>396</v>
      </c>
      <c r="P7" t="s">
        <v>396</v>
      </c>
      <c r="Q7">
        <v>1</v>
      </c>
      <c r="X7">
        <v>0.21</v>
      </c>
      <c r="Y7">
        <v>0</v>
      </c>
      <c r="Z7">
        <v>115.4</v>
      </c>
      <c r="AA7">
        <v>13.5</v>
      </c>
      <c r="AB7">
        <v>0</v>
      </c>
      <c r="AC7">
        <v>0</v>
      </c>
      <c r="AD7">
        <v>1</v>
      </c>
      <c r="AE7">
        <v>0</v>
      </c>
      <c r="AF7" t="s">
        <v>38</v>
      </c>
      <c r="AG7">
        <v>0.26250000000000001</v>
      </c>
      <c r="AH7">
        <v>2</v>
      </c>
      <c r="AI7">
        <v>145077512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ROW(Source!A30)</f>
        <v>30</v>
      </c>
      <c r="B8">
        <v>145077513</v>
      </c>
      <c r="C8">
        <v>145077508</v>
      </c>
      <c r="D8">
        <v>140922958</v>
      </c>
      <c r="E8">
        <v>1</v>
      </c>
      <c r="F8">
        <v>1</v>
      </c>
      <c r="G8">
        <v>1</v>
      </c>
      <c r="H8">
        <v>2</v>
      </c>
      <c r="I8" t="s">
        <v>407</v>
      </c>
      <c r="J8" t="s">
        <v>408</v>
      </c>
      <c r="K8" t="s">
        <v>409</v>
      </c>
      <c r="L8">
        <v>1367</v>
      </c>
      <c r="N8">
        <v>1011</v>
      </c>
      <c r="O8" t="s">
        <v>396</v>
      </c>
      <c r="P8" t="s">
        <v>396</v>
      </c>
      <c r="Q8">
        <v>1</v>
      </c>
      <c r="X8">
        <v>2.36</v>
      </c>
      <c r="Y8">
        <v>0</v>
      </c>
      <c r="Z8">
        <v>175.56</v>
      </c>
      <c r="AA8">
        <v>14.4</v>
      </c>
      <c r="AB8">
        <v>0</v>
      </c>
      <c r="AC8">
        <v>0</v>
      </c>
      <c r="AD8">
        <v>1</v>
      </c>
      <c r="AE8">
        <v>0</v>
      </c>
      <c r="AF8" t="s">
        <v>38</v>
      </c>
      <c r="AG8">
        <v>2.9499999999999997</v>
      </c>
      <c r="AH8">
        <v>2</v>
      </c>
      <c r="AI8">
        <v>145077513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ROW(Source!A30)</f>
        <v>30</v>
      </c>
      <c r="B9">
        <v>145077514</v>
      </c>
      <c r="C9">
        <v>145077508</v>
      </c>
      <c r="D9">
        <v>140923032</v>
      </c>
      <c r="E9">
        <v>1</v>
      </c>
      <c r="F9">
        <v>1</v>
      </c>
      <c r="G9">
        <v>1</v>
      </c>
      <c r="H9">
        <v>2</v>
      </c>
      <c r="I9" t="s">
        <v>410</v>
      </c>
      <c r="J9" t="s">
        <v>411</v>
      </c>
      <c r="K9" t="s">
        <v>412</v>
      </c>
      <c r="L9">
        <v>1367</v>
      </c>
      <c r="N9">
        <v>1011</v>
      </c>
      <c r="O9" t="s">
        <v>396</v>
      </c>
      <c r="P9" t="s">
        <v>396</v>
      </c>
      <c r="Q9">
        <v>1</v>
      </c>
      <c r="X9">
        <v>0.88</v>
      </c>
      <c r="Y9">
        <v>0</v>
      </c>
      <c r="Z9">
        <v>0.9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38</v>
      </c>
      <c r="AG9">
        <v>1.1000000000000001</v>
      </c>
      <c r="AH9">
        <v>2</v>
      </c>
      <c r="AI9">
        <v>145077514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ROW(Source!A30)</f>
        <v>30</v>
      </c>
      <c r="B10">
        <v>145077515</v>
      </c>
      <c r="C10">
        <v>145077508</v>
      </c>
      <c r="D10">
        <v>140923885</v>
      </c>
      <c r="E10">
        <v>1</v>
      </c>
      <c r="F10">
        <v>1</v>
      </c>
      <c r="G10">
        <v>1</v>
      </c>
      <c r="H10">
        <v>2</v>
      </c>
      <c r="I10" t="s">
        <v>413</v>
      </c>
      <c r="J10" t="s">
        <v>414</v>
      </c>
      <c r="K10" t="s">
        <v>415</v>
      </c>
      <c r="L10">
        <v>1367</v>
      </c>
      <c r="N10">
        <v>1011</v>
      </c>
      <c r="O10" t="s">
        <v>396</v>
      </c>
      <c r="P10" t="s">
        <v>396</v>
      </c>
      <c r="Q10">
        <v>1</v>
      </c>
      <c r="X10">
        <v>0.32</v>
      </c>
      <c r="Y10">
        <v>0</v>
      </c>
      <c r="Z10">
        <v>65.709999999999994</v>
      </c>
      <c r="AA10">
        <v>11.6</v>
      </c>
      <c r="AB10">
        <v>0</v>
      </c>
      <c r="AC10">
        <v>0</v>
      </c>
      <c r="AD10">
        <v>1</v>
      </c>
      <c r="AE10">
        <v>0</v>
      </c>
      <c r="AF10" t="s">
        <v>38</v>
      </c>
      <c r="AG10">
        <v>0.4</v>
      </c>
      <c r="AH10">
        <v>2</v>
      </c>
      <c r="AI10">
        <v>145077515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ROW(Source!A30)</f>
        <v>30</v>
      </c>
      <c r="B11">
        <v>145077516</v>
      </c>
      <c r="C11">
        <v>145077508</v>
      </c>
      <c r="D11">
        <v>140924041</v>
      </c>
      <c r="E11">
        <v>1</v>
      </c>
      <c r="F11">
        <v>1</v>
      </c>
      <c r="G11">
        <v>1</v>
      </c>
      <c r="H11">
        <v>2</v>
      </c>
      <c r="I11" t="s">
        <v>416</v>
      </c>
      <c r="J11" t="s">
        <v>417</v>
      </c>
      <c r="K11" t="s">
        <v>418</v>
      </c>
      <c r="L11">
        <v>1367</v>
      </c>
      <c r="N11">
        <v>1011</v>
      </c>
      <c r="O11" t="s">
        <v>396</v>
      </c>
      <c r="P11" t="s">
        <v>396</v>
      </c>
      <c r="Q11">
        <v>1</v>
      </c>
      <c r="X11">
        <v>1.68</v>
      </c>
      <c r="Y11">
        <v>0</v>
      </c>
      <c r="Z11">
        <v>1.2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38</v>
      </c>
      <c r="AG11">
        <v>2.1</v>
      </c>
      <c r="AH11">
        <v>2</v>
      </c>
      <c r="AI11">
        <v>145077516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ROW(Source!A30)</f>
        <v>30</v>
      </c>
      <c r="B12">
        <v>145077517</v>
      </c>
      <c r="C12">
        <v>145077508</v>
      </c>
      <c r="D12">
        <v>140924084</v>
      </c>
      <c r="E12">
        <v>1</v>
      </c>
      <c r="F12">
        <v>1</v>
      </c>
      <c r="G12">
        <v>1</v>
      </c>
      <c r="H12">
        <v>2</v>
      </c>
      <c r="I12" t="s">
        <v>419</v>
      </c>
      <c r="J12" t="s">
        <v>420</v>
      </c>
      <c r="K12" t="s">
        <v>421</v>
      </c>
      <c r="L12">
        <v>1367</v>
      </c>
      <c r="N12">
        <v>1011</v>
      </c>
      <c r="O12" t="s">
        <v>396</v>
      </c>
      <c r="P12" t="s">
        <v>396</v>
      </c>
      <c r="Q12">
        <v>1</v>
      </c>
      <c r="X12">
        <v>0.16</v>
      </c>
      <c r="Y12">
        <v>0</v>
      </c>
      <c r="Z12">
        <v>12.31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38</v>
      </c>
      <c r="AG12">
        <v>0.2</v>
      </c>
      <c r="AH12">
        <v>2</v>
      </c>
      <c r="AI12">
        <v>145077517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ROW(Source!A30)</f>
        <v>30</v>
      </c>
      <c r="B13">
        <v>145077518</v>
      </c>
      <c r="C13">
        <v>145077508</v>
      </c>
      <c r="D13">
        <v>140771005</v>
      </c>
      <c r="E13">
        <v>1</v>
      </c>
      <c r="F13">
        <v>1</v>
      </c>
      <c r="G13">
        <v>1</v>
      </c>
      <c r="H13">
        <v>3</v>
      </c>
      <c r="I13" t="s">
        <v>422</v>
      </c>
      <c r="J13" t="s">
        <v>423</v>
      </c>
      <c r="K13" t="s">
        <v>424</v>
      </c>
      <c r="L13">
        <v>1339</v>
      </c>
      <c r="N13">
        <v>1007</v>
      </c>
      <c r="O13" t="s">
        <v>142</v>
      </c>
      <c r="P13" t="s">
        <v>142</v>
      </c>
      <c r="Q13">
        <v>1</v>
      </c>
      <c r="X13">
        <v>1.4</v>
      </c>
      <c r="Y13">
        <v>6.22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1.4</v>
      </c>
      <c r="AH13">
        <v>2</v>
      </c>
      <c r="AI13">
        <v>145077518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ROW(Source!A30)</f>
        <v>30</v>
      </c>
      <c r="B14">
        <v>145077519</v>
      </c>
      <c r="C14">
        <v>145077508</v>
      </c>
      <c r="D14">
        <v>140771011</v>
      </c>
      <c r="E14">
        <v>1</v>
      </c>
      <c r="F14">
        <v>1</v>
      </c>
      <c r="G14">
        <v>1</v>
      </c>
      <c r="H14">
        <v>3</v>
      </c>
      <c r="I14" t="s">
        <v>425</v>
      </c>
      <c r="J14" t="s">
        <v>426</v>
      </c>
      <c r="K14" t="s">
        <v>427</v>
      </c>
      <c r="L14">
        <v>1346</v>
      </c>
      <c r="N14">
        <v>1009</v>
      </c>
      <c r="O14" t="s">
        <v>49</v>
      </c>
      <c r="P14" t="s">
        <v>49</v>
      </c>
      <c r="Q14">
        <v>1</v>
      </c>
      <c r="X14">
        <v>0.42</v>
      </c>
      <c r="Y14">
        <v>6.09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0.42</v>
      </c>
      <c r="AH14">
        <v>2</v>
      </c>
      <c r="AI14">
        <v>145077519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ROW(Source!A30)</f>
        <v>30</v>
      </c>
      <c r="B15">
        <v>145077520</v>
      </c>
      <c r="C15">
        <v>145077508</v>
      </c>
      <c r="D15">
        <v>140773776</v>
      </c>
      <c r="E15">
        <v>1</v>
      </c>
      <c r="F15">
        <v>1</v>
      </c>
      <c r="G15">
        <v>1</v>
      </c>
      <c r="H15">
        <v>3</v>
      </c>
      <c r="I15" t="s">
        <v>428</v>
      </c>
      <c r="J15" t="s">
        <v>429</v>
      </c>
      <c r="K15" t="s">
        <v>430</v>
      </c>
      <c r="L15">
        <v>1348</v>
      </c>
      <c r="N15">
        <v>1009</v>
      </c>
      <c r="O15" t="s">
        <v>33</v>
      </c>
      <c r="P15" t="s">
        <v>33</v>
      </c>
      <c r="Q15">
        <v>1000</v>
      </c>
      <c r="X15">
        <v>6.0999999999999997E-4</v>
      </c>
      <c r="Y15">
        <v>10315.01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6.0999999999999997E-4</v>
      </c>
      <c r="AH15">
        <v>2</v>
      </c>
      <c r="AI15">
        <v>145077520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ROW(Source!A30)</f>
        <v>30</v>
      </c>
      <c r="B16">
        <v>145077521</v>
      </c>
      <c r="C16">
        <v>145077508</v>
      </c>
      <c r="D16">
        <v>140775017</v>
      </c>
      <c r="E16">
        <v>1</v>
      </c>
      <c r="F16">
        <v>1</v>
      </c>
      <c r="G16">
        <v>1</v>
      </c>
      <c r="H16">
        <v>3</v>
      </c>
      <c r="I16" t="s">
        <v>47</v>
      </c>
      <c r="J16" t="s">
        <v>50</v>
      </c>
      <c r="K16" t="s">
        <v>48</v>
      </c>
      <c r="L16">
        <v>1346</v>
      </c>
      <c r="N16">
        <v>1009</v>
      </c>
      <c r="O16" t="s">
        <v>49</v>
      </c>
      <c r="P16" t="s">
        <v>49</v>
      </c>
      <c r="Q16">
        <v>1</v>
      </c>
      <c r="X16">
        <v>2.2000000000000002</v>
      </c>
      <c r="Y16">
        <v>9.0399999999999991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2.2000000000000002</v>
      </c>
      <c r="AH16">
        <v>2</v>
      </c>
      <c r="AI16">
        <v>145077521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ROW(Source!A30)</f>
        <v>30</v>
      </c>
      <c r="B17">
        <v>145077522</v>
      </c>
      <c r="C17">
        <v>145077508</v>
      </c>
      <c r="D17">
        <v>140776229</v>
      </c>
      <c r="E17">
        <v>1</v>
      </c>
      <c r="F17">
        <v>1</v>
      </c>
      <c r="G17">
        <v>1</v>
      </c>
      <c r="H17">
        <v>3</v>
      </c>
      <c r="I17" t="s">
        <v>431</v>
      </c>
      <c r="J17" t="s">
        <v>432</v>
      </c>
      <c r="K17" t="s">
        <v>433</v>
      </c>
      <c r="L17">
        <v>1348</v>
      </c>
      <c r="N17">
        <v>1009</v>
      </c>
      <c r="O17" t="s">
        <v>33</v>
      </c>
      <c r="P17" t="s">
        <v>33</v>
      </c>
      <c r="Q17">
        <v>1000</v>
      </c>
      <c r="X17">
        <v>1.4999999999999999E-4</v>
      </c>
      <c r="Y17">
        <v>37900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1.4999999999999999E-4</v>
      </c>
      <c r="AH17">
        <v>2</v>
      </c>
      <c r="AI17">
        <v>145077522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ROW(Source!A30)</f>
        <v>30</v>
      </c>
      <c r="B18">
        <v>145077523</v>
      </c>
      <c r="C18">
        <v>145077508</v>
      </c>
      <c r="D18">
        <v>140789856</v>
      </c>
      <c r="E18">
        <v>1</v>
      </c>
      <c r="F18">
        <v>1</v>
      </c>
      <c r="G18">
        <v>1</v>
      </c>
      <c r="H18">
        <v>3</v>
      </c>
      <c r="I18" t="s">
        <v>434</v>
      </c>
      <c r="J18" t="s">
        <v>435</v>
      </c>
      <c r="K18" t="s">
        <v>436</v>
      </c>
      <c r="L18">
        <v>1348</v>
      </c>
      <c r="N18">
        <v>1009</v>
      </c>
      <c r="O18" t="s">
        <v>33</v>
      </c>
      <c r="P18" t="s">
        <v>33</v>
      </c>
      <c r="Q18">
        <v>1000</v>
      </c>
      <c r="X18">
        <v>1.0999999999999999E-2</v>
      </c>
      <c r="Y18">
        <v>7712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1.0999999999999999E-2</v>
      </c>
      <c r="AH18">
        <v>2</v>
      </c>
      <c r="AI18">
        <v>145077523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ROW(Source!A30)</f>
        <v>30</v>
      </c>
      <c r="B19">
        <v>145077524</v>
      </c>
      <c r="C19">
        <v>145077508</v>
      </c>
      <c r="D19">
        <v>140762187</v>
      </c>
      <c r="E19">
        <v>70</v>
      </c>
      <c r="F19">
        <v>1</v>
      </c>
      <c r="G19">
        <v>1</v>
      </c>
      <c r="H19">
        <v>3</v>
      </c>
      <c r="I19" t="s">
        <v>514</v>
      </c>
      <c r="J19" t="s">
        <v>3</v>
      </c>
      <c r="K19" t="s">
        <v>515</v>
      </c>
      <c r="L19">
        <v>1348</v>
      </c>
      <c r="N19">
        <v>1009</v>
      </c>
      <c r="O19" t="s">
        <v>33</v>
      </c>
      <c r="P19" t="s">
        <v>33</v>
      </c>
      <c r="Q19">
        <v>1000</v>
      </c>
      <c r="X19">
        <v>0</v>
      </c>
      <c r="Y19">
        <v>0</v>
      </c>
      <c r="Z19">
        <v>0</v>
      </c>
      <c r="AA19">
        <v>0</v>
      </c>
      <c r="AB19">
        <v>0</v>
      </c>
      <c r="AC19">
        <v>1</v>
      </c>
      <c r="AD19">
        <v>0</v>
      </c>
      <c r="AE19">
        <v>0</v>
      </c>
      <c r="AF19" t="s">
        <v>3</v>
      </c>
      <c r="AG19">
        <v>0</v>
      </c>
      <c r="AH19">
        <v>3</v>
      </c>
      <c r="AI19">
        <v>-1</v>
      </c>
      <c r="AJ19" t="s">
        <v>3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ROW(Source!A30)</f>
        <v>30</v>
      </c>
      <c r="B20">
        <v>145077525</v>
      </c>
      <c r="C20">
        <v>145077508</v>
      </c>
      <c r="D20">
        <v>140791984</v>
      </c>
      <c r="E20">
        <v>1</v>
      </c>
      <c r="F20">
        <v>1</v>
      </c>
      <c r="G20">
        <v>1</v>
      </c>
      <c r="H20">
        <v>3</v>
      </c>
      <c r="I20" t="s">
        <v>437</v>
      </c>
      <c r="J20" t="s">
        <v>438</v>
      </c>
      <c r="K20" t="s">
        <v>439</v>
      </c>
      <c r="L20">
        <v>1302</v>
      </c>
      <c r="N20">
        <v>1003</v>
      </c>
      <c r="O20" t="s">
        <v>440</v>
      </c>
      <c r="P20" t="s">
        <v>440</v>
      </c>
      <c r="Q20">
        <v>10</v>
      </c>
      <c r="X20">
        <v>1.6E-2</v>
      </c>
      <c r="Y20">
        <v>50.24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1.6E-2</v>
      </c>
      <c r="AH20">
        <v>2</v>
      </c>
      <c r="AI20">
        <v>145077525</v>
      </c>
      <c r="AJ20">
        <v>19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ROW(Source!A30)</f>
        <v>30</v>
      </c>
      <c r="B21">
        <v>145077526</v>
      </c>
      <c r="C21">
        <v>145077508</v>
      </c>
      <c r="D21">
        <v>140792339</v>
      </c>
      <c r="E21">
        <v>1</v>
      </c>
      <c r="F21">
        <v>1</v>
      </c>
      <c r="G21">
        <v>1</v>
      </c>
      <c r="H21">
        <v>3</v>
      </c>
      <c r="I21" t="s">
        <v>441</v>
      </c>
      <c r="J21" t="s">
        <v>442</v>
      </c>
      <c r="K21" t="s">
        <v>443</v>
      </c>
      <c r="L21">
        <v>1348</v>
      </c>
      <c r="N21">
        <v>1009</v>
      </c>
      <c r="O21" t="s">
        <v>33</v>
      </c>
      <c r="P21" t="s">
        <v>33</v>
      </c>
      <c r="Q21">
        <v>1000</v>
      </c>
      <c r="X21">
        <v>4.0000000000000003E-5</v>
      </c>
      <c r="Y21">
        <v>4455.2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4.0000000000000003E-5</v>
      </c>
      <c r="AH21">
        <v>2</v>
      </c>
      <c r="AI21">
        <v>145077526</v>
      </c>
      <c r="AJ21">
        <v>20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ROW(Source!A30)</f>
        <v>30</v>
      </c>
      <c r="B22">
        <v>145077527</v>
      </c>
      <c r="C22">
        <v>145077508</v>
      </c>
      <c r="D22">
        <v>140762343</v>
      </c>
      <c r="E22">
        <v>70</v>
      </c>
      <c r="F22">
        <v>1</v>
      </c>
      <c r="G22">
        <v>1</v>
      </c>
      <c r="H22">
        <v>3</v>
      </c>
      <c r="I22" t="s">
        <v>516</v>
      </c>
      <c r="J22" t="s">
        <v>3</v>
      </c>
      <c r="K22" t="s">
        <v>517</v>
      </c>
      <c r="L22">
        <v>1348</v>
      </c>
      <c r="N22">
        <v>1009</v>
      </c>
      <c r="O22" t="s">
        <v>33</v>
      </c>
      <c r="P22" t="s">
        <v>33</v>
      </c>
      <c r="Q22">
        <v>1000</v>
      </c>
      <c r="X22">
        <v>0</v>
      </c>
      <c r="Y22">
        <v>0</v>
      </c>
      <c r="Z22">
        <v>0</v>
      </c>
      <c r="AA22">
        <v>0</v>
      </c>
      <c r="AB22">
        <v>0</v>
      </c>
      <c r="AC22">
        <v>1</v>
      </c>
      <c r="AD22">
        <v>0</v>
      </c>
      <c r="AE22">
        <v>0</v>
      </c>
      <c r="AF22" t="s">
        <v>3</v>
      </c>
      <c r="AG22">
        <v>0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ROW(Source!A30)</f>
        <v>30</v>
      </c>
      <c r="B23">
        <v>145077528</v>
      </c>
      <c r="C23">
        <v>145077508</v>
      </c>
      <c r="D23">
        <v>140793072</v>
      </c>
      <c r="E23">
        <v>1</v>
      </c>
      <c r="F23">
        <v>1</v>
      </c>
      <c r="G23">
        <v>1</v>
      </c>
      <c r="H23">
        <v>3</v>
      </c>
      <c r="I23" t="s">
        <v>444</v>
      </c>
      <c r="J23" t="s">
        <v>445</v>
      </c>
      <c r="K23" t="s">
        <v>446</v>
      </c>
      <c r="L23">
        <v>1348</v>
      </c>
      <c r="N23">
        <v>1009</v>
      </c>
      <c r="O23" t="s">
        <v>33</v>
      </c>
      <c r="P23" t="s">
        <v>33</v>
      </c>
      <c r="Q23">
        <v>1000</v>
      </c>
      <c r="X23">
        <v>2.97E-3</v>
      </c>
      <c r="Y23">
        <v>4920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2.97E-3</v>
      </c>
      <c r="AH23">
        <v>2</v>
      </c>
      <c r="AI23">
        <v>145077528</v>
      </c>
      <c r="AJ23">
        <v>21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ROW(Source!A30)</f>
        <v>30</v>
      </c>
      <c r="B24">
        <v>145077529</v>
      </c>
      <c r="C24">
        <v>145077508</v>
      </c>
      <c r="D24">
        <v>140796351</v>
      </c>
      <c r="E24">
        <v>1</v>
      </c>
      <c r="F24">
        <v>1</v>
      </c>
      <c r="G24">
        <v>1</v>
      </c>
      <c r="H24">
        <v>3</v>
      </c>
      <c r="I24" t="s">
        <v>447</v>
      </c>
      <c r="J24" t="s">
        <v>448</v>
      </c>
      <c r="K24" t="s">
        <v>449</v>
      </c>
      <c r="L24">
        <v>1339</v>
      </c>
      <c r="N24">
        <v>1007</v>
      </c>
      <c r="O24" t="s">
        <v>142</v>
      </c>
      <c r="P24" t="s">
        <v>142</v>
      </c>
      <c r="Q24">
        <v>1</v>
      </c>
      <c r="X24">
        <v>1.2999999999999999E-3</v>
      </c>
      <c r="Y24">
        <v>1700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1.2999999999999999E-3</v>
      </c>
      <c r="AH24">
        <v>2</v>
      </c>
      <c r="AI24">
        <v>145077529</v>
      </c>
      <c r="AJ24">
        <v>22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ROW(Source!A30)</f>
        <v>30</v>
      </c>
      <c r="B25">
        <v>145077530</v>
      </c>
      <c r="C25">
        <v>145077508</v>
      </c>
      <c r="D25">
        <v>140804058</v>
      </c>
      <c r="E25">
        <v>1</v>
      </c>
      <c r="F25">
        <v>1</v>
      </c>
      <c r="G25">
        <v>1</v>
      </c>
      <c r="H25">
        <v>3</v>
      </c>
      <c r="I25" t="s">
        <v>450</v>
      </c>
      <c r="J25" t="s">
        <v>451</v>
      </c>
      <c r="K25" t="s">
        <v>452</v>
      </c>
      <c r="L25">
        <v>1348</v>
      </c>
      <c r="N25">
        <v>1009</v>
      </c>
      <c r="O25" t="s">
        <v>33</v>
      </c>
      <c r="P25" t="s">
        <v>33</v>
      </c>
      <c r="Q25">
        <v>1000</v>
      </c>
      <c r="X25">
        <v>4.6999999999999999E-4</v>
      </c>
      <c r="Y25">
        <v>15620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4.6999999999999999E-4</v>
      </c>
      <c r="AH25">
        <v>2</v>
      </c>
      <c r="AI25">
        <v>145077530</v>
      </c>
      <c r="AJ25">
        <v>23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ROW(Source!A30)</f>
        <v>30</v>
      </c>
      <c r="B26">
        <v>145077531</v>
      </c>
      <c r="C26">
        <v>145077508</v>
      </c>
      <c r="D26">
        <v>140805182</v>
      </c>
      <c r="E26">
        <v>1</v>
      </c>
      <c r="F26">
        <v>1</v>
      </c>
      <c r="G26">
        <v>1</v>
      </c>
      <c r="H26">
        <v>3</v>
      </c>
      <c r="I26" t="s">
        <v>453</v>
      </c>
      <c r="J26" t="s">
        <v>454</v>
      </c>
      <c r="K26" t="s">
        <v>455</v>
      </c>
      <c r="L26">
        <v>1346</v>
      </c>
      <c r="N26">
        <v>1009</v>
      </c>
      <c r="O26" t="s">
        <v>49</v>
      </c>
      <c r="P26" t="s">
        <v>49</v>
      </c>
      <c r="Q26">
        <v>1</v>
      </c>
      <c r="X26">
        <v>0.09</v>
      </c>
      <c r="Y26">
        <v>9.42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0.09</v>
      </c>
      <c r="AH26">
        <v>2</v>
      </c>
      <c r="AI26">
        <v>145077531</v>
      </c>
      <c r="AJ26">
        <v>24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ROW(Source!A34)</f>
        <v>34</v>
      </c>
      <c r="B27">
        <v>145077720</v>
      </c>
      <c r="C27">
        <v>145077719</v>
      </c>
      <c r="D27">
        <v>140759979</v>
      </c>
      <c r="E27">
        <v>70</v>
      </c>
      <c r="F27">
        <v>1</v>
      </c>
      <c r="G27">
        <v>1</v>
      </c>
      <c r="H27">
        <v>1</v>
      </c>
      <c r="I27" t="s">
        <v>456</v>
      </c>
      <c r="J27" t="s">
        <v>3</v>
      </c>
      <c r="K27" t="s">
        <v>457</v>
      </c>
      <c r="L27">
        <v>1191</v>
      </c>
      <c r="N27">
        <v>1013</v>
      </c>
      <c r="O27" t="s">
        <v>392</v>
      </c>
      <c r="P27" t="s">
        <v>392</v>
      </c>
      <c r="Q27">
        <v>1</v>
      </c>
      <c r="X27">
        <v>97.2</v>
      </c>
      <c r="Y27">
        <v>0</v>
      </c>
      <c r="Z27">
        <v>0</v>
      </c>
      <c r="AA27">
        <v>0</v>
      </c>
      <c r="AB27">
        <v>8.5299999999999994</v>
      </c>
      <c r="AC27">
        <v>0</v>
      </c>
      <c r="AD27">
        <v>1</v>
      </c>
      <c r="AE27">
        <v>1</v>
      </c>
      <c r="AF27" t="s">
        <v>39</v>
      </c>
      <c r="AG27">
        <v>113.06547</v>
      </c>
      <c r="AH27">
        <v>2</v>
      </c>
      <c r="AI27">
        <v>145077720</v>
      </c>
      <c r="AJ27">
        <v>25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ROW(Source!A34)</f>
        <v>34</v>
      </c>
      <c r="B28">
        <v>145077721</v>
      </c>
      <c r="C28">
        <v>145077719</v>
      </c>
      <c r="D28">
        <v>140760225</v>
      </c>
      <c r="E28">
        <v>70</v>
      </c>
      <c r="F28">
        <v>1</v>
      </c>
      <c r="G28">
        <v>1</v>
      </c>
      <c r="H28">
        <v>1</v>
      </c>
      <c r="I28" t="s">
        <v>399</v>
      </c>
      <c r="J28" t="s">
        <v>3</v>
      </c>
      <c r="K28" t="s">
        <v>400</v>
      </c>
      <c r="L28">
        <v>1191</v>
      </c>
      <c r="N28">
        <v>1013</v>
      </c>
      <c r="O28" t="s">
        <v>392</v>
      </c>
      <c r="P28" t="s">
        <v>392</v>
      </c>
      <c r="Q28">
        <v>1</v>
      </c>
      <c r="X28">
        <v>0.27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2</v>
      </c>
      <c r="AF28" t="s">
        <v>38</v>
      </c>
      <c r="AG28">
        <v>0.33750000000000002</v>
      </c>
      <c r="AH28">
        <v>2</v>
      </c>
      <c r="AI28">
        <v>145077721</v>
      </c>
      <c r="AJ28">
        <v>26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ROW(Source!A34)</f>
        <v>34</v>
      </c>
      <c r="B29">
        <v>145077722</v>
      </c>
      <c r="C29">
        <v>145077719</v>
      </c>
      <c r="D29">
        <v>140922893</v>
      </c>
      <c r="E29">
        <v>1</v>
      </c>
      <c r="F29">
        <v>1</v>
      </c>
      <c r="G29">
        <v>1</v>
      </c>
      <c r="H29">
        <v>2</v>
      </c>
      <c r="I29" t="s">
        <v>458</v>
      </c>
      <c r="J29" t="s">
        <v>459</v>
      </c>
      <c r="K29" t="s">
        <v>460</v>
      </c>
      <c r="L29">
        <v>1367</v>
      </c>
      <c r="N29">
        <v>1011</v>
      </c>
      <c r="O29" t="s">
        <v>396</v>
      </c>
      <c r="P29" t="s">
        <v>396</v>
      </c>
      <c r="Q29">
        <v>1</v>
      </c>
      <c r="X29">
        <v>0.2</v>
      </c>
      <c r="Y29">
        <v>0</v>
      </c>
      <c r="Z29">
        <v>86.4</v>
      </c>
      <c r="AA29">
        <v>13.5</v>
      </c>
      <c r="AB29">
        <v>0</v>
      </c>
      <c r="AC29">
        <v>0</v>
      </c>
      <c r="AD29">
        <v>1</v>
      </c>
      <c r="AE29">
        <v>0</v>
      </c>
      <c r="AF29" t="s">
        <v>38</v>
      </c>
      <c r="AG29">
        <v>0.25</v>
      </c>
      <c r="AH29">
        <v>2</v>
      </c>
      <c r="AI29">
        <v>145077722</v>
      </c>
      <c r="AJ29">
        <v>27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ROW(Source!A34)</f>
        <v>34</v>
      </c>
      <c r="B30">
        <v>145077723</v>
      </c>
      <c r="C30">
        <v>145077719</v>
      </c>
      <c r="D30">
        <v>140923885</v>
      </c>
      <c r="E30">
        <v>1</v>
      </c>
      <c r="F30">
        <v>1</v>
      </c>
      <c r="G30">
        <v>1</v>
      </c>
      <c r="H30">
        <v>2</v>
      </c>
      <c r="I30" t="s">
        <v>413</v>
      </c>
      <c r="J30" t="s">
        <v>414</v>
      </c>
      <c r="K30" t="s">
        <v>415</v>
      </c>
      <c r="L30">
        <v>1367</v>
      </c>
      <c r="N30">
        <v>1011</v>
      </c>
      <c r="O30" t="s">
        <v>396</v>
      </c>
      <c r="P30" t="s">
        <v>396</v>
      </c>
      <c r="Q30">
        <v>1</v>
      </c>
      <c r="X30">
        <v>7.0000000000000007E-2</v>
      </c>
      <c r="Y30">
        <v>0</v>
      </c>
      <c r="Z30">
        <v>65.709999999999994</v>
      </c>
      <c r="AA30">
        <v>11.6</v>
      </c>
      <c r="AB30">
        <v>0</v>
      </c>
      <c r="AC30">
        <v>0</v>
      </c>
      <c r="AD30">
        <v>1</v>
      </c>
      <c r="AE30">
        <v>0</v>
      </c>
      <c r="AF30" t="s">
        <v>38</v>
      </c>
      <c r="AG30">
        <v>8.7500000000000008E-2</v>
      </c>
      <c r="AH30">
        <v>2</v>
      </c>
      <c r="AI30">
        <v>145077723</v>
      </c>
      <c r="AJ30">
        <v>28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ROW(Source!A34)</f>
        <v>34</v>
      </c>
      <c r="B31">
        <v>145077724</v>
      </c>
      <c r="C31">
        <v>145077719</v>
      </c>
      <c r="D31">
        <v>140775136</v>
      </c>
      <c r="E31">
        <v>1</v>
      </c>
      <c r="F31">
        <v>1</v>
      </c>
      <c r="G31">
        <v>1</v>
      </c>
      <c r="H31">
        <v>3</v>
      </c>
      <c r="I31" t="s">
        <v>461</v>
      </c>
      <c r="J31" t="s">
        <v>462</v>
      </c>
      <c r="K31" t="s">
        <v>463</v>
      </c>
      <c r="L31">
        <v>1348</v>
      </c>
      <c r="N31">
        <v>1009</v>
      </c>
      <c r="O31" t="s">
        <v>33</v>
      </c>
      <c r="P31" t="s">
        <v>33</v>
      </c>
      <c r="Q31">
        <v>1000</v>
      </c>
      <c r="X31">
        <v>4.0000000000000001E-3</v>
      </c>
      <c r="Y31">
        <v>8475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4.0000000000000001E-3</v>
      </c>
      <c r="AH31">
        <v>2</v>
      </c>
      <c r="AI31">
        <v>145077724</v>
      </c>
      <c r="AJ31">
        <v>29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ROW(Source!A34)</f>
        <v>34</v>
      </c>
      <c r="B32">
        <v>145077725</v>
      </c>
      <c r="C32">
        <v>145077719</v>
      </c>
      <c r="D32">
        <v>140792325</v>
      </c>
      <c r="E32">
        <v>1</v>
      </c>
      <c r="F32">
        <v>1</v>
      </c>
      <c r="G32">
        <v>1</v>
      </c>
      <c r="H32">
        <v>3</v>
      </c>
      <c r="I32" t="s">
        <v>464</v>
      </c>
      <c r="J32" t="s">
        <v>465</v>
      </c>
      <c r="K32" t="s">
        <v>466</v>
      </c>
      <c r="L32">
        <v>1348</v>
      </c>
      <c r="N32">
        <v>1009</v>
      </c>
      <c r="O32" t="s">
        <v>33</v>
      </c>
      <c r="P32" t="s">
        <v>33</v>
      </c>
      <c r="Q32">
        <v>1000</v>
      </c>
      <c r="X32">
        <v>1.2E-2</v>
      </c>
      <c r="Y32">
        <v>8190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1.2E-2</v>
      </c>
      <c r="AH32">
        <v>2</v>
      </c>
      <c r="AI32">
        <v>145077725</v>
      </c>
      <c r="AJ32">
        <v>30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ROW(Source!A34)</f>
        <v>34</v>
      </c>
      <c r="B33">
        <v>145077726</v>
      </c>
      <c r="C33">
        <v>145077719</v>
      </c>
      <c r="D33">
        <v>140792570</v>
      </c>
      <c r="E33">
        <v>1</v>
      </c>
      <c r="F33">
        <v>1</v>
      </c>
      <c r="G33">
        <v>1</v>
      </c>
      <c r="H33">
        <v>3</v>
      </c>
      <c r="I33" t="s">
        <v>82</v>
      </c>
      <c r="J33" t="s">
        <v>84</v>
      </c>
      <c r="K33" t="s">
        <v>83</v>
      </c>
      <c r="L33">
        <v>1348</v>
      </c>
      <c r="N33">
        <v>1009</v>
      </c>
      <c r="O33" t="s">
        <v>33</v>
      </c>
      <c r="P33" t="s">
        <v>33</v>
      </c>
      <c r="Q33">
        <v>1000</v>
      </c>
      <c r="X33">
        <v>0.56999999999999995</v>
      </c>
      <c r="Y33">
        <v>11200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0.56999999999999995</v>
      </c>
      <c r="AH33">
        <v>2</v>
      </c>
      <c r="AI33">
        <v>145077726</v>
      </c>
      <c r="AJ33">
        <v>31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ROW(Source!A36)</f>
        <v>36</v>
      </c>
      <c r="B34">
        <v>145078819</v>
      </c>
      <c r="C34">
        <v>145078818</v>
      </c>
      <c r="D34">
        <v>140759979</v>
      </c>
      <c r="E34">
        <v>70</v>
      </c>
      <c r="F34">
        <v>1</v>
      </c>
      <c r="G34">
        <v>1</v>
      </c>
      <c r="H34">
        <v>1</v>
      </c>
      <c r="I34" t="s">
        <v>456</v>
      </c>
      <c r="J34" t="s">
        <v>3</v>
      </c>
      <c r="K34" t="s">
        <v>457</v>
      </c>
      <c r="L34">
        <v>1191</v>
      </c>
      <c r="N34">
        <v>1013</v>
      </c>
      <c r="O34" t="s">
        <v>392</v>
      </c>
      <c r="P34" t="s">
        <v>392</v>
      </c>
      <c r="Q34">
        <v>1</v>
      </c>
      <c r="X34">
        <v>27.8</v>
      </c>
      <c r="Y34">
        <v>0</v>
      </c>
      <c r="Z34">
        <v>0</v>
      </c>
      <c r="AA34">
        <v>0</v>
      </c>
      <c r="AB34">
        <v>8.5299999999999994</v>
      </c>
      <c r="AC34">
        <v>0</v>
      </c>
      <c r="AD34">
        <v>1</v>
      </c>
      <c r="AE34">
        <v>1</v>
      </c>
      <c r="AF34" t="s">
        <v>39</v>
      </c>
      <c r="AG34">
        <v>32.337654999999998</v>
      </c>
      <c r="AH34">
        <v>2</v>
      </c>
      <c r="AI34">
        <v>145078819</v>
      </c>
      <c r="AJ34">
        <v>32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ROW(Source!A36)</f>
        <v>36</v>
      </c>
      <c r="B35">
        <v>145078820</v>
      </c>
      <c r="C35">
        <v>145078818</v>
      </c>
      <c r="D35">
        <v>140760225</v>
      </c>
      <c r="E35">
        <v>70</v>
      </c>
      <c r="F35">
        <v>1</v>
      </c>
      <c r="G35">
        <v>1</v>
      </c>
      <c r="H35">
        <v>1</v>
      </c>
      <c r="I35" t="s">
        <v>399</v>
      </c>
      <c r="J35" t="s">
        <v>3</v>
      </c>
      <c r="K35" t="s">
        <v>400</v>
      </c>
      <c r="L35">
        <v>1191</v>
      </c>
      <c r="N35">
        <v>1013</v>
      </c>
      <c r="O35" t="s">
        <v>392</v>
      </c>
      <c r="P35" t="s">
        <v>392</v>
      </c>
      <c r="Q35">
        <v>1</v>
      </c>
      <c r="X35">
        <v>0.25</v>
      </c>
      <c r="Y35">
        <v>0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2</v>
      </c>
      <c r="AF35" t="s">
        <v>38</v>
      </c>
      <c r="AG35">
        <v>0.3125</v>
      </c>
      <c r="AH35">
        <v>2</v>
      </c>
      <c r="AI35">
        <v>145078820</v>
      </c>
      <c r="AJ35">
        <v>33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ROW(Source!A36)</f>
        <v>36</v>
      </c>
      <c r="B36">
        <v>145078821</v>
      </c>
      <c r="C36">
        <v>145078818</v>
      </c>
      <c r="D36">
        <v>140922893</v>
      </c>
      <c r="E36">
        <v>1</v>
      </c>
      <c r="F36">
        <v>1</v>
      </c>
      <c r="G36">
        <v>1</v>
      </c>
      <c r="H36">
        <v>2</v>
      </c>
      <c r="I36" t="s">
        <v>458</v>
      </c>
      <c r="J36" t="s">
        <v>459</v>
      </c>
      <c r="K36" t="s">
        <v>460</v>
      </c>
      <c r="L36">
        <v>1367</v>
      </c>
      <c r="N36">
        <v>1011</v>
      </c>
      <c r="O36" t="s">
        <v>396</v>
      </c>
      <c r="P36" t="s">
        <v>396</v>
      </c>
      <c r="Q36">
        <v>1</v>
      </c>
      <c r="X36">
        <v>0.11</v>
      </c>
      <c r="Y36">
        <v>0</v>
      </c>
      <c r="Z36">
        <v>86.4</v>
      </c>
      <c r="AA36">
        <v>13.5</v>
      </c>
      <c r="AB36">
        <v>0</v>
      </c>
      <c r="AC36">
        <v>0</v>
      </c>
      <c r="AD36">
        <v>1</v>
      </c>
      <c r="AE36">
        <v>0</v>
      </c>
      <c r="AF36" t="s">
        <v>38</v>
      </c>
      <c r="AG36">
        <v>0.13750000000000001</v>
      </c>
      <c r="AH36">
        <v>2</v>
      </c>
      <c r="AI36">
        <v>145078821</v>
      </c>
      <c r="AJ36">
        <v>34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ROW(Source!A36)</f>
        <v>36</v>
      </c>
      <c r="B37">
        <v>145078822</v>
      </c>
      <c r="C37">
        <v>145078818</v>
      </c>
      <c r="D37">
        <v>140922951</v>
      </c>
      <c r="E37">
        <v>1</v>
      </c>
      <c r="F37">
        <v>1</v>
      </c>
      <c r="G37">
        <v>1</v>
      </c>
      <c r="H37">
        <v>2</v>
      </c>
      <c r="I37" t="s">
        <v>404</v>
      </c>
      <c r="J37" t="s">
        <v>405</v>
      </c>
      <c r="K37" t="s">
        <v>406</v>
      </c>
      <c r="L37">
        <v>1367</v>
      </c>
      <c r="N37">
        <v>1011</v>
      </c>
      <c r="O37" t="s">
        <v>396</v>
      </c>
      <c r="P37" t="s">
        <v>396</v>
      </c>
      <c r="Q37">
        <v>1</v>
      </c>
      <c r="X37">
        <v>0.05</v>
      </c>
      <c r="Y37">
        <v>0</v>
      </c>
      <c r="Z37">
        <v>115.4</v>
      </c>
      <c r="AA37">
        <v>13.5</v>
      </c>
      <c r="AB37">
        <v>0</v>
      </c>
      <c r="AC37">
        <v>0</v>
      </c>
      <c r="AD37">
        <v>1</v>
      </c>
      <c r="AE37">
        <v>0</v>
      </c>
      <c r="AF37" t="s">
        <v>38</v>
      </c>
      <c r="AG37">
        <v>6.25E-2</v>
      </c>
      <c r="AH37">
        <v>2</v>
      </c>
      <c r="AI37">
        <v>145078822</v>
      </c>
      <c r="AJ37">
        <v>35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ROW(Source!A36)</f>
        <v>36</v>
      </c>
      <c r="B38">
        <v>145078823</v>
      </c>
      <c r="C38">
        <v>145078818</v>
      </c>
      <c r="D38">
        <v>140923885</v>
      </c>
      <c r="E38">
        <v>1</v>
      </c>
      <c r="F38">
        <v>1</v>
      </c>
      <c r="G38">
        <v>1</v>
      </c>
      <c r="H38">
        <v>2</v>
      </c>
      <c r="I38" t="s">
        <v>413</v>
      </c>
      <c r="J38" t="s">
        <v>414</v>
      </c>
      <c r="K38" t="s">
        <v>415</v>
      </c>
      <c r="L38">
        <v>1367</v>
      </c>
      <c r="N38">
        <v>1011</v>
      </c>
      <c r="O38" t="s">
        <v>396</v>
      </c>
      <c r="P38" t="s">
        <v>396</v>
      </c>
      <c r="Q38">
        <v>1</v>
      </c>
      <c r="X38">
        <v>0.09</v>
      </c>
      <c r="Y38">
        <v>0</v>
      </c>
      <c r="Z38">
        <v>65.709999999999994</v>
      </c>
      <c r="AA38">
        <v>11.6</v>
      </c>
      <c r="AB38">
        <v>0</v>
      </c>
      <c r="AC38">
        <v>0</v>
      </c>
      <c r="AD38">
        <v>1</v>
      </c>
      <c r="AE38">
        <v>0</v>
      </c>
      <c r="AF38" t="s">
        <v>38</v>
      </c>
      <c r="AG38">
        <v>0.11249999999999999</v>
      </c>
      <c r="AH38">
        <v>2</v>
      </c>
      <c r="AI38">
        <v>145078823</v>
      </c>
      <c r="AJ38">
        <v>36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ROW(Source!A36)</f>
        <v>36</v>
      </c>
      <c r="B39">
        <v>145078824</v>
      </c>
      <c r="C39">
        <v>145078818</v>
      </c>
      <c r="D39">
        <v>140775112</v>
      </c>
      <c r="E39">
        <v>1</v>
      </c>
      <c r="F39">
        <v>1</v>
      </c>
      <c r="G39">
        <v>1</v>
      </c>
      <c r="H39">
        <v>3</v>
      </c>
      <c r="I39" t="s">
        <v>467</v>
      </c>
      <c r="J39" t="s">
        <v>468</v>
      </c>
      <c r="K39" t="s">
        <v>469</v>
      </c>
      <c r="L39">
        <v>1348</v>
      </c>
      <c r="N39">
        <v>1009</v>
      </c>
      <c r="O39" t="s">
        <v>33</v>
      </c>
      <c r="P39" t="s">
        <v>33</v>
      </c>
      <c r="Q39">
        <v>1000</v>
      </c>
      <c r="X39">
        <v>3.8E-3</v>
      </c>
      <c r="Y39">
        <v>11978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3.8E-3</v>
      </c>
      <c r="AH39">
        <v>2</v>
      </c>
      <c r="AI39">
        <v>145078824</v>
      </c>
      <c r="AJ39">
        <v>37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ROW(Source!A36)</f>
        <v>36</v>
      </c>
      <c r="B40">
        <v>145078825</v>
      </c>
      <c r="C40">
        <v>145078818</v>
      </c>
      <c r="D40">
        <v>140790840</v>
      </c>
      <c r="E40">
        <v>1</v>
      </c>
      <c r="F40">
        <v>1</v>
      </c>
      <c r="G40">
        <v>1</v>
      </c>
      <c r="H40">
        <v>3</v>
      </c>
      <c r="I40" t="s">
        <v>470</v>
      </c>
      <c r="J40" t="s">
        <v>471</v>
      </c>
      <c r="K40" t="s">
        <v>472</v>
      </c>
      <c r="L40">
        <v>1348</v>
      </c>
      <c r="N40">
        <v>1009</v>
      </c>
      <c r="O40" t="s">
        <v>33</v>
      </c>
      <c r="P40" t="s">
        <v>33</v>
      </c>
      <c r="Q40">
        <v>1000</v>
      </c>
      <c r="X40">
        <v>0.16900000000000001</v>
      </c>
      <c r="Y40">
        <v>7977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0.16900000000000001</v>
      </c>
      <c r="AH40">
        <v>2</v>
      </c>
      <c r="AI40">
        <v>145078825</v>
      </c>
      <c r="AJ40">
        <v>38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ROW(Source!A36)</f>
        <v>36</v>
      </c>
      <c r="B41">
        <v>145078826</v>
      </c>
      <c r="C41">
        <v>145078818</v>
      </c>
      <c r="D41">
        <v>140792570</v>
      </c>
      <c r="E41">
        <v>1</v>
      </c>
      <c r="F41">
        <v>1</v>
      </c>
      <c r="G41">
        <v>1</v>
      </c>
      <c r="H41">
        <v>3</v>
      </c>
      <c r="I41" t="s">
        <v>82</v>
      </c>
      <c r="J41" t="s">
        <v>84</v>
      </c>
      <c r="K41" t="s">
        <v>83</v>
      </c>
      <c r="L41">
        <v>1348</v>
      </c>
      <c r="N41">
        <v>1009</v>
      </c>
      <c r="O41" t="s">
        <v>33</v>
      </c>
      <c r="P41" t="s">
        <v>33</v>
      </c>
      <c r="Q41">
        <v>1000</v>
      </c>
      <c r="X41">
        <v>0.33</v>
      </c>
      <c r="Y41">
        <v>11200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0.33</v>
      </c>
      <c r="AH41">
        <v>2</v>
      </c>
      <c r="AI41">
        <v>145078826</v>
      </c>
      <c r="AJ41">
        <v>39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ROW(Source!A41)</f>
        <v>41</v>
      </c>
      <c r="B42">
        <v>145078917</v>
      </c>
      <c r="C42">
        <v>145078916</v>
      </c>
      <c r="D42">
        <v>140760031</v>
      </c>
      <c r="E42">
        <v>70</v>
      </c>
      <c r="F42">
        <v>1</v>
      </c>
      <c r="G42">
        <v>1</v>
      </c>
      <c r="H42">
        <v>1</v>
      </c>
      <c r="I42" t="s">
        <v>473</v>
      </c>
      <c r="J42" t="s">
        <v>3</v>
      </c>
      <c r="K42" t="s">
        <v>474</v>
      </c>
      <c r="L42">
        <v>1191</v>
      </c>
      <c r="N42">
        <v>1013</v>
      </c>
      <c r="O42" t="s">
        <v>392</v>
      </c>
      <c r="P42" t="s">
        <v>392</v>
      </c>
      <c r="Q42">
        <v>1</v>
      </c>
      <c r="X42">
        <v>0.18</v>
      </c>
      <c r="Y42">
        <v>0</v>
      </c>
      <c r="Z42">
        <v>0</v>
      </c>
      <c r="AA42">
        <v>0</v>
      </c>
      <c r="AB42">
        <v>9.6199999999999992</v>
      </c>
      <c r="AC42">
        <v>0</v>
      </c>
      <c r="AD42">
        <v>1</v>
      </c>
      <c r="AE42">
        <v>1</v>
      </c>
      <c r="AF42" t="s">
        <v>39</v>
      </c>
      <c r="AG42">
        <v>0.2093805</v>
      </c>
      <c r="AH42">
        <v>2</v>
      </c>
      <c r="AI42">
        <v>145078917</v>
      </c>
      <c r="AJ42">
        <v>40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ROW(Source!A41)</f>
        <v>41</v>
      </c>
      <c r="B43">
        <v>145078918</v>
      </c>
      <c r="C43">
        <v>145078916</v>
      </c>
      <c r="D43">
        <v>140762174</v>
      </c>
      <c r="E43">
        <v>70</v>
      </c>
      <c r="F43">
        <v>1</v>
      </c>
      <c r="G43">
        <v>1</v>
      </c>
      <c r="H43">
        <v>3</v>
      </c>
      <c r="I43" t="s">
        <v>518</v>
      </c>
      <c r="J43" t="s">
        <v>3</v>
      </c>
      <c r="K43" t="s">
        <v>519</v>
      </c>
      <c r="L43">
        <v>1371</v>
      </c>
      <c r="N43">
        <v>1013</v>
      </c>
      <c r="O43" t="s">
        <v>96</v>
      </c>
      <c r="P43" t="s">
        <v>96</v>
      </c>
      <c r="Q43">
        <v>1</v>
      </c>
      <c r="X43">
        <v>1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 t="s">
        <v>3</v>
      </c>
      <c r="AG43">
        <v>1</v>
      </c>
      <c r="AH43">
        <v>3</v>
      </c>
      <c r="AI43">
        <v>-1</v>
      </c>
      <c r="AJ43" t="s">
        <v>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ROW(Source!A43)</f>
        <v>43</v>
      </c>
      <c r="B44">
        <v>145078922</v>
      </c>
      <c r="C44">
        <v>145078921</v>
      </c>
      <c r="D44">
        <v>140760031</v>
      </c>
      <c r="E44">
        <v>70</v>
      </c>
      <c r="F44">
        <v>1</v>
      </c>
      <c r="G44">
        <v>1</v>
      </c>
      <c r="H44">
        <v>1</v>
      </c>
      <c r="I44" t="s">
        <v>473</v>
      </c>
      <c r="J44" t="s">
        <v>3</v>
      </c>
      <c r="K44" t="s">
        <v>474</v>
      </c>
      <c r="L44">
        <v>1191</v>
      </c>
      <c r="N44">
        <v>1013</v>
      </c>
      <c r="O44" t="s">
        <v>392</v>
      </c>
      <c r="P44" t="s">
        <v>392</v>
      </c>
      <c r="Q44">
        <v>1</v>
      </c>
      <c r="X44">
        <v>0.12</v>
      </c>
      <c r="Y44">
        <v>0</v>
      </c>
      <c r="Z44">
        <v>0</v>
      </c>
      <c r="AA44">
        <v>0</v>
      </c>
      <c r="AB44">
        <v>9.6199999999999992</v>
      </c>
      <c r="AC44">
        <v>0</v>
      </c>
      <c r="AD44">
        <v>1</v>
      </c>
      <c r="AE44">
        <v>1</v>
      </c>
      <c r="AF44" t="s">
        <v>39</v>
      </c>
      <c r="AG44">
        <v>0.13958699999999999</v>
      </c>
      <c r="AH44">
        <v>2</v>
      </c>
      <c r="AI44">
        <v>145078922</v>
      </c>
      <c r="AJ44">
        <v>41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ROW(Source!A43)</f>
        <v>43</v>
      </c>
      <c r="B45">
        <v>145078923</v>
      </c>
      <c r="C45">
        <v>145078921</v>
      </c>
      <c r="D45">
        <v>140775147</v>
      </c>
      <c r="E45">
        <v>1</v>
      </c>
      <c r="F45">
        <v>1</v>
      </c>
      <c r="G45">
        <v>1</v>
      </c>
      <c r="H45">
        <v>3</v>
      </c>
      <c r="I45" t="s">
        <v>475</v>
      </c>
      <c r="J45" t="s">
        <v>476</v>
      </c>
      <c r="K45" t="s">
        <v>477</v>
      </c>
      <c r="L45">
        <v>1425</v>
      </c>
      <c r="N45">
        <v>1013</v>
      </c>
      <c r="O45" t="s">
        <v>478</v>
      </c>
      <c r="P45" t="s">
        <v>478</v>
      </c>
      <c r="Q45">
        <v>1</v>
      </c>
      <c r="X45">
        <v>0.2</v>
      </c>
      <c r="Y45">
        <v>39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0.2</v>
      </c>
      <c r="AH45">
        <v>2</v>
      </c>
      <c r="AI45">
        <v>145078923</v>
      </c>
      <c r="AJ45">
        <v>42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ROW(Source!A43)</f>
        <v>43</v>
      </c>
      <c r="B46">
        <v>145078924</v>
      </c>
      <c r="C46">
        <v>145078921</v>
      </c>
      <c r="D46">
        <v>140762129</v>
      </c>
      <c r="E46">
        <v>70</v>
      </c>
      <c r="F46">
        <v>1</v>
      </c>
      <c r="G46">
        <v>1</v>
      </c>
      <c r="H46">
        <v>3</v>
      </c>
      <c r="I46" t="s">
        <v>520</v>
      </c>
      <c r="J46" t="s">
        <v>3</v>
      </c>
      <c r="K46" t="s">
        <v>521</v>
      </c>
      <c r="L46">
        <v>1301</v>
      </c>
      <c r="N46">
        <v>1003</v>
      </c>
      <c r="O46" t="s">
        <v>74</v>
      </c>
      <c r="P46" t="s">
        <v>74</v>
      </c>
      <c r="Q46">
        <v>1</v>
      </c>
      <c r="X46">
        <v>1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 t="s">
        <v>3</v>
      </c>
      <c r="AG46">
        <v>1</v>
      </c>
      <c r="AH46">
        <v>3</v>
      </c>
      <c r="AI46">
        <v>-1</v>
      </c>
      <c r="AJ46" t="s">
        <v>3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ROW(Source!A43)</f>
        <v>43</v>
      </c>
      <c r="B47">
        <v>145078925</v>
      </c>
      <c r="C47">
        <v>145078921</v>
      </c>
      <c r="D47">
        <v>140762174</v>
      </c>
      <c r="E47">
        <v>70</v>
      </c>
      <c r="F47">
        <v>1</v>
      </c>
      <c r="G47">
        <v>1</v>
      </c>
      <c r="H47">
        <v>3</v>
      </c>
      <c r="I47" t="s">
        <v>518</v>
      </c>
      <c r="J47" t="s">
        <v>3</v>
      </c>
      <c r="K47" t="s">
        <v>519</v>
      </c>
      <c r="L47">
        <v>1371</v>
      </c>
      <c r="N47">
        <v>1013</v>
      </c>
      <c r="O47" t="s">
        <v>96</v>
      </c>
      <c r="P47" t="s">
        <v>96</v>
      </c>
      <c r="Q47">
        <v>1</v>
      </c>
      <c r="X47">
        <v>2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 t="s">
        <v>3</v>
      </c>
      <c r="AG47">
        <v>2</v>
      </c>
      <c r="AH47">
        <v>3</v>
      </c>
      <c r="AI47">
        <v>-1</v>
      </c>
      <c r="AJ47" t="s">
        <v>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ROW(Source!A47)</f>
        <v>47</v>
      </c>
      <c r="B48">
        <v>145078929</v>
      </c>
      <c r="C48">
        <v>145078928</v>
      </c>
      <c r="D48">
        <v>140760031</v>
      </c>
      <c r="E48">
        <v>70</v>
      </c>
      <c r="F48">
        <v>1</v>
      </c>
      <c r="G48">
        <v>1</v>
      </c>
      <c r="H48">
        <v>1</v>
      </c>
      <c r="I48" t="s">
        <v>473</v>
      </c>
      <c r="J48" t="s">
        <v>3</v>
      </c>
      <c r="K48" t="s">
        <v>474</v>
      </c>
      <c r="L48">
        <v>1191</v>
      </c>
      <c r="N48">
        <v>1013</v>
      </c>
      <c r="O48" t="s">
        <v>392</v>
      </c>
      <c r="P48" t="s">
        <v>392</v>
      </c>
      <c r="Q48">
        <v>1</v>
      </c>
      <c r="X48">
        <v>0.12</v>
      </c>
      <c r="Y48">
        <v>0</v>
      </c>
      <c r="Z48">
        <v>0</v>
      </c>
      <c r="AA48">
        <v>0</v>
      </c>
      <c r="AB48">
        <v>9.6199999999999992</v>
      </c>
      <c r="AC48">
        <v>0</v>
      </c>
      <c r="AD48">
        <v>1</v>
      </c>
      <c r="AE48">
        <v>1</v>
      </c>
      <c r="AF48" t="s">
        <v>39</v>
      </c>
      <c r="AG48">
        <v>0.13958699999999999</v>
      </c>
      <c r="AH48">
        <v>2</v>
      </c>
      <c r="AI48">
        <v>145078929</v>
      </c>
      <c r="AJ48">
        <v>43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ROW(Source!A47)</f>
        <v>47</v>
      </c>
      <c r="B49">
        <v>145078930</v>
      </c>
      <c r="C49">
        <v>145078928</v>
      </c>
      <c r="D49">
        <v>140762174</v>
      </c>
      <c r="E49">
        <v>70</v>
      </c>
      <c r="F49">
        <v>1</v>
      </c>
      <c r="G49">
        <v>1</v>
      </c>
      <c r="H49">
        <v>3</v>
      </c>
      <c r="I49" t="s">
        <v>518</v>
      </c>
      <c r="J49" t="s">
        <v>3</v>
      </c>
      <c r="K49" t="s">
        <v>519</v>
      </c>
      <c r="L49">
        <v>1371</v>
      </c>
      <c r="N49">
        <v>1013</v>
      </c>
      <c r="O49" t="s">
        <v>96</v>
      </c>
      <c r="P49" t="s">
        <v>96</v>
      </c>
      <c r="Q49">
        <v>1</v>
      </c>
      <c r="X49">
        <v>1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 t="s">
        <v>3</v>
      </c>
      <c r="AG49">
        <v>1</v>
      </c>
      <c r="AH49">
        <v>3</v>
      </c>
      <c r="AI49">
        <v>-1</v>
      </c>
      <c r="AJ49" t="s">
        <v>3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ROW(Source!A49)</f>
        <v>49</v>
      </c>
      <c r="B50">
        <v>145105513</v>
      </c>
      <c r="C50">
        <v>145105512</v>
      </c>
      <c r="D50">
        <v>140759979</v>
      </c>
      <c r="E50">
        <v>70</v>
      </c>
      <c r="F50">
        <v>1</v>
      </c>
      <c r="G50">
        <v>1</v>
      </c>
      <c r="H50">
        <v>1</v>
      </c>
      <c r="I50" t="s">
        <v>456</v>
      </c>
      <c r="J50" t="s">
        <v>3</v>
      </c>
      <c r="K50" t="s">
        <v>457</v>
      </c>
      <c r="L50">
        <v>1191</v>
      </c>
      <c r="N50">
        <v>1013</v>
      </c>
      <c r="O50" t="s">
        <v>392</v>
      </c>
      <c r="P50" t="s">
        <v>392</v>
      </c>
      <c r="Q50">
        <v>1</v>
      </c>
      <c r="X50">
        <v>4.9000000000000004</v>
      </c>
      <c r="Y50">
        <v>0</v>
      </c>
      <c r="Z50">
        <v>0</v>
      </c>
      <c r="AA50">
        <v>0</v>
      </c>
      <c r="AB50">
        <v>8.5299999999999994</v>
      </c>
      <c r="AC50">
        <v>0</v>
      </c>
      <c r="AD50">
        <v>1</v>
      </c>
      <c r="AE50">
        <v>1</v>
      </c>
      <c r="AF50" t="s">
        <v>39</v>
      </c>
      <c r="AG50">
        <v>5.6998025000000005</v>
      </c>
      <c r="AH50">
        <v>2</v>
      </c>
      <c r="AI50">
        <v>145105513</v>
      </c>
      <c r="AJ50">
        <v>44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ROW(Source!A49)</f>
        <v>49</v>
      </c>
      <c r="B51">
        <v>145105514</v>
      </c>
      <c r="C51">
        <v>145105512</v>
      </c>
      <c r="D51">
        <v>140760225</v>
      </c>
      <c r="E51">
        <v>70</v>
      </c>
      <c r="F51">
        <v>1</v>
      </c>
      <c r="G51">
        <v>1</v>
      </c>
      <c r="H51">
        <v>1</v>
      </c>
      <c r="I51" t="s">
        <v>399</v>
      </c>
      <c r="J51" t="s">
        <v>3</v>
      </c>
      <c r="K51" t="s">
        <v>400</v>
      </c>
      <c r="L51">
        <v>1191</v>
      </c>
      <c r="N51">
        <v>1013</v>
      </c>
      <c r="O51" t="s">
        <v>392</v>
      </c>
      <c r="P51" t="s">
        <v>392</v>
      </c>
      <c r="Q51">
        <v>1</v>
      </c>
      <c r="X51">
        <v>0.01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2</v>
      </c>
      <c r="AF51" t="s">
        <v>38</v>
      </c>
      <c r="AG51">
        <v>1.2500000000000001E-2</v>
      </c>
      <c r="AH51">
        <v>2</v>
      </c>
      <c r="AI51">
        <v>145105514</v>
      </c>
      <c r="AJ51">
        <v>45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ROW(Source!A49)</f>
        <v>49</v>
      </c>
      <c r="B52">
        <v>145105515</v>
      </c>
      <c r="C52">
        <v>145105512</v>
      </c>
      <c r="D52">
        <v>140923885</v>
      </c>
      <c r="E52">
        <v>1</v>
      </c>
      <c r="F52">
        <v>1</v>
      </c>
      <c r="G52">
        <v>1</v>
      </c>
      <c r="H52">
        <v>2</v>
      </c>
      <c r="I52" t="s">
        <v>413</v>
      </c>
      <c r="J52" t="s">
        <v>414</v>
      </c>
      <c r="K52" t="s">
        <v>415</v>
      </c>
      <c r="L52">
        <v>1367</v>
      </c>
      <c r="N52">
        <v>1011</v>
      </c>
      <c r="O52" t="s">
        <v>396</v>
      </c>
      <c r="P52" t="s">
        <v>396</v>
      </c>
      <c r="Q52">
        <v>1</v>
      </c>
      <c r="X52">
        <v>0.01</v>
      </c>
      <c r="Y52">
        <v>0</v>
      </c>
      <c r="Z52">
        <v>65.709999999999994</v>
      </c>
      <c r="AA52">
        <v>11.6</v>
      </c>
      <c r="AB52">
        <v>0</v>
      </c>
      <c r="AC52">
        <v>0</v>
      </c>
      <c r="AD52">
        <v>1</v>
      </c>
      <c r="AE52">
        <v>0</v>
      </c>
      <c r="AF52" t="s">
        <v>38</v>
      </c>
      <c r="AG52">
        <v>1.2500000000000001E-2</v>
      </c>
      <c r="AH52">
        <v>2</v>
      </c>
      <c r="AI52">
        <v>145105515</v>
      </c>
      <c r="AJ52">
        <v>46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ROW(Source!A49)</f>
        <v>49</v>
      </c>
      <c r="B53">
        <v>145105516</v>
      </c>
      <c r="C53">
        <v>145105512</v>
      </c>
      <c r="D53">
        <v>140775136</v>
      </c>
      <c r="E53">
        <v>1</v>
      </c>
      <c r="F53">
        <v>1</v>
      </c>
      <c r="G53">
        <v>1</v>
      </c>
      <c r="H53">
        <v>3</v>
      </c>
      <c r="I53" t="s">
        <v>461</v>
      </c>
      <c r="J53" t="s">
        <v>462</v>
      </c>
      <c r="K53" t="s">
        <v>463</v>
      </c>
      <c r="L53">
        <v>1348</v>
      </c>
      <c r="N53">
        <v>1009</v>
      </c>
      <c r="O53" t="s">
        <v>33</v>
      </c>
      <c r="P53" t="s">
        <v>33</v>
      </c>
      <c r="Q53">
        <v>1000</v>
      </c>
      <c r="X53">
        <v>1.4E-3</v>
      </c>
      <c r="Y53">
        <v>8475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1.4E-3</v>
      </c>
      <c r="AH53">
        <v>2</v>
      </c>
      <c r="AI53">
        <v>145105516</v>
      </c>
      <c r="AJ53">
        <v>47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ROW(Source!A49)</f>
        <v>49</v>
      </c>
      <c r="B54">
        <v>145105517</v>
      </c>
      <c r="C54">
        <v>145105512</v>
      </c>
      <c r="D54">
        <v>140792570</v>
      </c>
      <c r="E54">
        <v>1</v>
      </c>
      <c r="F54">
        <v>1</v>
      </c>
      <c r="G54">
        <v>1</v>
      </c>
      <c r="H54">
        <v>3</v>
      </c>
      <c r="I54" t="s">
        <v>82</v>
      </c>
      <c r="J54" t="s">
        <v>84</v>
      </c>
      <c r="K54" t="s">
        <v>83</v>
      </c>
      <c r="L54">
        <v>1348</v>
      </c>
      <c r="N54">
        <v>1009</v>
      </c>
      <c r="O54" t="s">
        <v>33</v>
      </c>
      <c r="P54" t="s">
        <v>33</v>
      </c>
      <c r="Q54">
        <v>1000</v>
      </c>
      <c r="X54">
        <v>2.3E-2</v>
      </c>
      <c r="Y54">
        <v>11200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2.3E-2</v>
      </c>
      <c r="AH54">
        <v>2</v>
      </c>
      <c r="AI54">
        <v>145105517</v>
      </c>
      <c r="AJ54">
        <v>48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ROW(Source!A53)</f>
        <v>53</v>
      </c>
      <c r="B55">
        <v>145079023</v>
      </c>
      <c r="C55">
        <v>145079022</v>
      </c>
      <c r="D55">
        <v>140759945</v>
      </c>
      <c r="E55">
        <v>70</v>
      </c>
      <c r="F55">
        <v>1</v>
      </c>
      <c r="G55">
        <v>1</v>
      </c>
      <c r="H55">
        <v>1</v>
      </c>
      <c r="I55" t="s">
        <v>479</v>
      </c>
      <c r="J55" t="s">
        <v>3</v>
      </c>
      <c r="K55" t="s">
        <v>480</v>
      </c>
      <c r="L55">
        <v>1191</v>
      </c>
      <c r="N55">
        <v>1013</v>
      </c>
      <c r="O55" t="s">
        <v>392</v>
      </c>
      <c r="P55" t="s">
        <v>392</v>
      </c>
      <c r="Q55">
        <v>1</v>
      </c>
      <c r="X55">
        <v>65.12</v>
      </c>
      <c r="Y55">
        <v>0</v>
      </c>
      <c r="Z55">
        <v>0</v>
      </c>
      <c r="AA55">
        <v>0</v>
      </c>
      <c r="AB55">
        <v>7.94</v>
      </c>
      <c r="AC55">
        <v>0</v>
      </c>
      <c r="AD55">
        <v>1</v>
      </c>
      <c r="AE55">
        <v>1</v>
      </c>
      <c r="AF55" t="s">
        <v>22</v>
      </c>
      <c r="AG55">
        <v>65.868880000000004</v>
      </c>
      <c r="AH55">
        <v>2</v>
      </c>
      <c r="AI55">
        <v>145079023</v>
      </c>
      <c r="AJ55">
        <v>49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ROW(Source!A53)</f>
        <v>53</v>
      </c>
      <c r="B56">
        <v>145079024</v>
      </c>
      <c r="C56">
        <v>145079022</v>
      </c>
      <c r="D56">
        <v>140760225</v>
      </c>
      <c r="E56">
        <v>70</v>
      </c>
      <c r="F56">
        <v>1</v>
      </c>
      <c r="G56">
        <v>1</v>
      </c>
      <c r="H56">
        <v>1</v>
      </c>
      <c r="I56" t="s">
        <v>399</v>
      </c>
      <c r="J56" t="s">
        <v>3</v>
      </c>
      <c r="K56" t="s">
        <v>400</v>
      </c>
      <c r="L56">
        <v>1191</v>
      </c>
      <c r="N56">
        <v>1013</v>
      </c>
      <c r="O56" t="s">
        <v>392</v>
      </c>
      <c r="P56" t="s">
        <v>392</v>
      </c>
      <c r="Q56">
        <v>1</v>
      </c>
      <c r="X56">
        <v>0.28000000000000003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2</v>
      </c>
      <c r="AF56" t="s">
        <v>3</v>
      </c>
      <c r="AG56">
        <v>0.28000000000000003</v>
      </c>
      <c r="AH56">
        <v>2</v>
      </c>
      <c r="AI56">
        <v>145079024</v>
      </c>
      <c r="AJ56">
        <v>50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ROW(Source!A53)</f>
        <v>53</v>
      </c>
      <c r="B57">
        <v>145079025</v>
      </c>
      <c r="C57">
        <v>145079022</v>
      </c>
      <c r="D57">
        <v>140923086</v>
      </c>
      <c r="E57">
        <v>1</v>
      </c>
      <c r="F57">
        <v>1</v>
      </c>
      <c r="G57">
        <v>1</v>
      </c>
      <c r="H57">
        <v>2</v>
      </c>
      <c r="I57" t="s">
        <v>481</v>
      </c>
      <c r="J57" t="s">
        <v>482</v>
      </c>
      <c r="K57" t="s">
        <v>483</v>
      </c>
      <c r="L57">
        <v>1367</v>
      </c>
      <c r="N57">
        <v>1011</v>
      </c>
      <c r="O57" t="s">
        <v>396</v>
      </c>
      <c r="P57" t="s">
        <v>396</v>
      </c>
      <c r="Q57">
        <v>1</v>
      </c>
      <c r="X57">
        <v>0.39</v>
      </c>
      <c r="Y57">
        <v>0</v>
      </c>
      <c r="Z57">
        <v>1.7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0.39</v>
      </c>
      <c r="AH57">
        <v>2</v>
      </c>
      <c r="AI57">
        <v>145079025</v>
      </c>
      <c r="AJ57">
        <v>51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ROW(Source!A53)</f>
        <v>53</v>
      </c>
      <c r="B58">
        <v>145079026</v>
      </c>
      <c r="C58">
        <v>145079022</v>
      </c>
      <c r="D58">
        <v>140923885</v>
      </c>
      <c r="E58">
        <v>1</v>
      </c>
      <c r="F58">
        <v>1</v>
      </c>
      <c r="G58">
        <v>1</v>
      </c>
      <c r="H58">
        <v>2</v>
      </c>
      <c r="I58" t="s">
        <v>413</v>
      </c>
      <c r="J58" t="s">
        <v>414</v>
      </c>
      <c r="K58" t="s">
        <v>415</v>
      </c>
      <c r="L58">
        <v>1367</v>
      </c>
      <c r="N58">
        <v>1011</v>
      </c>
      <c r="O58" t="s">
        <v>396</v>
      </c>
      <c r="P58" t="s">
        <v>396</v>
      </c>
      <c r="Q58">
        <v>1</v>
      </c>
      <c r="X58">
        <v>0.28000000000000003</v>
      </c>
      <c r="Y58">
        <v>0</v>
      </c>
      <c r="Z58">
        <v>65.709999999999994</v>
      </c>
      <c r="AA58">
        <v>11.6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0.28000000000000003</v>
      </c>
      <c r="AH58">
        <v>2</v>
      </c>
      <c r="AI58">
        <v>145079026</v>
      </c>
      <c r="AJ58">
        <v>52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ROW(Source!A53)</f>
        <v>53</v>
      </c>
      <c r="B59">
        <v>145079027</v>
      </c>
      <c r="C59">
        <v>145079022</v>
      </c>
      <c r="D59">
        <v>140775118</v>
      </c>
      <c r="E59">
        <v>1</v>
      </c>
      <c r="F59">
        <v>1</v>
      </c>
      <c r="G59">
        <v>1</v>
      </c>
      <c r="H59">
        <v>3</v>
      </c>
      <c r="I59" t="s">
        <v>484</v>
      </c>
      <c r="J59" t="s">
        <v>485</v>
      </c>
      <c r="K59" t="s">
        <v>486</v>
      </c>
      <c r="L59">
        <v>1348</v>
      </c>
      <c r="N59">
        <v>1009</v>
      </c>
      <c r="O59" t="s">
        <v>33</v>
      </c>
      <c r="P59" t="s">
        <v>33</v>
      </c>
      <c r="Q59">
        <v>1000</v>
      </c>
      <c r="X59">
        <v>4.0000000000000001E-3</v>
      </c>
      <c r="Y59">
        <v>11978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4.0000000000000001E-3</v>
      </c>
      <c r="AH59">
        <v>2</v>
      </c>
      <c r="AI59">
        <v>145079027</v>
      </c>
      <c r="AJ59">
        <v>53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ROW(Source!A53)</f>
        <v>53</v>
      </c>
      <c r="B60">
        <v>145079028</v>
      </c>
      <c r="C60">
        <v>145079022</v>
      </c>
      <c r="D60">
        <v>140762576</v>
      </c>
      <c r="E60">
        <v>70</v>
      </c>
      <c r="F60">
        <v>1</v>
      </c>
      <c r="G60">
        <v>1</v>
      </c>
      <c r="H60">
        <v>3</v>
      </c>
      <c r="I60" t="s">
        <v>522</v>
      </c>
      <c r="J60" t="s">
        <v>3</v>
      </c>
      <c r="K60" t="s">
        <v>523</v>
      </c>
      <c r="L60">
        <v>1339</v>
      </c>
      <c r="N60">
        <v>1007</v>
      </c>
      <c r="O60" t="s">
        <v>142</v>
      </c>
      <c r="P60" t="s">
        <v>142</v>
      </c>
      <c r="Q60">
        <v>1</v>
      </c>
      <c r="X60">
        <v>1.3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 t="s">
        <v>3</v>
      </c>
      <c r="AG60">
        <v>1.3</v>
      </c>
      <c r="AH60">
        <v>3</v>
      </c>
      <c r="AI60">
        <v>-1</v>
      </c>
      <c r="AJ60" t="s">
        <v>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ROW(Source!A53)</f>
        <v>53</v>
      </c>
      <c r="B61">
        <v>145079029</v>
      </c>
      <c r="C61">
        <v>145079022</v>
      </c>
      <c r="D61">
        <v>140765020</v>
      </c>
      <c r="E61">
        <v>70</v>
      </c>
      <c r="F61">
        <v>1</v>
      </c>
      <c r="G61">
        <v>1</v>
      </c>
      <c r="H61">
        <v>3</v>
      </c>
      <c r="I61" t="s">
        <v>31</v>
      </c>
      <c r="J61" t="s">
        <v>3</v>
      </c>
      <c r="K61" t="s">
        <v>32</v>
      </c>
      <c r="L61">
        <v>1348</v>
      </c>
      <c r="N61">
        <v>1009</v>
      </c>
      <c r="O61" t="s">
        <v>33</v>
      </c>
      <c r="P61" t="s">
        <v>33</v>
      </c>
      <c r="Q61">
        <v>1000</v>
      </c>
      <c r="X61">
        <v>2.11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 t="s">
        <v>3</v>
      </c>
      <c r="AG61">
        <v>2.11</v>
      </c>
      <c r="AH61">
        <v>2</v>
      </c>
      <c r="AI61">
        <v>145079029</v>
      </c>
      <c r="AJ61">
        <v>54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ROW(Source!A56)</f>
        <v>56</v>
      </c>
      <c r="B62">
        <v>145079038</v>
      </c>
      <c r="C62">
        <v>145079037</v>
      </c>
      <c r="D62">
        <v>140759953</v>
      </c>
      <c r="E62">
        <v>70</v>
      </c>
      <c r="F62">
        <v>1</v>
      </c>
      <c r="G62">
        <v>1</v>
      </c>
      <c r="H62">
        <v>1</v>
      </c>
      <c r="I62" t="s">
        <v>487</v>
      </c>
      <c r="J62" t="s">
        <v>3</v>
      </c>
      <c r="K62" t="s">
        <v>488</v>
      </c>
      <c r="L62">
        <v>1191</v>
      </c>
      <c r="N62">
        <v>1013</v>
      </c>
      <c r="O62" t="s">
        <v>392</v>
      </c>
      <c r="P62" t="s">
        <v>392</v>
      </c>
      <c r="Q62">
        <v>1</v>
      </c>
      <c r="X62">
        <v>22.68</v>
      </c>
      <c r="Y62">
        <v>0</v>
      </c>
      <c r="Z62">
        <v>0</v>
      </c>
      <c r="AA62">
        <v>0</v>
      </c>
      <c r="AB62">
        <v>8.09</v>
      </c>
      <c r="AC62">
        <v>0</v>
      </c>
      <c r="AD62">
        <v>1</v>
      </c>
      <c r="AE62">
        <v>1</v>
      </c>
      <c r="AF62" t="s">
        <v>22</v>
      </c>
      <c r="AG62">
        <v>22.940820000000002</v>
      </c>
      <c r="AH62">
        <v>2</v>
      </c>
      <c r="AI62">
        <v>145079038</v>
      </c>
      <c r="AJ62">
        <v>55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ROW(Source!A56)</f>
        <v>56</v>
      </c>
      <c r="B63">
        <v>145079039</v>
      </c>
      <c r="C63">
        <v>145079037</v>
      </c>
      <c r="D63">
        <v>140760225</v>
      </c>
      <c r="E63">
        <v>70</v>
      </c>
      <c r="F63">
        <v>1</v>
      </c>
      <c r="G63">
        <v>1</v>
      </c>
      <c r="H63">
        <v>1</v>
      </c>
      <c r="I63" t="s">
        <v>399</v>
      </c>
      <c r="J63" t="s">
        <v>3</v>
      </c>
      <c r="K63" t="s">
        <v>400</v>
      </c>
      <c r="L63">
        <v>1191</v>
      </c>
      <c r="N63">
        <v>1013</v>
      </c>
      <c r="O63" t="s">
        <v>392</v>
      </c>
      <c r="P63" t="s">
        <v>392</v>
      </c>
      <c r="Q63">
        <v>1</v>
      </c>
      <c r="X63">
        <v>0.28999999999999998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2</v>
      </c>
      <c r="AF63" t="s">
        <v>3</v>
      </c>
      <c r="AG63">
        <v>0.28999999999999998</v>
      </c>
      <c r="AH63">
        <v>2</v>
      </c>
      <c r="AI63">
        <v>145079039</v>
      </c>
      <c r="AJ63">
        <v>56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ROW(Source!A56)</f>
        <v>56</v>
      </c>
      <c r="B64">
        <v>145079040</v>
      </c>
      <c r="C64">
        <v>145079037</v>
      </c>
      <c r="D64">
        <v>140922893</v>
      </c>
      <c r="E64">
        <v>1</v>
      </c>
      <c r="F64">
        <v>1</v>
      </c>
      <c r="G64">
        <v>1</v>
      </c>
      <c r="H64">
        <v>2</v>
      </c>
      <c r="I64" t="s">
        <v>458</v>
      </c>
      <c r="J64" t="s">
        <v>459</v>
      </c>
      <c r="K64" t="s">
        <v>460</v>
      </c>
      <c r="L64">
        <v>1367</v>
      </c>
      <c r="N64">
        <v>1011</v>
      </c>
      <c r="O64" t="s">
        <v>396</v>
      </c>
      <c r="P64" t="s">
        <v>396</v>
      </c>
      <c r="Q64">
        <v>1</v>
      </c>
      <c r="X64">
        <v>0.28999999999999998</v>
      </c>
      <c r="Y64">
        <v>0</v>
      </c>
      <c r="Z64">
        <v>86.4</v>
      </c>
      <c r="AA64">
        <v>13.5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0.28999999999999998</v>
      </c>
      <c r="AH64">
        <v>2</v>
      </c>
      <c r="AI64">
        <v>145079040</v>
      </c>
      <c r="AJ64">
        <v>57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ROW(Source!A56)</f>
        <v>56</v>
      </c>
      <c r="B65">
        <v>145079041</v>
      </c>
      <c r="C65">
        <v>145079037</v>
      </c>
      <c r="D65">
        <v>140765020</v>
      </c>
      <c r="E65">
        <v>70</v>
      </c>
      <c r="F65">
        <v>1</v>
      </c>
      <c r="G65">
        <v>1</v>
      </c>
      <c r="H65">
        <v>3</v>
      </c>
      <c r="I65" t="s">
        <v>31</v>
      </c>
      <c r="J65" t="s">
        <v>3</v>
      </c>
      <c r="K65" t="s">
        <v>32</v>
      </c>
      <c r="L65">
        <v>1348</v>
      </c>
      <c r="N65">
        <v>1009</v>
      </c>
      <c r="O65" t="s">
        <v>33</v>
      </c>
      <c r="P65" t="s">
        <v>33</v>
      </c>
      <c r="Q65">
        <v>1000</v>
      </c>
      <c r="X65">
        <v>0.9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 t="s">
        <v>3</v>
      </c>
      <c r="AG65">
        <v>0.9</v>
      </c>
      <c r="AH65">
        <v>2</v>
      </c>
      <c r="AI65">
        <v>145079041</v>
      </c>
      <c r="AJ65">
        <v>58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ROW(Source!A58)</f>
        <v>58</v>
      </c>
      <c r="B66">
        <v>145079104</v>
      </c>
      <c r="C66">
        <v>145079103</v>
      </c>
      <c r="D66">
        <v>140759966</v>
      </c>
      <c r="E66">
        <v>70</v>
      </c>
      <c r="F66">
        <v>1</v>
      </c>
      <c r="G66">
        <v>1</v>
      </c>
      <c r="H66">
        <v>1</v>
      </c>
      <c r="I66" t="s">
        <v>489</v>
      </c>
      <c r="J66" t="s">
        <v>3</v>
      </c>
      <c r="K66" t="s">
        <v>490</v>
      </c>
      <c r="L66">
        <v>1191</v>
      </c>
      <c r="N66">
        <v>1013</v>
      </c>
      <c r="O66" t="s">
        <v>392</v>
      </c>
      <c r="P66" t="s">
        <v>392</v>
      </c>
      <c r="Q66">
        <v>1</v>
      </c>
      <c r="X66">
        <v>23.8</v>
      </c>
      <c r="Y66">
        <v>0</v>
      </c>
      <c r="Z66">
        <v>0</v>
      </c>
      <c r="AA66">
        <v>0</v>
      </c>
      <c r="AB66">
        <v>8.31</v>
      </c>
      <c r="AC66">
        <v>0</v>
      </c>
      <c r="AD66">
        <v>1</v>
      </c>
      <c r="AE66">
        <v>1</v>
      </c>
      <c r="AF66" t="s">
        <v>39</v>
      </c>
      <c r="AG66">
        <v>27.684754999999999</v>
      </c>
      <c r="AH66">
        <v>2</v>
      </c>
      <c r="AI66">
        <v>145079104</v>
      </c>
      <c r="AJ66">
        <v>59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ROW(Source!A58)</f>
        <v>58</v>
      </c>
      <c r="B67">
        <v>145079105</v>
      </c>
      <c r="C67">
        <v>145079103</v>
      </c>
      <c r="D67">
        <v>140760225</v>
      </c>
      <c r="E67">
        <v>70</v>
      </c>
      <c r="F67">
        <v>1</v>
      </c>
      <c r="G67">
        <v>1</v>
      </c>
      <c r="H67">
        <v>1</v>
      </c>
      <c r="I67" t="s">
        <v>399</v>
      </c>
      <c r="J67" t="s">
        <v>3</v>
      </c>
      <c r="K67" t="s">
        <v>400</v>
      </c>
      <c r="L67">
        <v>1191</v>
      </c>
      <c r="N67">
        <v>1013</v>
      </c>
      <c r="O67" t="s">
        <v>392</v>
      </c>
      <c r="P67" t="s">
        <v>392</v>
      </c>
      <c r="Q67">
        <v>1</v>
      </c>
      <c r="X67">
        <v>0.37</v>
      </c>
      <c r="Y67">
        <v>0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2</v>
      </c>
      <c r="AF67" t="s">
        <v>38</v>
      </c>
      <c r="AG67">
        <v>0.46250000000000002</v>
      </c>
      <c r="AH67">
        <v>2</v>
      </c>
      <c r="AI67">
        <v>145079105</v>
      </c>
      <c r="AJ67">
        <v>60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ROW(Source!A58)</f>
        <v>58</v>
      </c>
      <c r="B68">
        <v>145079106</v>
      </c>
      <c r="C68">
        <v>145079103</v>
      </c>
      <c r="D68">
        <v>140922951</v>
      </c>
      <c r="E68">
        <v>1</v>
      </c>
      <c r="F68">
        <v>1</v>
      </c>
      <c r="G68">
        <v>1</v>
      </c>
      <c r="H68">
        <v>2</v>
      </c>
      <c r="I68" t="s">
        <v>404</v>
      </c>
      <c r="J68" t="s">
        <v>405</v>
      </c>
      <c r="K68" t="s">
        <v>406</v>
      </c>
      <c r="L68">
        <v>1367</v>
      </c>
      <c r="N68">
        <v>1011</v>
      </c>
      <c r="O68" t="s">
        <v>396</v>
      </c>
      <c r="P68" t="s">
        <v>396</v>
      </c>
      <c r="Q68">
        <v>1</v>
      </c>
      <c r="X68">
        <v>0.15</v>
      </c>
      <c r="Y68">
        <v>0</v>
      </c>
      <c r="Z68">
        <v>115.4</v>
      </c>
      <c r="AA68">
        <v>13.5</v>
      </c>
      <c r="AB68">
        <v>0</v>
      </c>
      <c r="AC68">
        <v>0</v>
      </c>
      <c r="AD68">
        <v>1</v>
      </c>
      <c r="AE68">
        <v>0</v>
      </c>
      <c r="AF68" t="s">
        <v>38</v>
      </c>
      <c r="AG68">
        <v>0.1875</v>
      </c>
      <c r="AH68">
        <v>2</v>
      </c>
      <c r="AI68">
        <v>145079106</v>
      </c>
      <c r="AJ68">
        <v>61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ROW(Source!A58)</f>
        <v>58</v>
      </c>
      <c r="B69">
        <v>145079107</v>
      </c>
      <c r="C69">
        <v>145079103</v>
      </c>
      <c r="D69">
        <v>140923885</v>
      </c>
      <c r="E69">
        <v>1</v>
      </c>
      <c r="F69">
        <v>1</v>
      </c>
      <c r="G69">
        <v>1</v>
      </c>
      <c r="H69">
        <v>2</v>
      </c>
      <c r="I69" t="s">
        <v>413</v>
      </c>
      <c r="J69" t="s">
        <v>414</v>
      </c>
      <c r="K69" t="s">
        <v>415</v>
      </c>
      <c r="L69">
        <v>1367</v>
      </c>
      <c r="N69">
        <v>1011</v>
      </c>
      <c r="O69" t="s">
        <v>396</v>
      </c>
      <c r="P69" t="s">
        <v>396</v>
      </c>
      <c r="Q69">
        <v>1</v>
      </c>
      <c r="X69">
        <v>0.22</v>
      </c>
      <c r="Y69">
        <v>0</v>
      </c>
      <c r="Z69">
        <v>65.709999999999994</v>
      </c>
      <c r="AA69">
        <v>11.6</v>
      </c>
      <c r="AB69">
        <v>0</v>
      </c>
      <c r="AC69">
        <v>0</v>
      </c>
      <c r="AD69">
        <v>1</v>
      </c>
      <c r="AE69">
        <v>0</v>
      </c>
      <c r="AF69" t="s">
        <v>38</v>
      </c>
      <c r="AG69">
        <v>0.27500000000000002</v>
      </c>
      <c r="AH69">
        <v>2</v>
      </c>
      <c r="AI69">
        <v>145079107</v>
      </c>
      <c r="AJ69">
        <v>62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ROW(Source!A58)</f>
        <v>58</v>
      </c>
      <c r="B70">
        <v>145079108</v>
      </c>
      <c r="C70">
        <v>145079103</v>
      </c>
      <c r="D70">
        <v>140775118</v>
      </c>
      <c r="E70">
        <v>1</v>
      </c>
      <c r="F70">
        <v>1</v>
      </c>
      <c r="G70">
        <v>1</v>
      </c>
      <c r="H70">
        <v>3</v>
      </c>
      <c r="I70" t="s">
        <v>484</v>
      </c>
      <c r="J70" t="s">
        <v>485</v>
      </c>
      <c r="K70" t="s">
        <v>486</v>
      </c>
      <c r="L70">
        <v>1348</v>
      </c>
      <c r="N70">
        <v>1009</v>
      </c>
      <c r="O70" t="s">
        <v>33</v>
      </c>
      <c r="P70" t="s">
        <v>33</v>
      </c>
      <c r="Q70">
        <v>1000</v>
      </c>
      <c r="X70">
        <v>7.1999999999999998E-3</v>
      </c>
      <c r="Y70">
        <v>11978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7.1999999999999998E-3</v>
      </c>
      <c r="AH70">
        <v>2</v>
      </c>
      <c r="AI70">
        <v>145079108</v>
      </c>
      <c r="AJ70">
        <v>63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ROW(Source!A58)</f>
        <v>58</v>
      </c>
      <c r="B71">
        <v>145079109</v>
      </c>
      <c r="C71">
        <v>145079103</v>
      </c>
      <c r="D71">
        <v>140790834</v>
      </c>
      <c r="E71">
        <v>1</v>
      </c>
      <c r="F71">
        <v>1</v>
      </c>
      <c r="G71">
        <v>1</v>
      </c>
      <c r="H71">
        <v>3</v>
      </c>
      <c r="I71" t="s">
        <v>491</v>
      </c>
      <c r="J71" t="s">
        <v>492</v>
      </c>
      <c r="K71" t="s">
        <v>493</v>
      </c>
      <c r="L71">
        <v>1348</v>
      </c>
      <c r="N71">
        <v>1009</v>
      </c>
      <c r="O71" t="s">
        <v>33</v>
      </c>
      <c r="P71" t="s">
        <v>33</v>
      </c>
      <c r="Q71">
        <v>1000</v>
      </c>
      <c r="X71">
        <v>3.7999999999999999E-2</v>
      </c>
      <c r="Y71">
        <v>5989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3</v>
      </c>
      <c r="AG71">
        <v>3.7999999999999999E-2</v>
      </c>
      <c r="AH71">
        <v>2</v>
      </c>
      <c r="AI71">
        <v>145079109</v>
      </c>
      <c r="AJ71">
        <v>64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ROW(Source!A58)</f>
        <v>58</v>
      </c>
      <c r="B72">
        <v>145079110</v>
      </c>
      <c r="C72">
        <v>145079103</v>
      </c>
      <c r="D72">
        <v>140792339</v>
      </c>
      <c r="E72">
        <v>1</v>
      </c>
      <c r="F72">
        <v>1</v>
      </c>
      <c r="G72">
        <v>1</v>
      </c>
      <c r="H72">
        <v>3</v>
      </c>
      <c r="I72" t="s">
        <v>441</v>
      </c>
      <c r="J72" t="s">
        <v>442</v>
      </c>
      <c r="K72" t="s">
        <v>443</v>
      </c>
      <c r="L72">
        <v>1348</v>
      </c>
      <c r="N72">
        <v>1009</v>
      </c>
      <c r="O72" t="s">
        <v>33</v>
      </c>
      <c r="P72" t="s">
        <v>33</v>
      </c>
      <c r="Q72">
        <v>1000</v>
      </c>
      <c r="X72">
        <v>4.3800000000000002E-3</v>
      </c>
      <c r="Y72">
        <v>4455.2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3</v>
      </c>
      <c r="AG72">
        <v>4.3800000000000002E-3</v>
      </c>
      <c r="AH72">
        <v>2</v>
      </c>
      <c r="AI72">
        <v>145079110</v>
      </c>
      <c r="AJ72">
        <v>65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ROW(Source!A58)</f>
        <v>58</v>
      </c>
      <c r="B73">
        <v>145079111</v>
      </c>
      <c r="C73">
        <v>145079103</v>
      </c>
      <c r="D73">
        <v>140796352</v>
      </c>
      <c r="E73">
        <v>1</v>
      </c>
      <c r="F73">
        <v>1</v>
      </c>
      <c r="G73">
        <v>1</v>
      </c>
      <c r="H73">
        <v>3</v>
      </c>
      <c r="I73" t="s">
        <v>494</v>
      </c>
      <c r="J73" t="s">
        <v>495</v>
      </c>
      <c r="K73" t="s">
        <v>496</v>
      </c>
      <c r="L73">
        <v>1339</v>
      </c>
      <c r="N73">
        <v>1007</v>
      </c>
      <c r="O73" t="s">
        <v>142</v>
      </c>
      <c r="P73" t="s">
        <v>142</v>
      </c>
      <c r="Q73">
        <v>1</v>
      </c>
      <c r="X73">
        <v>0.16</v>
      </c>
      <c r="Y73">
        <v>1601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3</v>
      </c>
      <c r="AG73">
        <v>0.16</v>
      </c>
      <c r="AH73">
        <v>2</v>
      </c>
      <c r="AI73">
        <v>145079111</v>
      </c>
      <c r="AJ73">
        <v>66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ROW(Source!A58)</f>
        <v>58</v>
      </c>
      <c r="B74">
        <v>145079112</v>
      </c>
      <c r="C74">
        <v>145079103</v>
      </c>
      <c r="D74">
        <v>140796356</v>
      </c>
      <c r="E74">
        <v>1</v>
      </c>
      <c r="F74">
        <v>1</v>
      </c>
      <c r="G74">
        <v>1</v>
      </c>
      <c r="H74">
        <v>3</v>
      </c>
      <c r="I74" t="s">
        <v>497</v>
      </c>
      <c r="J74" t="s">
        <v>498</v>
      </c>
      <c r="K74" t="s">
        <v>499</v>
      </c>
      <c r="L74">
        <v>1339</v>
      </c>
      <c r="N74">
        <v>1007</v>
      </c>
      <c r="O74" t="s">
        <v>142</v>
      </c>
      <c r="P74" t="s">
        <v>142</v>
      </c>
      <c r="Q74">
        <v>1</v>
      </c>
      <c r="X74">
        <v>0.06</v>
      </c>
      <c r="Y74">
        <v>1980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0.06</v>
      </c>
      <c r="AH74">
        <v>2</v>
      </c>
      <c r="AI74">
        <v>145079112</v>
      </c>
      <c r="AJ74">
        <v>67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ROW(Source!A58)</f>
        <v>58</v>
      </c>
      <c r="B75">
        <v>145079113</v>
      </c>
      <c r="C75">
        <v>145079103</v>
      </c>
      <c r="D75">
        <v>140796539</v>
      </c>
      <c r="E75">
        <v>1</v>
      </c>
      <c r="F75">
        <v>1</v>
      </c>
      <c r="G75">
        <v>1</v>
      </c>
      <c r="H75">
        <v>3</v>
      </c>
      <c r="I75" t="s">
        <v>158</v>
      </c>
      <c r="J75" t="s">
        <v>160</v>
      </c>
      <c r="K75" t="s">
        <v>159</v>
      </c>
      <c r="L75">
        <v>1339</v>
      </c>
      <c r="N75">
        <v>1007</v>
      </c>
      <c r="O75" t="s">
        <v>142</v>
      </c>
      <c r="P75" t="s">
        <v>142</v>
      </c>
      <c r="Q75">
        <v>1</v>
      </c>
      <c r="X75">
        <v>0.83</v>
      </c>
      <c r="Y75">
        <v>1572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0.83</v>
      </c>
      <c r="AH75">
        <v>2</v>
      </c>
      <c r="AI75">
        <v>145079113</v>
      </c>
      <c r="AJ75">
        <v>68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ROW(Source!A58)</f>
        <v>58</v>
      </c>
      <c r="B76">
        <v>145079114</v>
      </c>
      <c r="C76">
        <v>145079103</v>
      </c>
      <c r="D76">
        <v>140798954</v>
      </c>
      <c r="E76">
        <v>1</v>
      </c>
      <c r="F76">
        <v>1</v>
      </c>
      <c r="G76">
        <v>1</v>
      </c>
      <c r="H76">
        <v>3</v>
      </c>
      <c r="I76" t="s">
        <v>500</v>
      </c>
      <c r="J76" t="s">
        <v>501</v>
      </c>
      <c r="K76" t="s">
        <v>502</v>
      </c>
      <c r="L76">
        <v>1327</v>
      </c>
      <c r="N76">
        <v>1005</v>
      </c>
      <c r="O76" t="s">
        <v>54</v>
      </c>
      <c r="P76" t="s">
        <v>54</v>
      </c>
      <c r="Q76">
        <v>1</v>
      </c>
      <c r="X76">
        <v>3.38</v>
      </c>
      <c r="Y76">
        <v>7.46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3.38</v>
      </c>
      <c r="AH76">
        <v>2</v>
      </c>
      <c r="AI76">
        <v>145079114</v>
      </c>
      <c r="AJ76">
        <v>69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ROW(Source!A58)</f>
        <v>58</v>
      </c>
      <c r="B77">
        <v>145079115</v>
      </c>
      <c r="C77">
        <v>145079103</v>
      </c>
      <c r="D77">
        <v>140805027</v>
      </c>
      <c r="E77">
        <v>1</v>
      </c>
      <c r="F77">
        <v>1</v>
      </c>
      <c r="G77">
        <v>1</v>
      </c>
      <c r="H77">
        <v>3</v>
      </c>
      <c r="I77" t="s">
        <v>503</v>
      </c>
      <c r="J77" t="s">
        <v>504</v>
      </c>
      <c r="K77" t="s">
        <v>505</v>
      </c>
      <c r="L77">
        <v>1348</v>
      </c>
      <c r="N77">
        <v>1009</v>
      </c>
      <c r="O77" t="s">
        <v>33</v>
      </c>
      <c r="P77" t="s">
        <v>33</v>
      </c>
      <c r="Q77">
        <v>1000</v>
      </c>
      <c r="X77">
        <v>1.9599999999999999E-3</v>
      </c>
      <c r="Y77">
        <v>15255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1.9599999999999999E-3</v>
      </c>
      <c r="AH77">
        <v>2</v>
      </c>
      <c r="AI77">
        <v>145079115</v>
      </c>
      <c r="AJ77">
        <v>70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ROW(Source!A98)</f>
        <v>98</v>
      </c>
      <c r="B78">
        <v>145105338</v>
      </c>
      <c r="C78">
        <v>145105334</v>
      </c>
      <c r="D78">
        <v>140755423</v>
      </c>
      <c r="E78">
        <v>70</v>
      </c>
      <c r="F78">
        <v>1</v>
      </c>
      <c r="G78">
        <v>1</v>
      </c>
      <c r="H78">
        <v>1</v>
      </c>
      <c r="I78" t="s">
        <v>390</v>
      </c>
      <c r="J78" t="s">
        <v>3</v>
      </c>
      <c r="K78" t="s">
        <v>391</v>
      </c>
      <c r="L78">
        <v>1191</v>
      </c>
      <c r="N78">
        <v>1013</v>
      </c>
      <c r="O78" t="s">
        <v>392</v>
      </c>
      <c r="P78" t="s">
        <v>392</v>
      </c>
      <c r="Q78">
        <v>1</v>
      </c>
      <c r="X78">
        <v>15.9</v>
      </c>
      <c r="Y78">
        <v>0</v>
      </c>
      <c r="Z78">
        <v>0</v>
      </c>
      <c r="AA78">
        <v>0</v>
      </c>
      <c r="AB78">
        <v>7.8</v>
      </c>
      <c r="AC78">
        <v>0</v>
      </c>
      <c r="AD78">
        <v>1</v>
      </c>
      <c r="AE78">
        <v>1</v>
      </c>
      <c r="AF78" t="s">
        <v>3</v>
      </c>
      <c r="AG78">
        <v>15.9</v>
      </c>
      <c r="AH78">
        <v>2</v>
      </c>
      <c r="AI78">
        <v>145105335</v>
      </c>
      <c r="AJ78">
        <v>71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ROW(Source!A98)</f>
        <v>98</v>
      </c>
      <c r="B79">
        <v>145105339</v>
      </c>
      <c r="C79">
        <v>145105334</v>
      </c>
      <c r="D79">
        <v>140923081</v>
      </c>
      <c r="E79">
        <v>1</v>
      </c>
      <c r="F79">
        <v>1</v>
      </c>
      <c r="G79">
        <v>1</v>
      </c>
      <c r="H79">
        <v>2</v>
      </c>
      <c r="I79" t="s">
        <v>393</v>
      </c>
      <c r="J79" t="s">
        <v>394</v>
      </c>
      <c r="K79" t="s">
        <v>395</v>
      </c>
      <c r="L79">
        <v>1367</v>
      </c>
      <c r="N79">
        <v>1011</v>
      </c>
      <c r="O79" t="s">
        <v>396</v>
      </c>
      <c r="P79" t="s">
        <v>396</v>
      </c>
      <c r="Q79">
        <v>1</v>
      </c>
      <c r="X79">
        <v>4.5999999999999996</v>
      </c>
      <c r="Y79">
        <v>0</v>
      </c>
      <c r="Z79">
        <v>6.66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4.5999999999999996</v>
      </c>
      <c r="AH79">
        <v>2</v>
      </c>
      <c r="AI79">
        <v>145105336</v>
      </c>
      <c r="AJ79">
        <v>72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ROW(Source!A98)</f>
        <v>98</v>
      </c>
      <c r="B80">
        <v>145105340</v>
      </c>
      <c r="C80">
        <v>145105334</v>
      </c>
      <c r="D80">
        <v>140765020</v>
      </c>
      <c r="E80">
        <v>70</v>
      </c>
      <c r="F80">
        <v>1</v>
      </c>
      <c r="G80">
        <v>1</v>
      </c>
      <c r="H80">
        <v>3</v>
      </c>
      <c r="I80" t="s">
        <v>31</v>
      </c>
      <c r="J80" t="s">
        <v>3</v>
      </c>
      <c r="K80" t="s">
        <v>32</v>
      </c>
      <c r="L80">
        <v>1348</v>
      </c>
      <c r="N80">
        <v>1009</v>
      </c>
      <c r="O80" t="s">
        <v>33</v>
      </c>
      <c r="P80" t="s">
        <v>33</v>
      </c>
      <c r="Q80">
        <v>1000</v>
      </c>
      <c r="X80">
        <v>2.1800000000000002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 t="s">
        <v>3</v>
      </c>
      <c r="AG80">
        <v>2.1800000000000002</v>
      </c>
      <c r="AH80">
        <v>2</v>
      </c>
      <c r="AI80">
        <v>145105337</v>
      </c>
      <c r="AJ80">
        <v>73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ROW(Source!A100)</f>
        <v>100</v>
      </c>
      <c r="B81">
        <v>145105364</v>
      </c>
      <c r="C81">
        <v>145105342</v>
      </c>
      <c r="D81">
        <v>140755435</v>
      </c>
      <c r="E81">
        <v>70</v>
      </c>
      <c r="F81">
        <v>1</v>
      </c>
      <c r="G81">
        <v>1</v>
      </c>
      <c r="H81">
        <v>1</v>
      </c>
      <c r="I81" t="s">
        <v>397</v>
      </c>
      <c r="J81" t="s">
        <v>3</v>
      </c>
      <c r="K81" t="s">
        <v>398</v>
      </c>
      <c r="L81">
        <v>1191</v>
      </c>
      <c r="N81">
        <v>1013</v>
      </c>
      <c r="O81" t="s">
        <v>392</v>
      </c>
      <c r="P81" t="s">
        <v>392</v>
      </c>
      <c r="Q81">
        <v>1</v>
      </c>
      <c r="X81">
        <v>31.7</v>
      </c>
      <c r="Y81">
        <v>0</v>
      </c>
      <c r="Z81">
        <v>0</v>
      </c>
      <c r="AA81">
        <v>0</v>
      </c>
      <c r="AB81">
        <v>8.74</v>
      </c>
      <c r="AC81">
        <v>0</v>
      </c>
      <c r="AD81">
        <v>1</v>
      </c>
      <c r="AE81">
        <v>1</v>
      </c>
      <c r="AF81" t="s">
        <v>237</v>
      </c>
      <c r="AG81">
        <v>36.454999999999998</v>
      </c>
      <c r="AH81">
        <v>2</v>
      </c>
      <c r="AI81">
        <v>145105343</v>
      </c>
      <c r="AJ81">
        <v>74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ROW(Source!A100)</f>
        <v>100</v>
      </c>
      <c r="B82">
        <v>145105365</v>
      </c>
      <c r="C82">
        <v>145105342</v>
      </c>
      <c r="D82">
        <v>140755491</v>
      </c>
      <c r="E82">
        <v>70</v>
      </c>
      <c r="F82">
        <v>1</v>
      </c>
      <c r="G82">
        <v>1</v>
      </c>
      <c r="H82">
        <v>1</v>
      </c>
      <c r="I82" t="s">
        <v>399</v>
      </c>
      <c r="J82" t="s">
        <v>3</v>
      </c>
      <c r="K82" t="s">
        <v>400</v>
      </c>
      <c r="L82">
        <v>1191</v>
      </c>
      <c r="N82">
        <v>1013</v>
      </c>
      <c r="O82" t="s">
        <v>392</v>
      </c>
      <c r="P82" t="s">
        <v>392</v>
      </c>
      <c r="Q82">
        <v>1</v>
      </c>
      <c r="X82">
        <v>2.93</v>
      </c>
      <c r="Y82">
        <v>0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2</v>
      </c>
      <c r="AF82" t="s">
        <v>38</v>
      </c>
      <c r="AG82">
        <v>3.6625000000000001</v>
      </c>
      <c r="AH82">
        <v>2</v>
      </c>
      <c r="AI82">
        <v>145105344</v>
      </c>
      <c r="AJ82">
        <v>75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ROW(Source!A100)</f>
        <v>100</v>
      </c>
      <c r="B83">
        <v>145105366</v>
      </c>
      <c r="C83">
        <v>145105342</v>
      </c>
      <c r="D83">
        <v>140922906</v>
      </c>
      <c r="E83">
        <v>1</v>
      </c>
      <c r="F83">
        <v>1</v>
      </c>
      <c r="G83">
        <v>1</v>
      </c>
      <c r="H83">
        <v>2</v>
      </c>
      <c r="I83" t="s">
        <v>401</v>
      </c>
      <c r="J83" t="s">
        <v>402</v>
      </c>
      <c r="K83" t="s">
        <v>403</v>
      </c>
      <c r="L83">
        <v>1367</v>
      </c>
      <c r="N83">
        <v>1011</v>
      </c>
      <c r="O83" t="s">
        <v>396</v>
      </c>
      <c r="P83" t="s">
        <v>396</v>
      </c>
      <c r="Q83">
        <v>1</v>
      </c>
      <c r="X83">
        <v>0.04</v>
      </c>
      <c r="Y83">
        <v>0</v>
      </c>
      <c r="Z83">
        <v>120.24</v>
      </c>
      <c r="AA83">
        <v>15.42</v>
      </c>
      <c r="AB83">
        <v>0</v>
      </c>
      <c r="AC83">
        <v>0</v>
      </c>
      <c r="AD83">
        <v>1</v>
      </c>
      <c r="AE83">
        <v>0</v>
      </c>
      <c r="AF83" t="s">
        <v>38</v>
      </c>
      <c r="AG83">
        <v>0.05</v>
      </c>
      <c r="AH83">
        <v>2</v>
      </c>
      <c r="AI83">
        <v>145105345</v>
      </c>
      <c r="AJ83">
        <v>76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ROW(Source!A100)</f>
        <v>100</v>
      </c>
      <c r="B84">
        <v>145105367</v>
      </c>
      <c r="C84">
        <v>145105342</v>
      </c>
      <c r="D84">
        <v>140922951</v>
      </c>
      <c r="E84">
        <v>1</v>
      </c>
      <c r="F84">
        <v>1</v>
      </c>
      <c r="G84">
        <v>1</v>
      </c>
      <c r="H84">
        <v>2</v>
      </c>
      <c r="I84" t="s">
        <v>404</v>
      </c>
      <c r="J84" t="s">
        <v>405</v>
      </c>
      <c r="K84" t="s">
        <v>406</v>
      </c>
      <c r="L84">
        <v>1367</v>
      </c>
      <c r="N84">
        <v>1011</v>
      </c>
      <c r="O84" t="s">
        <v>396</v>
      </c>
      <c r="P84" t="s">
        <v>396</v>
      </c>
      <c r="Q84">
        <v>1</v>
      </c>
      <c r="X84">
        <v>0.21</v>
      </c>
      <c r="Y84">
        <v>0</v>
      </c>
      <c r="Z84">
        <v>115.4</v>
      </c>
      <c r="AA84">
        <v>13.5</v>
      </c>
      <c r="AB84">
        <v>0</v>
      </c>
      <c r="AC84">
        <v>0</v>
      </c>
      <c r="AD84">
        <v>1</v>
      </c>
      <c r="AE84">
        <v>0</v>
      </c>
      <c r="AF84" t="s">
        <v>38</v>
      </c>
      <c r="AG84">
        <v>0.26250000000000001</v>
      </c>
      <c r="AH84">
        <v>2</v>
      </c>
      <c r="AI84">
        <v>145105346</v>
      </c>
      <c r="AJ84">
        <v>77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ROW(Source!A100)</f>
        <v>100</v>
      </c>
      <c r="B85">
        <v>145105368</v>
      </c>
      <c r="C85">
        <v>145105342</v>
      </c>
      <c r="D85">
        <v>140922958</v>
      </c>
      <c r="E85">
        <v>1</v>
      </c>
      <c r="F85">
        <v>1</v>
      </c>
      <c r="G85">
        <v>1</v>
      </c>
      <c r="H85">
        <v>2</v>
      </c>
      <c r="I85" t="s">
        <v>407</v>
      </c>
      <c r="J85" t="s">
        <v>408</v>
      </c>
      <c r="K85" t="s">
        <v>409</v>
      </c>
      <c r="L85">
        <v>1367</v>
      </c>
      <c r="N85">
        <v>1011</v>
      </c>
      <c r="O85" t="s">
        <v>396</v>
      </c>
      <c r="P85" t="s">
        <v>396</v>
      </c>
      <c r="Q85">
        <v>1</v>
      </c>
      <c r="X85">
        <v>2.36</v>
      </c>
      <c r="Y85">
        <v>0</v>
      </c>
      <c r="Z85">
        <v>175.56</v>
      </c>
      <c r="AA85">
        <v>14.4</v>
      </c>
      <c r="AB85">
        <v>0</v>
      </c>
      <c r="AC85">
        <v>0</v>
      </c>
      <c r="AD85">
        <v>1</v>
      </c>
      <c r="AE85">
        <v>0</v>
      </c>
      <c r="AF85" t="s">
        <v>38</v>
      </c>
      <c r="AG85">
        <v>2.9499999999999997</v>
      </c>
      <c r="AH85">
        <v>2</v>
      </c>
      <c r="AI85">
        <v>145105347</v>
      </c>
      <c r="AJ85">
        <v>78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ROW(Source!A100)</f>
        <v>100</v>
      </c>
      <c r="B86">
        <v>145105369</v>
      </c>
      <c r="C86">
        <v>145105342</v>
      </c>
      <c r="D86">
        <v>140923032</v>
      </c>
      <c r="E86">
        <v>1</v>
      </c>
      <c r="F86">
        <v>1</v>
      </c>
      <c r="G86">
        <v>1</v>
      </c>
      <c r="H86">
        <v>2</v>
      </c>
      <c r="I86" t="s">
        <v>410</v>
      </c>
      <c r="J86" t="s">
        <v>411</v>
      </c>
      <c r="K86" t="s">
        <v>412</v>
      </c>
      <c r="L86">
        <v>1367</v>
      </c>
      <c r="N86">
        <v>1011</v>
      </c>
      <c r="O86" t="s">
        <v>396</v>
      </c>
      <c r="P86" t="s">
        <v>396</v>
      </c>
      <c r="Q86">
        <v>1</v>
      </c>
      <c r="X86">
        <v>0.88</v>
      </c>
      <c r="Y86">
        <v>0</v>
      </c>
      <c r="Z86">
        <v>0.9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38</v>
      </c>
      <c r="AG86">
        <v>1.1000000000000001</v>
      </c>
      <c r="AH86">
        <v>2</v>
      </c>
      <c r="AI86">
        <v>145105348</v>
      </c>
      <c r="AJ86">
        <v>79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ROW(Source!A100)</f>
        <v>100</v>
      </c>
      <c r="B87">
        <v>145105370</v>
      </c>
      <c r="C87">
        <v>145105342</v>
      </c>
      <c r="D87">
        <v>140923885</v>
      </c>
      <c r="E87">
        <v>1</v>
      </c>
      <c r="F87">
        <v>1</v>
      </c>
      <c r="G87">
        <v>1</v>
      </c>
      <c r="H87">
        <v>2</v>
      </c>
      <c r="I87" t="s">
        <v>413</v>
      </c>
      <c r="J87" t="s">
        <v>414</v>
      </c>
      <c r="K87" t="s">
        <v>415</v>
      </c>
      <c r="L87">
        <v>1367</v>
      </c>
      <c r="N87">
        <v>1011</v>
      </c>
      <c r="O87" t="s">
        <v>396</v>
      </c>
      <c r="P87" t="s">
        <v>396</v>
      </c>
      <c r="Q87">
        <v>1</v>
      </c>
      <c r="X87">
        <v>0.32</v>
      </c>
      <c r="Y87">
        <v>0</v>
      </c>
      <c r="Z87">
        <v>65.709999999999994</v>
      </c>
      <c r="AA87">
        <v>11.6</v>
      </c>
      <c r="AB87">
        <v>0</v>
      </c>
      <c r="AC87">
        <v>0</v>
      </c>
      <c r="AD87">
        <v>1</v>
      </c>
      <c r="AE87">
        <v>0</v>
      </c>
      <c r="AF87" t="s">
        <v>38</v>
      </c>
      <c r="AG87">
        <v>0.4</v>
      </c>
      <c r="AH87">
        <v>2</v>
      </c>
      <c r="AI87">
        <v>145105349</v>
      </c>
      <c r="AJ87">
        <v>80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ROW(Source!A100)</f>
        <v>100</v>
      </c>
      <c r="B88">
        <v>145105371</v>
      </c>
      <c r="C88">
        <v>145105342</v>
      </c>
      <c r="D88">
        <v>140924041</v>
      </c>
      <c r="E88">
        <v>1</v>
      </c>
      <c r="F88">
        <v>1</v>
      </c>
      <c r="G88">
        <v>1</v>
      </c>
      <c r="H88">
        <v>2</v>
      </c>
      <c r="I88" t="s">
        <v>416</v>
      </c>
      <c r="J88" t="s">
        <v>417</v>
      </c>
      <c r="K88" t="s">
        <v>418</v>
      </c>
      <c r="L88">
        <v>1367</v>
      </c>
      <c r="N88">
        <v>1011</v>
      </c>
      <c r="O88" t="s">
        <v>396</v>
      </c>
      <c r="P88" t="s">
        <v>396</v>
      </c>
      <c r="Q88">
        <v>1</v>
      </c>
      <c r="X88">
        <v>1.68</v>
      </c>
      <c r="Y88">
        <v>0</v>
      </c>
      <c r="Z88">
        <v>1.2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38</v>
      </c>
      <c r="AG88">
        <v>2.1</v>
      </c>
      <c r="AH88">
        <v>2</v>
      </c>
      <c r="AI88">
        <v>145105350</v>
      </c>
      <c r="AJ88">
        <v>81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ROW(Source!A100)</f>
        <v>100</v>
      </c>
      <c r="B89">
        <v>145105372</v>
      </c>
      <c r="C89">
        <v>145105342</v>
      </c>
      <c r="D89">
        <v>140924084</v>
      </c>
      <c r="E89">
        <v>1</v>
      </c>
      <c r="F89">
        <v>1</v>
      </c>
      <c r="G89">
        <v>1</v>
      </c>
      <c r="H89">
        <v>2</v>
      </c>
      <c r="I89" t="s">
        <v>419</v>
      </c>
      <c r="J89" t="s">
        <v>420</v>
      </c>
      <c r="K89" t="s">
        <v>421</v>
      </c>
      <c r="L89">
        <v>1367</v>
      </c>
      <c r="N89">
        <v>1011</v>
      </c>
      <c r="O89" t="s">
        <v>396</v>
      </c>
      <c r="P89" t="s">
        <v>396</v>
      </c>
      <c r="Q89">
        <v>1</v>
      </c>
      <c r="X89">
        <v>0.16</v>
      </c>
      <c r="Y89">
        <v>0</v>
      </c>
      <c r="Z89">
        <v>12.31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38</v>
      </c>
      <c r="AG89">
        <v>0.2</v>
      </c>
      <c r="AH89">
        <v>2</v>
      </c>
      <c r="AI89">
        <v>145105351</v>
      </c>
      <c r="AJ89">
        <v>82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ROW(Source!A100)</f>
        <v>100</v>
      </c>
      <c r="B90">
        <v>145105373</v>
      </c>
      <c r="C90">
        <v>145105342</v>
      </c>
      <c r="D90">
        <v>140771005</v>
      </c>
      <c r="E90">
        <v>1</v>
      </c>
      <c r="F90">
        <v>1</v>
      </c>
      <c r="G90">
        <v>1</v>
      </c>
      <c r="H90">
        <v>3</v>
      </c>
      <c r="I90" t="s">
        <v>422</v>
      </c>
      <c r="J90" t="s">
        <v>423</v>
      </c>
      <c r="K90" t="s">
        <v>424</v>
      </c>
      <c r="L90">
        <v>1339</v>
      </c>
      <c r="N90">
        <v>1007</v>
      </c>
      <c r="O90" t="s">
        <v>142</v>
      </c>
      <c r="P90" t="s">
        <v>142</v>
      </c>
      <c r="Q90">
        <v>1</v>
      </c>
      <c r="X90">
        <v>1.4</v>
      </c>
      <c r="Y90">
        <v>6.22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3</v>
      </c>
      <c r="AG90">
        <v>1.4</v>
      </c>
      <c r="AH90">
        <v>2</v>
      </c>
      <c r="AI90">
        <v>145105352</v>
      </c>
      <c r="AJ90">
        <v>83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ROW(Source!A100)</f>
        <v>100</v>
      </c>
      <c r="B91">
        <v>145105374</v>
      </c>
      <c r="C91">
        <v>145105342</v>
      </c>
      <c r="D91">
        <v>140771011</v>
      </c>
      <c r="E91">
        <v>1</v>
      </c>
      <c r="F91">
        <v>1</v>
      </c>
      <c r="G91">
        <v>1</v>
      </c>
      <c r="H91">
        <v>3</v>
      </c>
      <c r="I91" t="s">
        <v>425</v>
      </c>
      <c r="J91" t="s">
        <v>426</v>
      </c>
      <c r="K91" t="s">
        <v>427</v>
      </c>
      <c r="L91">
        <v>1346</v>
      </c>
      <c r="N91">
        <v>1009</v>
      </c>
      <c r="O91" t="s">
        <v>49</v>
      </c>
      <c r="P91" t="s">
        <v>49</v>
      </c>
      <c r="Q91">
        <v>1</v>
      </c>
      <c r="X91">
        <v>0.42</v>
      </c>
      <c r="Y91">
        <v>6.09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0.42</v>
      </c>
      <c r="AH91">
        <v>2</v>
      </c>
      <c r="AI91">
        <v>145105353</v>
      </c>
      <c r="AJ91">
        <v>84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ROW(Source!A100)</f>
        <v>100</v>
      </c>
      <c r="B92">
        <v>145105375</v>
      </c>
      <c r="C92">
        <v>145105342</v>
      </c>
      <c r="D92">
        <v>140773776</v>
      </c>
      <c r="E92">
        <v>1</v>
      </c>
      <c r="F92">
        <v>1</v>
      </c>
      <c r="G92">
        <v>1</v>
      </c>
      <c r="H92">
        <v>3</v>
      </c>
      <c r="I92" t="s">
        <v>428</v>
      </c>
      <c r="J92" t="s">
        <v>429</v>
      </c>
      <c r="K92" t="s">
        <v>430</v>
      </c>
      <c r="L92">
        <v>1348</v>
      </c>
      <c r="N92">
        <v>1009</v>
      </c>
      <c r="O92" t="s">
        <v>33</v>
      </c>
      <c r="P92" t="s">
        <v>33</v>
      </c>
      <c r="Q92">
        <v>1000</v>
      </c>
      <c r="X92">
        <v>6.0999999999999997E-4</v>
      </c>
      <c r="Y92">
        <v>10315.01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3</v>
      </c>
      <c r="AG92">
        <v>6.0999999999999997E-4</v>
      </c>
      <c r="AH92">
        <v>2</v>
      </c>
      <c r="AI92">
        <v>145105354</v>
      </c>
      <c r="AJ92">
        <v>85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ROW(Source!A100)</f>
        <v>100</v>
      </c>
      <c r="B93">
        <v>145105376</v>
      </c>
      <c r="C93">
        <v>145105342</v>
      </c>
      <c r="D93">
        <v>140775017</v>
      </c>
      <c r="E93">
        <v>1</v>
      </c>
      <c r="F93">
        <v>1</v>
      </c>
      <c r="G93">
        <v>1</v>
      </c>
      <c r="H93">
        <v>3</v>
      </c>
      <c r="I93" t="s">
        <v>47</v>
      </c>
      <c r="J93" t="s">
        <v>50</v>
      </c>
      <c r="K93" t="s">
        <v>48</v>
      </c>
      <c r="L93">
        <v>1346</v>
      </c>
      <c r="N93">
        <v>1009</v>
      </c>
      <c r="O93" t="s">
        <v>49</v>
      </c>
      <c r="P93" t="s">
        <v>49</v>
      </c>
      <c r="Q93">
        <v>1</v>
      </c>
      <c r="X93">
        <v>2.2000000000000002</v>
      </c>
      <c r="Y93">
        <v>9.0399999999999991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2.2000000000000002</v>
      </c>
      <c r="AH93">
        <v>2</v>
      </c>
      <c r="AI93">
        <v>145105355</v>
      </c>
      <c r="AJ93">
        <v>86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ROW(Source!A100)</f>
        <v>100</v>
      </c>
      <c r="B94">
        <v>145105377</v>
      </c>
      <c r="C94">
        <v>145105342</v>
      </c>
      <c r="D94">
        <v>140776229</v>
      </c>
      <c r="E94">
        <v>1</v>
      </c>
      <c r="F94">
        <v>1</v>
      </c>
      <c r="G94">
        <v>1</v>
      </c>
      <c r="H94">
        <v>3</v>
      </c>
      <c r="I94" t="s">
        <v>431</v>
      </c>
      <c r="J94" t="s">
        <v>432</v>
      </c>
      <c r="K94" t="s">
        <v>433</v>
      </c>
      <c r="L94">
        <v>1348</v>
      </c>
      <c r="N94">
        <v>1009</v>
      </c>
      <c r="O94" t="s">
        <v>33</v>
      </c>
      <c r="P94" t="s">
        <v>33</v>
      </c>
      <c r="Q94">
        <v>1000</v>
      </c>
      <c r="X94">
        <v>1.4999999999999999E-4</v>
      </c>
      <c r="Y94">
        <v>37900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1.4999999999999999E-4</v>
      </c>
      <c r="AH94">
        <v>2</v>
      </c>
      <c r="AI94">
        <v>145105356</v>
      </c>
      <c r="AJ94">
        <v>87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ROW(Source!A100)</f>
        <v>100</v>
      </c>
      <c r="B95">
        <v>145105378</v>
      </c>
      <c r="C95">
        <v>145105342</v>
      </c>
      <c r="D95">
        <v>140789856</v>
      </c>
      <c r="E95">
        <v>1</v>
      </c>
      <c r="F95">
        <v>1</v>
      </c>
      <c r="G95">
        <v>1</v>
      </c>
      <c r="H95">
        <v>3</v>
      </c>
      <c r="I95" t="s">
        <v>434</v>
      </c>
      <c r="J95" t="s">
        <v>435</v>
      </c>
      <c r="K95" t="s">
        <v>436</v>
      </c>
      <c r="L95">
        <v>1348</v>
      </c>
      <c r="N95">
        <v>1009</v>
      </c>
      <c r="O95" t="s">
        <v>33</v>
      </c>
      <c r="P95" t="s">
        <v>33</v>
      </c>
      <c r="Q95">
        <v>1000</v>
      </c>
      <c r="X95">
        <v>1.0999999999999999E-2</v>
      </c>
      <c r="Y95">
        <v>7712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3</v>
      </c>
      <c r="AG95">
        <v>1.0999999999999999E-2</v>
      </c>
      <c r="AH95">
        <v>2</v>
      </c>
      <c r="AI95">
        <v>145105357</v>
      </c>
      <c r="AJ95">
        <v>88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ROW(Source!A100)</f>
        <v>100</v>
      </c>
      <c r="B96">
        <v>145105379</v>
      </c>
      <c r="C96">
        <v>145105342</v>
      </c>
      <c r="D96">
        <v>140762187</v>
      </c>
      <c r="E96">
        <v>70</v>
      </c>
      <c r="F96">
        <v>1</v>
      </c>
      <c r="G96">
        <v>1</v>
      </c>
      <c r="H96">
        <v>3</v>
      </c>
      <c r="I96" t="s">
        <v>514</v>
      </c>
      <c r="J96" t="s">
        <v>3</v>
      </c>
      <c r="K96" t="s">
        <v>515</v>
      </c>
      <c r="L96">
        <v>1348</v>
      </c>
      <c r="N96">
        <v>1009</v>
      </c>
      <c r="O96" t="s">
        <v>33</v>
      </c>
      <c r="P96" t="s">
        <v>33</v>
      </c>
      <c r="Q96">
        <v>1000</v>
      </c>
      <c r="X96">
        <v>0</v>
      </c>
      <c r="Y96">
        <v>0</v>
      </c>
      <c r="Z96">
        <v>0</v>
      </c>
      <c r="AA96">
        <v>0</v>
      </c>
      <c r="AB96">
        <v>0</v>
      </c>
      <c r="AC96">
        <v>1</v>
      </c>
      <c r="AD96">
        <v>0</v>
      </c>
      <c r="AE96">
        <v>0</v>
      </c>
      <c r="AF96" t="s">
        <v>3</v>
      </c>
      <c r="AG96">
        <v>0</v>
      </c>
      <c r="AH96">
        <v>3</v>
      </c>
      <c r="AI96">
        <v>-1</v>
      </c>
      <c r="AJ96" t="s">
        <v>3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ROW(Source!A100)</f>
        <v>100</v>
      </c>
      <c r="B97">
        <v>145105380</v>
      </c>
      <c r="C97">
        <v>145105342</v>
      </c>
      <c r="D97">
        <v>140791984</v>
      </c>
      <c r="E97">
        <v>1</v>
      </c>
      <c r="F97">
        <v>1</v>
      </c>
      <c r="G97">
        <v>1</v>
      </c>
      <c r="H97">
        <v>3</v>
      </c>
      <c r="I97" t="s">
        <v>437</v>
      </c>
      <c r="J97" t="s">
        <v>438</v>
      </c>
      <c r="K97" t="s">
        <v>439</v>
      </c>
      <c r="L97">
        <v>1302</v>
      </c>
      <c r="N97">
        <v>1003</v>
      </c>
      <c r="O97" t="s">
        <v>440</v>
      </c>
      <c r="P97" t="s">
        <v>440</v>
      </c>
      <c r="Q97">
        <v>10</v>
      </c>
      <c r="X97">
        <v>1.6E-2</v>
      </c>
      <c r="Y97">
        <v>50.24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1.6E-2</v>
      </c>
      <c r="AH97">
        <v>2</v>
      </c>
      <c r="AI97">
        <v>145105358</v>
      </c>
      <c r="AJ97">
        <v>89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ROW(Source!A100)</f>
        <v>100</v>
      </c>
      <c r="B98">
        <v>145105381</v>
      </c>
      <c r="C98">
        <v>145105342</v>
      </c>
      <c r="D98">
        <v>140792339</v>
      </c>
      <c r="E98">
        <v>1</v>
      </c>
      <c r="F98">
        <v>1</v>
      </c>
      <c r="G98">
        <v>1</v>
      </c>
      <c r="H98">
        <v>3</v>
      </c>
      <c r="I98" t="s">
        <v>441</v>
      </c>
      <c r="J98" t="s">
        <v>442</v>
      </c>
      <c r="K98" t="s">
        <v>443</v>
      </c>
      <c r="L98">
        <v>1348</v>
      </c>
      <c r="N98">
        <v>1009</v>
      </c>
      <c r="O98" t="s">
        <v>33</v>
      </c>
      <c r="P98" t="s">
        <v>33</v>
      </c>
      <c r="Q98">
        <v>1000</v>
      </c>
      <c r="X98">
        <v>4.0000000000000003E-5</v>
      </c>
      <c r="Y98">
        <v>4455.2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4.0000000000000003E-5</v>
      </c>
      <c r="AH98">
        <v>2</v>
      </c>
      <c r="AI98">
        <v>145105359</v>
      </c>
      <c r="AJ98">
        <v>90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ROW(Source!A100)</f>
        <v>100</v>
      </c>
      <c r="B99">
        <v>145105382</v>
      </c>
      <c r="C99">
        <v>145105342</v>
      </c>
      <c r="D99">
        <v>140762343</v>
      </c>
      <c r="E99">
        <v>70</v>
      </c>
      <c r="F99">
        <v>1</v>
      </c>
      <c r="G99">
        <v>1</v>
      </c>
      <c r="H99">
        <v>3</v>
      </c>
      <c r="I99" t="s">
        <v>516</v>
      </c>
      <c r="J99" t="s">
        <v>3</v>
      </c>
      <c r="K99" t="s">
        <v>517</v>
      </c>
      <c r="L99">
        <v>1348</v>
      </c>
      <c r="N99">
        <v>1009</v>
      </c>
      <c r="O99" t="s">
        <v>33</v>
      </c>
      <c r="P99" t="s">
        <v>33</v>
      </c>
      <c r="Q99">
        <v>1000</v>
      </c>
      <c r="X99">
        <v>0</v>
      </c>
      <c r="Y99">
        <v>0</v>
      </c>
      <c r="Z99">
        <v>0</v>
      </c>
      <c r="AA99">
        <v>0</v>
      </c>
      <c r="AB99">
        <v>0</v>
      </c>
      <c r="AC99">
        <v>1</v>
      </c>
      <c r="AD99">
        <v>0</v>
      </c>
      <c r="AE99">
        <v>0</v>
      </c>
      <c r="AF99" t="s">
        <v>3</v>
      </c>
      <c r="AG99">
        <v>0</v>
      </c>
      <c r="AH99">
        <v>3</v>
      </c>
      <c r="AI99">
        <v>-1</v>
      </c>
      <c r="AJ99" t="s">
        <v>3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ROW(Source!A100)</f>
        <v>100</v>
      </c>
      <c r="B100">
        <v>145105383</v>
      </c>
      <c r="C100">
        <v>145105342</v>
      </c>
      <c r="D100">
        <v>140793072</v>
      </c>
      <c r="E100">
        <v>1</v>
      </c>
      <c r="F100">
        <v>1</v>
      </c>
      <c r="G100">
        <v>1</v>
      </c>
      <c r="H100">
        <v>3</v>
      </c>
      <c r="I100" t="s">
        <v>444</v>
      </c>
      <c r="J100" t="s">
        <v>445</v>
      </c>
      <c r="K100" t="s">
        <v>446</v>
      </c>
      <c r="L100">
        <v>1348</v>
      </c>
      <c r="N100">
        <v>1009</v>
      </c>
      <c r="O100" t="s">
        <v>33</v>
      </c>
      <c r="P100" t="s">
        <v>33</v>
      </c>
      <c r="Q100">
        <v>1000</v>
      </c>
      <c r="X100">
        <v>2.97E-3</v>
      </c>
      <c r="Y100">
        <v>4920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3</v>
      </c>
      <c r="AG100">
        <v>2.97E-3</v>
      </c>
      <c r="AH100">
        <v>2</v>
      </c>
      <c r="AI100">
        <v>145105360</v>
      </c>
      <c r="AJ100">
        <v>91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ROW(Source!A100)</f>
        <v>100</v>
      </c>
      <c r="B101">
        <v>145105384</v>
      </c>
      <c r="C101">
        <v>145105342</v>
      </c>
      <c r="D101">
        <v>140796351</v>
      </c>
      <c r="E101">
        <v>1</v>
      </c>
      <c r="F101">
        <v>1</v>
      </c>
      <c r="G101">
        <v>1</v>
      </c>
      <c r="H101">
        <v>3</v>
      </c>
      <c r="I101" t="s">
        <v>447</v>
      </c>
      <c r="J101" t="s">
        <v>448</v>
      </c>
      <c r="K101" t="s">
        <v>449</v>
      </c>
      <c r="L101">
        <v>1339</v>
      </c>
      <c r="N101">
        <v>1007</v>
      </c>
      <c r="O101" t="s">
        <v>142</v>
      </c>
      <c r="P101" t="s">
        <v>142</v>
      </c>
      <c r="Q101">
        <v>1</v>
      </c>
      <c r="X101">
        <v>1.2999999999999999E-3</v>
      </c>
      <c r="Y101">
        <v>1700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1.2999999999999999E-3</v>
      </c>
      <c r="AH101">
        <v>2</v>
      </c>
      <c r="AI101">
        <v>145105361</v>
      </c>
      <c r="AJ101">
        <v>92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ROW(Source!A100)</f>
        <v>100</v>
      </c>
      <c r="B102">
        <v>145105385</v>
      </c>
      <c r="C102">
        <v>145105342</v>
      </c>
      <c r="D102">
        <v>140804058</v>
      </c>
      <c r="E102">
        <v>1</v>
      </c>
      <c r="F102">
        <v>1</v>
      </c>
      <c r="G102">
        <v>1</v>
      </c>
      <c r="H102">
        <v>3</v>
      </c>
      <c r="I102" t="s">
        <v>450</v>
      </c>
      <c r="J102" t="s">
        <v>451</v>
      </c>
      <c r="K102" t="s">
        <v>452</v>
      </c>
      <c r="L102">
        <v>1348</v>
      </c>
      <c r="N102">
        <v>1009</v>
      </c>
      <c r="O102" t="s">
        <v>33</v>
      </c>
      <c r="P102" t="s">
        <v>33</v>
      </c>
      <c r="Q102">
        <v>1000</v>
      </c>
      <c r="X102">
        <v>4.6999999999999999E-4</v>
      </c>
      <c r="Y102">
        <v>15620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3</v>
      </c>
      <c r="AG102">
        <v>4.6999999999999999E-4</v>
      </c>
      <c r="AH102">
        <v>2</v>
      </c>
      <c r="AI102">
        <v>145105362</v>
      </c>
      <c r="AJ102">
        <v>93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ROW(Source!A100)</f>
        <v>100</v>
      </c>
      <c r="B103">
        <v>145105386</v>
      </c>
      <c r="C103">
        <v>145105342</v>
      </c>
      <c r="D103">
        <v>140805182</v>
      </c>
      <c r="E103">
        <v>1</v>
      </c>
      <c r="F103">
        <v>1</v>
      </c>
      <c r="G103">
        <v>1</v>
      </c>
      <c r="H103">
        <v>3</v>
      </c>
      <c r="I103" t="s">
        <v>453</v>
      </c>
      <c r="J103" t="s">
        <v>454</v>
      </c>
      <c r="K103" t="s">
        <v>455</v>
      </c>
      <c r="L103">
        <v>1346</v>
      </c>
      <c r="N103">
        <v>1009</v>
      </c>
      <c r="O103" t="s">
        <v>49</v>
      </c>
      <c r="P103" t="s">
        <v>49</v>
      </c>
      <c r="Q103">
        <v>1</v>
      </c>
      <c r="X103">
        <v>0.09</v>
      </c>
      <c r="Y103">
        <v>9.42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3</v>
      </c>
      <c r="AG103">
        <v>0.09</v>
      </c>
      <c r="AH103">
        <v>2</v>
      </c>
      <c r="AI103">
        <v>145105363</v>
      </c>
      <c r="AJ103">
        <v>94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ROW(Source!A104)</f>
        <v>104</v>
      </c>
      <c r="B104">
        <v>145105398</v>
      </c>
      <c r="C104">
        <v>145105390</v>
      </c>
      <c r="D104">
        <v>140755433</v>
      </c>
      <c r="E104">
        <v>70</v>
      </c>
      <c r="F104">
        <v>1</v>
      </c>
      <c r="G104">
        <v>1</v>
      </c>
      <c r="H104">
        <v>1</v>
      </c>
      <c r="I104" t="s">
        <v>456</v>
      </c>
      <c r="J104" t="s">
        <v>3</v>
      </c>
      <c r="K104" t="s">
        <v>457</v>
      </c>
      <c r="L104">
        <v>1191</v>
      </c>
      <c r="N104">
        <v>1013</v>
      </c>
      <c r="O104" t="s">
        <v>392</v>
      </c>
      <c r="P104" t="s">
        <v>392</v>
      </c>
      <c r="Q104">
        <v>1</v>
      </c>
      <c r="X104">
        <v>97.2</v>
      </c>
      <c r="Y104">
        <v>0</v>
      </c>
      <c r="Z104">
        <v>0</v>
      </c>
      <c r="AA104">
        <v>0</v>
      </c>
      <c r="AB104">
        <v>8.5299999999999994</v>
      </c>
      <c r="AC104">
        <v>0</v>
      </c>
      <c r="AD104">
        <v>1</v>
      </c>
      <c r="AE104">
        <v>1</v>
      </c>
      <c r="AF104" t="s">
        <v>237</v>
      </c>
      <c r="AG104">
        <v>111.78</v>
      </c>
      <c r="AH104">
        <v>2</v>
      </c>
      <c r="AI104">
        <v>145105391</v>
      </c>
      <c r="AJ104">
        <v>95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ROW(Source!A104)</f>
        <v>104</v>
      </c>
      <c r="B105">
        <v>145105399</v>
      </c>
      <c r="C105">
        <v>145105390</v>
      </c>
      <c r="D105">
        <v>140755491</v>
      </c>
      <c r="E105">
        <v>70</v>
      </c>
      <c r="F105">
        <v>1</v>
      </c>
      <c r="G105">
        <v>1</v>
      </c>
      <c r="H105">
        <v>1</v>
      </c>
      <c r="I105" t="s">
        <v>399</v>
      </c>
      <c r="J105" t="s">
        <v>3</v>
      </c>
      <c r="K105" t="s">
        <v>400</v>
      </c>
      <c r="L105">
        <v>1191</v>
      </c>
      <c r="N105">
        <v>1013</v>
      </c>
      <c r="O105" t="s">
        <v>392</v>
      </c>
      <c r="P105" t="s">
        <v>392</v>
      </c>
      <c r="Q105">
        <v>1</v>
      </c>
      <c r="X105">
        <v>0.27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2</v>
      </c>
      <c r="AF105" t="s">
        <v>38</v>
      </c>
      <c r="AG105">
        <v>0.33750000000000002</v>
      </c>
      <c r="AH105">
        <v>2</v>
      </c>
      <c r="AI105">
        <v>145105392</v>
      </c>
      <c r="AJ105">
        <v>96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ROW(Source!A104)</f>
        <v>104</v>
      </c>
      <c r="B106">
        <v>145105400</v>
      </c>
      <c r="C106">
        <v>145105390</v>
      </c>
      <c r="D106">
        <v>140922893</v>
      </c>
      <c r="E106">
        <v>1</v>
      </c>
      <c r="F106">
        <v>1</v>
      </c>
      <c r="G106">
        <v>1</v>
      </c>
      <c r="H106">
        <v>2</v>
      </c>
      <c r="I106" t="s">
        <v>458</v>
      </c>
      <c r="J106" t="s">
        <v>459</v>
      </c>
      <c r="K106" t="s">
        <v>460</v>
      </c>
      <c r="L106">
        <v>1367</v>
      </c>
      <c r="N106">
        <v>1011</v>
      </c>
      <c r="O106" t="s">
        <v>396</v>
      </c>
      <c r="P106" t="s">
        <v>396</v>
      </c>
      <c r="Q106">
        <v>1</v>
      </c>
      <c r="X106">
        <v>0.2</v>
      </c>
      <c r="Y106">
        <v>0</v>
      </c>
      <c r="Z106">
        <v>86.4</v>
      </c>
      <c r="AA106">
        <v>13.5</v>
      </c>
      <c r="AB106">
        <v>0</v>
      </c>
      <c r="AC106">
        <v>0</v>
      </c>
      <c r="AD106">
        <v>1</v>
      </c>
      <c r="AE106">
        <v>0</v>
      </c>
      <c r="AF106" t="s">
        <v>38</v>
      </c>
      <c r="AG106">
        <v>0.25</v>
      </c>
      <c r="AH106">
        <v>2</v>
      </c>
      <c r="AI106">
        <v>145105393</v>
      </c>
      <c r="AJ106">
        <v>97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ROW(Source!A104)</f>
        <v>104</v>
      </c>
      <c r="B107">
        <v>145105401</v>
      </c>
      <c r="C107">
        <v>145105390</v>
      </c>
      <c r="D107">
        <v>140923885</v>
      </c>
      <c r="E107">
        <v>1</v>
      </c>
      <c r="F107">
        <v>1</v>
      </c>
      <c r="G107">
        <v>1</v>
      </c>
      <c r="H107">
        <v>2</v>
      </c>
      <c r="I107" t="s">
        <v>413</v>
      </c>
      <c r="J107" t="s">
        <v>414</v>
      </c>
      <c r="K107" t="s">
        <v>415</v>
      </c>
      <c r="L107">
        <v>1367</v>
      </c>
      <c r="N107">
        <v>1011</v>
      </c>
      <c r="O107" t="s">
        <v>396</v>
      </c>
      <c r="P107" t="s">
        <v>396</v>
      </c>
      <c r="Q107">
        <v>1</v>
      </c>
      <c r="X107">
        <v>7.0000000000000007E-2</v>
      </c>
      <c r="Y107">
        <v>0</v>
      </c>
      <c r="Z107">
        <v>65.709999999999994</v>
      </c>
      <c r="AA107">
        <v>11.6</v>
      </c>
      <c r="AB107">
        <v>0</v>
      </c>
      <c r="AC107">
        <v>0</v>
      </c>
      <c r="AD107">
        <v>1</v>
      </c>
      <c r="AE107">
        <v>0</v>
      </c>
      <c r="AF107" t="s">
        <v>38</v>
      </c>
      <c r="AG107">
        <v>8.7500000000000008E-2</v>
      </c>
      <c r="AH107">
        <v>2</v>
      </c>
      <c r="AI107">
        <v>145105394</v>
      </c>
      <c r="AJ107">
        <v>98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ROW(Source!A104)</f>
        <v>104</v>
      </c>
      <c r="B108">
        <v>145105402</v>
      </c>
      <c r="C108">
        <v>145105390</v>
      </c>
      <c r="D108">
        <v>140775136</v>
      </c>
      <c r="E108">
        <v>1</v>
      </c>
      <c r="F108">
        <v>1</v>
      </c>
      <c r="G108">
        <v>1</v>
      </c>
      <c r="H108">
        <v>3</v>
      </c>
      <c r="I108" t="s">
        <v>461</v>
      </c>
      <c r="J108" t="s">
        <v>462</v>
      </c>
      <c r="K108" t="s">
        <v>463</v>
      </c>
      <c r="L108">
        <v>1348</v>
      </c>
      <c r="N108">
        <v>1009</v>
      </c>
      <c r="O108" t="s">
        <v>33</v>
      </c>
      <c r="P108" t="s">
        <v>33</v>
      </c>
      <c r="Q108">
        <v>1000</v>
      </c>
      <c r="X108">
        <v>4.0000000000000001E-3</v>
      </c>
      <c r="Y108">
        <v>8475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4.0000000000000001E-3</v>
      </c>
      <c r="AH108">
        <v>2</v>
      </c>
      <c r="AI108">
        <v>145105395</v>
      </c>
      <c r="AJ108">
        <v>99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ROW(Source!A104)</f>
        <v>104</v>
      </c>
      <c r="B109">
        <v>145105403</v>
      </c>
      <c r="C109">
        <v>145105390</v>
      </c>
      <c r="D109">
        <v>140792325</v>
      </c>
      <c r="E109">
        <v>1</v>
      </c>
      <c r="F109">
        <v>1</v>
      </c>
      <c r="G109">
        <v>1</v>
      </c>
      <c r="H109">
        <v>3</v>
      </c>
      <c r="I109" t="s">
        <v>464</v>
      </c>
      <c r="J109" t="s">
        <v>465</v>
      </c>
      <c r="K109" t="s">
        <v>466</v>
      </c>
      <c r="L109">
        <v>1348</v>
      </c>
      <c r="N109">
        <v>1009</v>
      </c>
      <c r="O109" t="s">
        <v>33</v>
      </c>
      <c r="P109" t="s">
        <v>33</v>
      </c>
      <c r="Q109">
        <v>1000</v>
      </c>
      <c r="X109">
        <v>1.2E-2</v>
      </c>
      <c r="Y109">
        <v>8190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1.2E-2</v>
      </c>
      <c r="AH109">
        <v>2</v>
      </c>
      <c r="AI109">
        <v>145105396</v>
      </c>
      <c r="AJ109">
        <v>100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ROW(Source!A104)</f>
        <v>104</v>
      </c>
      <c r="B110">
        <v>145105404</v>
      </c>
      <c r="C110">
        <v>145105390</v>
      </c>
      <c r="D110">
        <v>140792570</v>
      </c>
      <c r="E110">
        <v>1</v>
      </c>
      <c r="F110">
        <v>1</v>
      </c>
      <c r="G110">
        <v>1</v>
      </c>
      <c r="H110">
        <v>3</v>
      </c>
      <c r="I110" t="s">
        <v>82</v>
      </c>
      <c r="J110" t="s">
        <v>84</v>
      </c>
      <c r="K110" t="s">
        <v>83</v>
      </c>
      <c r="L110">
        <v>1348</v>
      </c>
      <c r="N110">
        <v>1009</v>
      </c>
      <c r="O110" t="s">
        <v>33</v>
      </c>
      <c r="P110" t="s">
        <v>33</v>
      </c>
      <c r="Q110">
        <v>1000</v>
      </c>
      <c r="X110">
        <v>0.56999999999999995</v>
      </c>
      <c r="Y110">
        <v>11200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0.56999999999999995</v>
      </c>
      <c r="AH110">
        <v>2</v>
      </c>
      <c r="AI110">
        <v>145105397</v>
      </c>
      <c r="AJ110">
        <v>101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ROW(Source!A106)</f>
        <v>106</v>
      </c>
      <c r="B111">
        <v>145105415</v>
      </c>
      <c r="C111">
        <v>145105406</v>
      </c>
      <c r="D111">
        <v>140755433</v>
      </c>
      <c r="E111">
        <v>70</v>
      </c>
      <c r="F111">
        <v>1</v>
      </c>
      <c r="G111">
        <v>1</v>
      </c>
      <c r="H111">
        <v>1</v>
      </c>
      <c r="I111" t="s">
        <v>456</v>
      </c>
      <c r="J111" t="s">
        <v>3</v>
      </c>
      <c r="K111" t="s">
        <v>457</v>
      </c>
      <c r="L111">
        <v>1191</v>
      </c>
      <c r="N111">
        <v>1013</v>
      </c>
      <c r="O111" t="s">
        <v>392</v>
      </c>
      <c r="P111" t="s">
        <v>392</v>
      </c>
      <c r="Q111">
        <v>1</v>
      </c>
      <c r="X111">
        <v>27.8</v>
      </c>
      <c r="Y111">
        <v>0</v>
      </c>
      <c r="Z111">
        <v>0</v>
      </c>
      <c r="AA111">
        <v>0</v>
      </c>
      <c r="AB111">
        <v>8.5299999999999994</v>
      </c>
      <c r="AC111">
        <v>0</v>
      </c>
      <c r="AD111">
        <v>1</v>
      </c>
      <c r="AE111">
        <v>1</v>
      </c>
      <c r="AF111" t="s">
        <v>237</v>
      </c>
      <c r="AG111">
        <v>31.97</v>
      </c>
      <c r="AH111">
        <v>2</v>
      </c>
      <c r="AI111">
        <v>145105407</v>
      </c>
      <c r="AJ111">
        <v>102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ROW(Source!A106)</f>
        <v>106</v>
      </c>
      <c r="B112">
        <v>145105416</v>
      </c>
      <c r="C112">
        <v>145105406</v>
      </c>
      <c r="D112">
        <v>140755491</v>
      </c>
      <c r="E112">
        <v>70</v>
      </c>
      <c r="F112">
        <v>1</v>
      </c>
      <c r="G112">
        <v>1</v>
      </c>
      <c r="H112">
        <v>1</v>
      </c>
      <c r="I112" t="s">
        <v>399</v>
      </c>
      <c r="J112" t="s">
        <v>3</v>
      </c>
      <c r="K112" t="s">
        <v>400</v>
      </c>
      <c r="L112">
        <v>1191</v>
      </c>
      <c r="N112">
        <v>1013</v>
      </c>
      <c r="O112" t="s">
        <v>392</v>
      </c>
      <c r="P112" t="s">
        <v>392</v>
      </c>
      <c r="Q112">
        <v>1</v>
      </c>
      <c r="X112">
        <v>0.25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2</v>
      </c>
      <c r="AF112" t="s">
        <v>38</v>
      </c>
      <c r="AG112">
        <v>0.3125</v>
      </c>
      <c r="AH112">
        <v>2</v>
      </c>
      <c r="AI112">
        <v>145105408</v>
      </c>
      <c r="AJ112">
        <v>103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ROW(Source!A106)</f>
        <v>106</v>
      </c>
      <c r="B113">
        <v>145105417</v>
      </c>
      <c r="C113">
        <v>145105406</v>
      </c>
      <c r="D113">
        <v>140922893</v>
      </c>
      <c r="E113">
        <v>1</v>
      </c>
      <c r="F113">
        <v>1</v>
      </c>
      <c r="G113">
        <v>1</v>
      </c>
      <c r="H113">
        <v>2</v>
      </c>
      <c r="I113" t="s">
        <v>458</v>
      </c>
      <c r="J113" t="s">
        <v>459</v>
      </c>
      <c r="K113" t="s">
        <v>460</v>
      </c>
      <c r="L113">
        <v>1367</v>
      </c>
      <c r="N113">
        <v>1011</v>
      </c>
      <c r="O113" t="s">
        <v>396</v>
      </c>
      <c r="P113" t="s">
        <v>396</v>
      </c>
      <c r="Q113">
        <v>1</v>
      </c>
      <c r="X113">
        <v>0.11</v>
      </c>
      <c r="Y113">
        <v>0</v>
      </c>
      <c r="Z113">
        <v>86.4</v>
      </c>
      <c r="AA113">
        <v>13.5</v>
      </c>
      <c r="AB113">
        <v>0</v>
      </c>
      <c r="AC113">
        <v>0</v>
      </c>
      <c r="AD113">
        <v>1</v>
      </c>
      <c r="AE113">
        <v>0</v>
      </c>
      <c r="AF113" t="s">
        <v>38</v>
      </c>
      <c r="AG113">
        <v>0.13750000000000001</v>
      </c>
      <c r="AH113">
        <v>2</v>
      </c>
      <c r="AI113">
        <v>145105409</v>
      </c>
      <c r="AJ113">
        <v>104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ROW(Source!A106)</f>
        <v>106</v>
      </c>
      <c r="B114">
        <v>145105418</v>
      </c>
      <c r="C114">
        <v>145105406</v>
      </c>
      <c r="D114">
        <v>140922951</v>
      </c>
      <c r="E114">
        <v>1</v>
      </c>
      <c r="F114">
        <v>1</v>
      </c>
      <c r="G114">
        <v>1</v>
      </c>
      <c r="H114">
        <v>2</v>
      </c>
      <c r="I114" t="s">
        <v>404</v>
      </c>
      <c r="J114" t="s">
        <v>405</v>
      </c>
      <c r="K114" t="s">
        <v>406</v>
      </c>
      <c r="L114">
        <v>1367</v>
      </c>
      <c r="N114">
        <v>1011</v>
      </c>
      <c r="O114" t="s">
        <v>396</v>
      </c>
      <c r="P114" t="s">
        <v>396</v>
      </c>
      <c r="Q114">
        <v>1</v>
      </c>
      <c r="X114">
        <v>0.05</v>
      </c>
      <c r="Y114">
        <v>0</v>
      </c>
      <c r="Z114">
        <v>115.4</v>
      </c>
      <c r="AA114">
        <v>13.5</v>
      </c>
      <c r="AB114">
        <v>0</v>
      </c>
      <c r="AC114">
        <v>0</v>
      </c>
      <c r="AD114">
        <v>1</v>
      </c>
      <c r="AE114">
        <v>0</v>
      </c>
      <c r="AF114" t="s">
        <v>38</v>
      </c>
      <c r="AG114">
        <v>6.25E-2</v>
      </c>
      <c r="AH114">
        <v>2</v>
      </c>
      <c r="AI114">
        <v>145105410</v>
      </c>
      <c r="AJ114">
        <v>105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ROW(Source!A106)</f>
        <v>106</v>
      </c>
      <c r="B115">
        <v>145105419</v>
      </c>
      <c r="C115">
        <v>145105406</v>
      </c>
      <c r="D115">
        <v>140923885</v>
      </c>
      <c r="E115">
        <v>1</v>
      </c>
      <c r="F115">
        <v>1</v>
      </c>
      <c r="G115">
        <v>1</v>
      </c>
      <c r="H115">
        <v>2</v>
      </c>
      <c r="I115" t="s">
        <v>413</v>
      </c>
      <c r="J115" t="s">
        <v>414</v>
      </c>
      <c r="K115" t="s">
        <v>415</v>
      </c>
      <c r="L115">
        <v>1367</v>
      </c>
      <c r="N115">
        <v>1011</v>
      </c>
      <c r="O115" t="s">
        <v>396</v>
      </c>
      <c r="P115" t="s">
        <v>396</v>
      </c>
      <c r="Q115">
        <v>1</v>
      </c>
      <c r="X115">
        <v>0.09</v>
      </c>
      <c r="Y115">
        <v>0</v>
      </c>
      <c r="Z115">
        <v>65.709999999999994</v>
      </c>
      <c r="AA115">
        <v>11.6</v>
      </c>
      <c r="AB115">
        <v>0</v>
      </c>
      <c r="AC115">
        <v>0</v>
      </c>
      <c r="AD115">
        <v>1</v>
      </c>
      <c r="AE115">
        <v>0</v>
      </c>
      <c r="AF115" t="s">
        <v>38</v>
      </c>
      <c r="AG115">
        <v>0.11249999999999999</v>
      </c>
      <c r="AH115">
        <v>2</v>
      </c>
      <c r="AI115">
        <v>145105411</v>
      </c>
      <c r="AJ115">
        <v>106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ROW(Source!A106)</f>
        <v>106</v>
      </c>
      <c r="B116">
        <v>145105420</v>
      </c>
      <c r="C116">
        <v>145105406</v>
      </c>
      <c r="D116">
        <v>140775112</v>
      </c>
      <c r="E116">
        <v>1</v>
      </c>
      <c r="F116">
        <v>1</v>
      </c>
      <c r="G116">
        <v>1</v>
      </c>
      <c r="H116">
        <v>3</v>
      </c>
      <c r="I116" t="s">
        <v>467</v>
      </c>
      <c r="J116" t="s">
        <v>468</v>
      </c>
      <c r="K116" t="s">
        <v>469</v>
      </c>
      <c r="L116">
        <v>1348</v>
      </c>
      <c r="N116">
        <v>1009</v>
      </c>
      <c r="O116" t="s">
        <v>33</v>
      </c>
      <c r="P116" t="s">
        <v>33</v>
      </c>
      <c r="Q116">
        <v>1000</v>
      </c>
      <c r="X116">
        <v>3.8E-3</v>
      </c>
      <c r="Y116">
        <v>11978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3</v>
      </c>
      <c r="AG116">
        <v>3.8E-3</v>
      </c>
      <c r="AH116">
        <v>2</v>
      </c>
      <c r="AI116">
        <v>145105412</v>
      </c>
      <c r="AJ116">
        <v>107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ROW(Source!A106)</f>
        <v>106</v>
      </c>
      <c r="B117">
        <v>145105421</v>
      </c>
      <c r="C117">
        <v>145105406</v>
      </c>
      <c r="D117">
        <v>140790840</v>
      </c>
      <c r="E117">
        <v>1</v>
      </c>
      <c r="F117">
        <v>1</v>
      </c>
      <c r="G117">
        <v>1</v>
      </c>
      <c r="H117">
        <v>3</v>
      </c>
      <c r="I117" t="s">
        <v>470</v>
      </c>
      <c r="J117" t="s">
        <v>471</v>
      </c>
      <c r="K117" t="s">
        <v>472</v>
      </c>
      <c r="L117">
        <v>1348</v>
      </c>
      <c r="N117">
        <v>1009</v>
      </c>
      <c r="O117" t="s">
        <v>33</v>
      </c>
      <c r="P117" t="s">
        <v>33</v>
      </c>
      <c r="Q117">
        <v>1000</v>
      </c>
      <c r="X117">
        <v>0.16900000000000001</v>
      </c>
      <c r="Y117">
        <v>7977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3</v>
      </c>
      <c r="AG117">
        <v>0.16900000000000001</v>
      </c>
      <c r="AH117">
        <v>2</v>
      </c>
      <c r="AI117">
        <v>145105413</v>
      </c>
      <c r="AJ117">
        <v>108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ROW(Source!A106)</f>
        <v>106</v>
      </c>
      <c r="B118">
        <v>145105422</v>
      </c>
      <c r="C118">
        <v>145105406</v>
      </c>
      <c r="D118">
        <v>140792570</v>
      </c>
      <c r="E118">
        <v>1</v>
      </c>
      <c r="F118">
        <v>1</v>
      </c>
      <c r="G118">
        <v>1</v>
      </c>
      <c r="H118">
        <v>3</v>
      </c>
      <c r="I118" t="s">
        <v>82</v>
      </c>
      <c r="J118" t="s">
        <v>84</v>
      </c>
      <c r="K118" t="s">
        <v>83</v>
      </c>
      <c r="L118">
        <v>1348</v>
      </c>
      <c r="N118">
        <v>1009</v>
      </c>
      <c r="O118" t="s">
        <v>33</v>
      </c>
      <c r="P118" t="s">
        <v>33</v>
      </c>
      <c r="Q118">
        <v>1000</v>
      </c>
      <c r="X118">
        <v>0.33</v>
      </c>
      <c r="Y118">
        <v>11200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3</v>
      </c>
      <c r="AG118">
        <v>0.33</v>
      </c>
      <c r="AH118">
        <v>2</v>
      </c>
      <c r="AI118">
        <v>145105414</v>
      </c>
      <c r="AJ118">
        <v>109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ROW(Source!A111)</f>
        <v>111</v>
      </c>
      <c r="B119">
        <v>145105429</v>
      </c>
      <c r="C119">
        <v>145105427</v>
      </c>
      <c r="D119">
        <v>140755443</v>
      </c>
      <c r="E119">
        <v>70</v>
      </c>
      <c r="F119">
        <v>1</v>
      </c>
      <c r="G119">
        <v>1</v>
      </c>
      <c r="H119">
        <v>1</v>
      </c>
      <c r="I119" t="s">
        <v>473</v>
      </c>
      <c r="J119" t="s">
        <v>3</v>
      </c>
      <c r="K119" t="s">
        <v>474</v>
      </c>
      <c r="L119">
        <v>1191</v>
      </c>
      <c r="N119">
        <v>1013</v>
      </c>
      <c r="O119" t="s">
        <v>392</v>
      </c>
      <c r="P119" t="s">
        <v>392</v>
      </c>
      <c r="Q119">
        <v>1</v>
      </c>
      <c r="X119">
        <v>0.18</v>
      </c>
      <c r="Y119">
        <v>0</v>
      </c>
      <c r="Z119">
        <v>0</v>
      </c>
      <c r="AA119">
        <v>0</v>
      </c>
      <c r="AB119">
        <v>9.6199999999999992</v>
      </c>
      <c r="AC119">
        <v>0</v>
      </c>
      <c r="AD119">
        <v>1</v>
      </c>
      <c r="AE119">
        <v>1</v>
      </c>
      <c r="AF119" t="s">
        <v>237</v>
      </c>
      <c r="AG119">
        <v>0.20699999999999999</v>
      </c>
      <c r="AH119">
        <v>2</v>
      </c>
      <c r="AI119">
        <v>145105428</v>
      </c>
      <c r="AJ119">
        <v>110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ROW(Source!A111)</f>
        <v>111</v>
      </c>
      <c r="B120">
        <v>145105430</v>
      </c>
      <c r="C120">
        <v>145105427</v>
      </c>
      <c r="D120">
        <v>140762174</v>
      </c>
      <c r="E120">
        <v>70</v>
      </c>
      <c r="F120">
        <v>1</v>
      </c>
      <c r="G120">
        <v>1</v>
      </c>
      <c r="H120">
        <v>3</v>
      </c>
      <c r="I120" t="s">
        <v>518</v>
      </c>
      <c r="J120" t="s">
        <v>3</v>
      </c>
      <c r="K120" t="s">
        <v>519</v>
      </c>
      <c r="L120">
        <v>1371</v>
      </c>
      <c r="N120">
        <v>1013</v>
      </c>
      <c r="O120" t="s">
        <v>96</v>
      </c>
      <c r="P120" t="s">
        <v>96</v>
      </c>
      <c r="Q120">
        <v>1</v>
      </c>
      <c r="X120">
        <v>1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 t="s">
        <v>3</v>
      </c>
      <c r="AG120">
        <v>1</v>
      </c>
      <c r="AH120">
        <v>3</v>
      </c>
      <c r="AI120">
        <v>-1</v>
      </c>
      <c r="AJ120" t="s">
        <v>3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ROW(Source!A113)</f>
        <v>113</v>
      </c>
      <c r="B121">
        <v>145105435</v>
      </c>
      <c r="C121">
        <v>145105432</v>
      </c>
      <c r="D121">
        <v>140755443</v>
      </c>
      <c r="E121">
        <v>70</v>
      </c>
      <c r="F121">
        <v>1</v>
      </c>
      <c r="G121">
        <v>1</v>
      </c>
      <c r="H121">
        <v>1</v>
      </c>
      <c r="I121" t="s">
        <v>473</v>
      </c>
      <c r="J121" t="s">
        <v>3</v>
      </c>
      <c r="K121" t="s">
        <v>474</v>
      </c>
      <c r="L121">
        <v>1191</v>
      </c>
      <c r="N121">
        <v>1013</v>
      </c>
      <c r="O121" t="s">
        <v>392</v>
      </c>
      <c r="P121" t="s">
        <v>392</v>
      </c>
      <c r="Q121">
        <v>1</v>
      </c>
      <c r="X121">
        <v>0.12</v>
      </c>
      <c r="Y121">
        <v>0</v>
      </c>
      <c r="Z121">
        <v>0</v>
      </c>
      <c r="AA121">
        <v>0</v>
      </c>
      <c r="AB121">
        <v>9.6199999999999992</v>
      </c>
      <c r="AC121">
        <v>0</v>
      </c>
      <c r="AD121">
        <v>1</v>
      </c>
      <c r="AE121">
        <v>1</v>
      </c>
      <c r="AF121" t="s">
        <v>237</v>
      </c>
      <c r="AG121">
        <v>0.13799999999999998</v>
      </c>
      <c r="AH121">
        <v>2</v>
      </c>
      <c r="AI121">
        <v>145105433</v>
      </c>
      <c r="AJ121">
        <v>111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ROW(Source!A113)</f>
        <v>113</v>
      </c>
      <c r="B122">
        <v>145105436</v>
      </c>
      <c r="C122">
        <v>145105432</v>
      </c>
      <c r="D122">
        <v>140775147</v>
      </c>
      <c r="E122">
        <v>1</v>
      </c>
      <c r="F122">
        <v>1</v>
      </c>
      <c r="G122">
        <v>1</v>
      </c>
      <c r="H122">
        <v>3</v>
      </c>
      <c r="I122" t="s">
        <v>475</v>
      </c>
      <c r="J122" t="s">
        <v>476</v>
      </c>
      <c r="K122" t="s">
        <v>477</v>
      </c>
      <c r="L122">
        <v>1425</v>
      </c>
      <c r="N122">
        <v>1013</v>
      </c>
      <c r="O122" t="s">
        <v>478</v>
      </c>
      <c r="P122" t="s">
        <v>478</v>
      </c>
      <c r="Q122">
        <v>1</v>
      </c>
      <c r="X122">
        <v>0.2</v>
      </c>
      <c r="Y122">
        <v>39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3</v>
      </c>
      <c r="AG122">
        <v>0.2</v>
      </c>
      <c r="AH122">
        <v>2</v>
      </c>
      <c r="AI122">
        <v>145105434</v>
      </c>
      <c r="AJ122">
        <v>112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ROW(Source!A113)</f>
        <v>113</v>
      </c>
      <c r="B123">
        <v>145105437</v>
      </c>
      <c r="C123">
        <v>145105432</v>
      </c>
      <c r="D123">
        <v>140762129</v>
      </c>
      <c r="E123">
        <v>70</v>
      </c>
      <c r="F123">
        <v>1</v>
      </c>
      <c r="G123">
        <v>1</v>
      </c>
      <c r="H123">
        <v>3</v>
      </c>
      <c r="I123" t="s">
        <v>520</v>
      </c>
      <c r="J123" t="s">
        <v>3</v>
      </c>
      <c r="K123" t="s">
        <v>521</v>
      </c>
      <c r="L123">
        <v>1301</v>
      </c>
      <c r="N123">
        <v>1003</v>
      </c>
      <c r="O123" t="s">
        <v>74</v>
      </c>
      <c r="P123" t="s">
        <v>74</v>
      </c>
      <c r="Q123">
        <v>1</v>
      </c>
      <c r="X123">
        <v>1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 t="s">
        <v>3</v>
      </c>
      <c r="AG123">
        <v>1</v>
      </c>
      <c r="AH123">
        <v>3</v>
      </c>
      <c r="AI123">
        <v>-1</v>
      </c>
      <c r="AJ123" t="s">
        <v>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ROW(Source!A113)</f>
        <v>113</v>
      </c>
      <c r="B124">
        <v>145105438</v>
      </c>
      <c r="C124">
        <v>145105432</v>
      </c>
      <c r="D124">
        <v>140762174</v>
      </c>
      <c r="E124">
        <v>70</v>
      </c>
      <c r="F124">
        <v>1</v>
      </c>
      <c r="G124">
        <v>1</v>
      </c>
      <c r="H124">
        <v>3</v>
      </c>
      <c r="I124" t="s">
        <v>518</v>
      </c>
      <c r="J124" t="s">
        <v>3</v>
      </c>
      <c r="K124" t="s">
        <v>519</v>
      </c>
      <c r="L124">
        <v>1371</v>
      </c>
      <c r="N124">
        <v>1013</v>
      </c>
      <c r="O124" t="s">
        <v>96</v>
      </c>
      <c r="P124" t="s">
        <v>96</v>
      </c>
      <c r="Q124">
        <v>1</v>
      </c>
      <c r="X124">
        <v>2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 t="s">
        <v>3</v>
      </c>
      <c r="AG124">
        <v>2</v>
      </c>
      <c r="AH124">
        <v>3</v>
      </c>
      <c r="AI124">
        <v>-1</v>
      </c>
      <c r="AJ124" t="s">
        <v>3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ROW(Source!A117)</f>
        <v>117</v>
      </c>
      <c r="B125">
        <v>145105444</v>
      </c>
      <c r="C125">
        <v>145105442</v>
      </c>
      <c r="D125">
        <v>140755443</v>
      </c>
      <c r="E125">
        <v>70</v>
      </c>
      <c r="F125">
        <v>1</v>
      </c>
      <c r="G125">
        <v>1</v>
      </c>
      <c r="H125">
        <v>1</v>
      </c>
      <c r="I125" t="s">
        <v>473</v>
      </c>
      <c r="J125" t="s">
        <v>3</v>
      </c>
      <c r="K125" t="s">
        <v>474</v>
      </c>
      <c r="L125">
        <v>1191</v>
      </c>
      <c r="N125">
        <v>1013</v>
      </c>
      <c r="O125" t="s">
        <v>392</v>
      </c>
      <c r="P125" t="s">
        <v>392</v>
      </c>
      <c r="Q125">
        <v>1</v>
      </c>
      <c r="X125">
        <v>0.12</v>
      </c>
      <c r="Y125">
        <v>0</v>
      </c>
      <c r="Z125">
        <v>0</v>
      </c>
      <c r="AA125">
        <v>0</v>
      </c>
      <c r="AB125">
        <v>9.6199999999999992</v>
      </c>
      <c r="AC125">
        <v>0</v>
      </c>
      <c r="AD125">
        <v>1</v>
      </c>
      <c r="AE125">
        <v>1</v>
      </c>
      <c r="AF125" t="s">
        <v>237</v>
      </c>
      <c r="AG125">
        <v>0.13799999999999998</v>
      </c>
      <c r="AH125">
        <v>2</v>
      </c>
      <c r="AI125">
        <v>145105443</v>
      </c>
      <c r="AJ125">
        <v>113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ROW(Source!A117)</f>
        <v>117</v>
      </c>
      <c r="B126">
        <v>145105445</v>
      </c>
      <c r="C126">
        <v>145105442</v>
      </c>
      <c r="D126">
        <v>140762174</v>
      </c>
      <c r="E126">
        <v>70</v>
      </c>
      <c r="F126">
        <v>1</v>
      </c>
      <c r="G126">
        <v>1</v>
      </c>
      <c r="H126">
        <v>3</v>
      </c>
      <c r="I126" t="s">
        <v>518</v>
      </c>
      <c r="J126" t="s">
        <v>3</v>
      </c>
      <c r="K126" t="s">
        <v>519</v>
      </c>
      <c r="L126">
        <v>1371</v>
      </c>
      <c r="N126">
        <v>1013</v>
      </c>
      <c r="O126" t="s">
        <v>96</v>
      </c>
      <c r="P126" t="s">
        <v>96</v>
      </c>
      <c r="Q126">
        <v>1</v>
      </c>
      <c r="X126">
        <v>1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 t="s">
        <v>3</v>
      </c>
      <c r="AG126">
        <v>1</v>
      </c>
      <c r="AH126">
        <v>3</v>
      </c>
      <c r="AI126">
        <v>-1</v>
      </c>
      <c r="AJ126" t="s">
        <v>3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ROW(Source!A119)</f>
        <v>119</v>
      </c>
      <c r="B127">
        <v>145105530</v>
      </c>
      <c r="C127">
        <v>145105524</v>
      </c>
      <c r="D127">
        <v>140755433</v>
      </c>
      <c r="E127">
        <v>70</v>
      </c>
      <c r="F127">
        <v>1</v>
      </c>
      <c r="G127">
        <v>1</v>
      </c>
      <c r="H127">
        <v>1</v>
      </c>
      <c r="I127" t="s">
        <v>456</v>
      </c>
      <c r="J127" t="s">
        <v>3</v>
      </c>
      <c r="K127" t="s">
        <v>457</v>
      </c>
      <c r="L127">
        <v>1191</v>
      </c>
      <c r="N127">
        <v>1013</v>
      </c>
      <c r="O127" t="s">
        <v>392</v>
      </c>
      <c r="P127" t="s">
        <v>392</v>
      </c>
      <c r="Q127">
        <v>1</v>
      </c>
      <c r="X127">
        <v>4.9000000000000004</v>
      </c>
      <c r="Y127">
        <v>0</v>
      </c>
      <c r="Z127">
        <v>0</v>
      </c>
      <c r="AA127">
        <v>0</v>
      </c>
      <c r="AB127">
        <v>8.5299999999999994</v>
      </c>
      <c r="AC127">
        <v>0</v>
      </c>
      <c r="AD127">
        <v>1</v>
      </c>
      <c r="AE127">
        <v>1</v>
      </c>
      <c r="AF127" t="s">
        <v>237</v>
      </c>
      <c r="AG127">
        <v>5.6349999999999998</v>
      </c>
      <c r="AH127">
        <v>2</v>
      </c>
      <c r="AI127">
        <v>145105525</v>
      </c>
      <c r="AJ127">
        <v>114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ROW(Source!A119)</f>
        <v>119</v>
      </c>
      <c r="B128">
        <v>145105531</v>
      </c>
      <c r="C128">
        <v>145105524</v>
      </c>
      <c r="D128">
        <v>140755491</v>
      </c>
      <c r="E128">
        <v>70</v>
      </c>
      <c r="F128">
        <v>1</v>
      </c>
      <c r="G128">
        <v>1</v>
      </c>
      <c r="H128">
        <v>1</v>
      </c>
      <c r="I128" t="s">
        <v>399</v>
      </c>
      <c r="J128" t="s">
        <v>3</v>
      </c>
      <c r="K128" t="s">
        <v>400</v>
      </c>
      <c r="L128">
        <v>1191</v>
      </c>
      <c r="N128">
        <v>1013</v>
      </c>
      <c r="O128" t="s">
        <v>392</v>
      </c>
      <c r="P128" t="s">
        <v>392</v>
      </c>
      <c r="Q128">
        <v>1</v>
      </c>
      <c r="X128">
        <v>0.01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2</v>
      </c>
      <c r="AF128" t="s">
        <v>38</v>
      </c>
      <c r="AG128">
        <v>1.2500000000000001E-2</v>
      </c>
      <c r="AH128">
        <v>2</v>
      </c>
      <c r="AI128">
        <v>145105526</v>
      </c>
      <c r="AJ128">
        <v>115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ROW(Source!A119)</f>
        <v>119</v>
      </c>
      <c r="B129">
        <v>145105532</v>
      </c>
      <c r="C129">
        <v>145105524</v>
      </c>
      <c r="D129">
        <v>140923885</v>
      </c>
      <c r="E129">
        <v>1</v>
      </c>
      <c r="F129">
        <v>1</v>
      </c>
      <c r="G129">
        <v>1</v>
      </c>
      <c r="H129">
        <v>2</v>
      </c>
      <c r="I129" t="s">
        <v>413</v>
      </c>
      <c r="J129" t="s">
        <v>414</v>
      </c>
      <c r="K129" t="s">
        <v>415</v>
      </c>
      <c r="L129">
        <v>1367</v>
      </c>
      <c r="N129">
        <v>1011</v>
      </c>
      <c r="O129" t="s">
        <v>396</v>
      </c>
      <c r="P129" t="s">
        <v>396</v>
      </c>
      <c r="Q129">
        <v>1</v>
      </c>
      <c r="X129">
        <v>0.01</v>
      </c>
      <c r="Y129">
        <v>0</v>
      </c>
      <c r="Z129">
        <v>65.709999999999994</v>
      </c>
      <c r="AA129">
        <v>11.6</v>
      </c>
      <c r="AB129">
        <v>0</v>
      </c>
      <c r="AC129">
        <v>0</v>
      </c>
      <c r="AD129">
        <v>1</v>
      </c>
      <c r="AE129">
        <v>0</v>
      </c>
      <c r="AF129" t="s">
        <v>38</v>
      </c>
      <c r="AG129">
        <v>1.2500000000000001E-2</v>
      </c>
      <c r="AH129">
        <v>2</v>
      </c>
      <c r="AI129">
        <v>145105527</v>
      </c>
      <c r="AJ129">
        <v>116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ROW(Source!A119)</f>
        <v>119</v>
      </c>
      <c r="B130">
        <v>145105533</v>
      </c>
      <c r="C130">
        <v>145105524</v>
      </c>
      <c r="D130">
        <v>140775136</v>
      </c>
      <c r="E130">
        <v>1</v>
      </c>
      <c r="F130">
        <v>1</v>
      </c>
      <c r="G130">
        <v>1</v>
      </c>
      <c r="H130">
        <v>3</v>
      </c>
      <c r="I130" t="s">
        <v>461</v>
      </c>
      <c r="J130" t="s">
        <v>462</v>
      </c>
      <c r="K130" t="s">
        <v>463</v>
      </c>
      <c r="L130">
        <v>1348</v>
      </c>
      <c r="N130">
        <v>1009</v>
      </c>
      <c r="O130" t="s">
        <v>33</v>
      </c>
      <c r="P130" t="s">
        <v>33</v>
      </c>
      <c r="Q130">
        <v>1000</v>
      </c>
      <c r="X130">
        <v>1.4E-3</v>
      </c>
      <c r="Y130">
        <v>8475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1.4E-3</v>
      </c>
      <c r="AH130">
        <v>2</v>
      </c>
      <c r="AI130">
        <v>145105528</v>
      </c>
      <c r="AJ130">
        <v>117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ROW(Source!A119)</f>
        <v>119</v>
      </c>
      <c r="B131">
        <v>145105534</v>
      </c>
      <c r="C131">
        <v>145105524</v>
      </c>
      <c r="D131">
        <v>140792570</v>
      </c>
      <c r="E131">
        <v>1</v>
      </c>
      <c r="F131">
        <v>1</v>
      </c>
      <c r="G131">
        <v>1</v>
      </c>
      <c r="H131">
        <v>3</v>
      </c>
      <c r="I131" t="s">
        <v>82</v>
      </c>
      <c r="J131" t="s">
        <v>84</v>
      </c>
      <c r="K131" t="s">
        <v>83</v>
      </c>
      <c r="L131">
        <v>1348</v>
      </c>
      <c r="N131">
        <v>1009</v>
      </c>
      <c r="O131" t="s">
        <v>33</v>
      </c>
      <c r="P131" t="s">
        <v>33</v>
      </c>
      <c r="Q131">
        <v>1000</v>
      </c>
      <c r="X131">
        <v>2.3E-2</v>
      </c>
      <c r="Y131">
        <v>11200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2.3E-2</v>
      </c>
      <c r="AH131">
        <v>2</v>
      </c>
      <c r="AI131">
        <v>145105529</v>
      </c>
      <c r="AJ131">
        <v>118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ROW(Source!A123)</f>
        <v>123</v>
      </c>
      <c r="B132">
        <v>145105544</v>
      </c>
      <c r="C132">
        <v>145105543</v>
      </c>
      <c r="D132">
        <v>140760001</v>
      </c>
      <c r="E132">
        <v>70</v>
      </c>
      <c r="F132">
        <v>1</v>
      </c>
      <c r="G132">
        <v>1</v>
      </c>
      <c r="H132">
        <v>1</v>
      </c>
      <c r="I132" t="s">
        <v>506</v>
      </c>
      <c r="J132" t="s">
        <v>3</v>
      </c>
      <c r="K132" t="s">
        <v>507</v>
      </c>
      <c r="L132">
        <v>1191</v>
      </c>
      <c r="N132">
        <v>1013</v>
      </c>
      <c r="O132" t="s">
        <v>392</v>
      </c>
      <c r="P132" t="s">
        <v>392</v>
      </c>
      <c r="Q132">
        <v>1</v>
      </c>
      <c r="X132">
        <v>94</v>
      </c>
      <c r="Y132">
        <v>0</v>
      </c>
      <c r="Z132">
        <v>0</v>
      </c>
      <c r="AA132">
        <v>0</v>
      </c>
      <c r="AB132">
        <v>9.07</v>
      </c>
      <c r="AC132">
        <v>0</v>
      </c>
      <c r="AD132">
        <v>1</v>
      </c>
      <c r="AE132">
        <v>1</v>
      </c>
      <c r="AF132" t="s">
        <v>237</v>
      </c>
      <c r="AG132">
        <v>108.1</v>
      </c>
      <c r="AH132">
        <v>2</v>
      </c>
      <c r="AI132">
        <v>145105544</v>
      </c>
      <c r="AJ132">
        <v>119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ROW(Source!A123)</f>
        <v>123</v>
      </c>
      <c r="B133">
        <v>145105545</v>
      </c>
      <c r="C133">
        <v>145105543</v>
      </c>
      <c r="D133">
        <v>140760225</v>
      </c>
      <c r="E133">
        <v>70</v>
      </c>
      <c r="F133">
        <v>1</v>
      </c>
      <c r="G133">
        <v>1</v>
      </c>
      <c r="H133">
        <v>1</v>
      </c>
      <c r="I133" t="s">
        <v>399</v>
      </c>
      <c r="J133" t="s">
        <v>3</v>
      </c>
      <c r="K133" t="s">
        <v>400</v>
      </c>
      <c r="L133">
        <v>1191</v>
      </c>
      <c r="N133">
        <v>1013</v>
      </c>
      <c r="O133" t="s">
        <v>392</v>
      </c>
      <c r="P133" t="s">
        <v>392</v>
      </c>
      <c r="Q133">
        <v>1</v>
      </c>
      <c r="X133">
        <v>16.899999999999999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2</v>
      </c>
      <c r="AF133" t="s">
        <v>38</v>
      </c>
      <c r="AG133">
        <v>21.125</v>
      </c>
      <c r="AH133">
        <v>2</v>
      </c>
      <c r="AI133">
        <v>145105545</v>
      </c>
      <c r="AJ133">
        <v>120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ROW(Source!A123)</f>
        <v>123</v>
      </c>
      <c r="B134">
        <v>145105546</v>
      </c>
      <c r="C134">
        <v>145105543</v>
      </c>
      <c r="D134">
        <v>140922906</v>
      </c>
      <c r="E134">
        <v>1</v>
      </c>
      <c r="F134">
        <v>1</v>
      </c>
      <c r="G134">
        <v>1</v>
      </c>
      <c r="H134">
        <v>2</v>
      </c>
      <c r="I134" t="s">
        <v>401</v>
      </c>
      <c r="J134" t="s">
        <v>402</v>
      </c>
      <c r="K134" t="s">
        <v>403</v>
      </c>
      <c r="L134">
        <v>1367</v>
      </c>
      <c r="N134">
        <v>1011</v>
      </c>
      <c r="O134" t="s">
        <v>396</v>
      </c>
      <c r="P134" t="s">
        <v>396</v>
      </c>
      <c r="Q134">
        <v>1</v>
      </c>
      <c r="X134">
        <v>0.89</v>
      </c>
      <c r="Y134">
        <v>0</v>
      </c>
      <c r="Z134">
        <v>120.24</v>
      </c>
      <c r="AA134">
        <v>15.42</v>
      </c>
      <c r="AB134">
        <v>0</v>
      </c>
      <c r="AC134">
        <v>0</v>
      </c>
      <c r="AD134">
        <v>1</v>
      </c>
      <c r="AE134">
        <v>0</v>
      </c>
      <c r="AF134" t="s">
        <v>38</v>
      </c>
      <c r="AG134">
        <v>1.1125</v>
      </c>
      <c r="AH134">
        <v>2</v>
      </c>
      <c r="AI134">
        <v>145105546</v>
      </c>
      <c r="AJ134">
        <v>121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ROW(Source!A123)</f>
        <v>123</v>
      </c>
      <c r="B135">
        <v>145105547</v>
      </c>
      <c r="C135">
        <v>145105543</v>
      </c>
      <c r="D135">
        <v>140922951</v>
      </c>
      <c r="E135">
        <v>1</v>
      </c>
      <c r="F135">
        <v>1</v>
      </c>
      <c r="G135">
        <v>1</v>
      </c>
      <c r="H135">
        <v>2</v>
      </c>
      <c r="I135" t="s">
        <v>404</v>
      </c>
      <c r="J135" t="s">
        <v>405</v>
      </c>
      <c r="K135" t="s">
        <v>406</v>
      </c>
      <c r="L135">
        <v>1367</v>
      </c>
      <c r="N135">
        <v>1011</v>
      </c>
      <c r="O135" t="s">
        <v>396</v>
      </c>
      <c r="P135" t="s">
        <v>396</v>
      </c>
      <c r="Q135">
        <v>1</v>
      </c>
      <c r="X135">
        <v>0.34</v>
      </c>
      <c r="Y135">
        <v>0</v>
      </c>
      <c r="Z135">
        <v>115.4</v>
      </c>
      <c r="AA135">
        <v>13.5</v>
      </c>
      <c r="AB135">
        <v>0</v>
      </c>
      <c r="AC135">
        <v>0</v>
      </c>
      <c r="AD135">
        <v>1</v>
      </c>
      <c r="AE135">
        <v>0</v>
      </c>
      <c r="AF135" t="s">
        <v>38</v>
      </c>
      <c r="AG135">
        <v>0.42500000000000004</v>
      </c>
      <c r="AH135">
        <v>2</v>
      </c>
      <c r="AI135">
        <v>145105547</v>
      </c>
      <c r="AJ135">
        <v>122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ROW(Source!A123)</f>
        <v>123</v>
      </c>
      <c r="B136">
        <v>145105548</v>
      </c>
      <c r="C136">
        <v>145105543</v>
      </c>
      <c r="D136">
        <v>140922957</v>
      </c>
      <c r="E136">
        <v>1</v>
      </c>
      <c r="F136">
        <v>1</v>
      </c>
      <c r="G136">
        <v>1</v>
      </c>
      <c r="H136">
        <v>2</v>
      </c>
      <c r="I136" t="s">
        <v>508</v>
      </c>
      <c r="J136" t="s">
        <v>509</v>
      </c>
      <c r="K136" t="s">
        <v>510</v>
      </c>
      <c r="L136">
        <v>1367</v>
      </c>
      <c r="N136">
        <v>1011</v>
      </c>
      <c r="O136" t="s">
        <v>396</v>
      </c>
      <c r="P136" t="s">
        <v>396</v>
      </c>
      <c r="Q136">
        <v>1</v>
      </c>
      <c r="X136">
        <v>5.8</v>
      </c>
      <c r="Y136">
        <v>0</v>
      </c>
      <c r="Z136">
        <v>120.04</v>
      </c>
      <c r="AA136">
        <v>13.5</v>
      </c>
      <c r="AB136">
        <v>0</v>
      </c>
      <c r="AC136">
        <v>0</v>
      </c>
      <c r="AD136">
        <v>1</v>
      </c>
      <c r="AE136">
        <v>0</v>
      </c>
      <c r="AF136" t="s">
        <v>38</v>
      </c>
      <c r="AG136">
        <v>7.25</v>
      </c>
      <c r="AH136">
        <v>2</v>
      </c>
      <c r="AI136">
        <v>145105548</v>
      </c>
      <c r="AJ136">
        <v>123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ROW(Source!A123)</f>
        <v>123</v>
      </c>
      <c r="B137">
        <v>145105549</v>
      </c>
      <c r="C137">
        <v>145105543</v>
      </c>
      <c r="D137">
        <v>140922958</v>
      </c>
      <c r="E137">
        <v>1</v>
      </c>
      <c r="F137">
        <v>1</v>
      </c>
      <c r="G137">
        <v>1</v>
      </c>
      <c r="H137">
        <v>2</v>
      </c>
      <c r="I137" t="s">
        <v>407</v>
      </c>
      <c r="J137" t="s">
        <v>408</v>
      </c>
      <c r="K137" t="s">
        <v>409</v>
      </c>
      <c r="L137">
        <v>1367</v>
      </c>
      <c r="N137">
        <v>1011</v>
      </c>
      <c r="O137" t="s">
        <v>396</v>
      </c>
      <c r="P137" t="s">
        <v>396</v>
      </c>
      <c r="Q137">
        <v>1</v>
      </c>
      <c r="X137">
        <v>4.8899999999999997</v>
      </c>
      <c r="Y137">
        <v>0</v>
      </c>
      <c r="Z137">
        <v>175.56</v>
      </c>
      <c r="AA137">
        <v>14.4</v>
      </c>
      <c r="AB137">
        <v>0</v>
      </c>
      <c r="AC137">
        <v>0</v>
      </c>
      <c r="AD137">
        <v>1</v>
      </c>
      <c r="AE137">
        <v>0</v>
      </c>
      <c r="AF137" t="s">
        <v>38</v>
      </c>
      <c r="AG137">
        <v>6.1124999999999998</v>
      </c>
      <c r="AH137">
        <v>2</v>
      </c>
      <c r="AI137">
        <v>145105549</v>
      </c>
      <c r="AJ137">
        <v>124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ROW(Source!A123)</f>
        <v>123</v>
      </c>
      <c r="B138">
        <v>145105550</v>
      </c>
      <c r="C138">
        <v>145105543</v>
      </c>
      <c r="D138">
        <v>140922959</v>
      </c>
      <c r="E138">
        <v>1</v>
      </c>
      <c r="F138">
        <v>1</v>
      </c>
      <c r="G138">
        <v>1</v>
      </c>
      <c r="H138">
        <v>2</v>
      </c>
      <c r="I138" t="s">
        <v>511</v>
      </c>
      <c r="J138" t="s">
        <v>512</v>
      </c>
      <c r="K138" t="s">
        <v>513</v>
      </c>
      <c r="L138">
        <v>1367</v>
      </c>
      <c r="N138">
        <v>1011</v>
      </c>
      <c r="O138" t="s">
        <v>396</v>
      </c>
      <c r="P138" t="s">
        <v>396</v>
      </c>
      <c r="Q138">
        <v>1</v>
      </c>
      <c r="X138">
        <v>2.2400000000000002</v>
      </c>
      <c r="Y138">
        <v>0</v>
      </c>
      <c r="Z138">
        <v>290.01</v>
      </c>
      <c r="AA138">
        <v>25.1</v>
      </c>
      <c r="AB138">
        <v>0</v>
      </c>
      <c r="AC138">
        <v>0</v>
      </c>
      <c r="AD138">
        <v>1</v>
      </c>
      <c r="AE138">
        <v>0</v>
      </c>
      <c r="AF138" t="s">
        <v>38</v>
      </c>
      <c r="AG138">
        <v>2.8000000000000003</v>
      </c>
      <c r="AH138">
        <v>2</v>
      </c>
      <c r="AI138">
        <v>145105550</v>
      </c>
      <c r="AJ138">
        <v>125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ROW(Source!A123)</f>
        <v>123</v>
      </c>
      <c r="B139">
        <v>145105551</v>
      </c>
      <c r="C139">
        <v>145105543</v>
      </c>
      <c r="D139">
        <v>140923032</v>
      </c>
      <c r="E139">
        <v>1</v>
      </c>
      <c r="F139">
        <v>1</v>
      </c>
      <c r="G139">
        <v>1</v>
      </c>
      <c r="H139">
        <v>2</v>
      </c>
      <c r="I139" t="s">
        <v>410</v>
      </c>
      <c r="J139" t="s">
        <v>411</v>
      </c>
      <c r="K139" t="s">
        <v>412</v>
      </c>
      <c r="L139">
        <v>1367</v>
      </c>
      <c r="N139">
        <v>1011</v>
      </c>
      <c r="O139" t="s">
        <v>396</v>
      </c>
      <c r="P139" t="s">
        <v>396</v>
      </c>
      <c r="Q139">
        <v>1</v>
      </c>
      <c r="X139">
        <v>0.99</v>
      </c>
      <c r="Y139">
        <v>0</v>
      </c>
      <c r="Z139">
        <v>0.9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38</v>
      </c>
      <c r="AG139">
        <v>1.2375</v>
      </c>
      <c r="AH139">
        <v>2</v>
      </c>
      <c r="AI139">
        <v>145105551</v>
      </c>
      <c r="AJ139">
        <v>126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ROW(Source!A123)</f>
        <v>123</v>
      </c>
      <c r="B140">
        <v>145105552</v>
      </c>
      <c r="C140">
        <v>145105543</v>
      </c>
      <c r="D140">
        <v>140923885</v>
      </c>
      <c r="E140">
        <v>1</v>
      </c>
      <c r="F140">
        <v>1</v>
      </c>
      <c r="G140">
        <v>1</v>
      </c>
      <c r="H140">
        <v>2</v>
      </c>
      <c r="I140" t="s">
        <v>413</v>
      </c>
      <c r="J140" t="s">
        <v>414</v>
      </c>
      <c r="K140" t="s">
        <v>415</v>
      </c>
      <c r="L140">
        <v>1367</v>
      </c>
      <c r="N140">
        <v>1011</v>
      </c>
      <c r="O140" t="s">
        <v>396</v>
      </c>
      <c r="P140" t="s">
        <v>396</v>
      </c>
      <c r="Q140">
        <v>1</v>
      </c>
      <c r="X140">
        <v>0.5</v>
      </c>
      <c r="Y140">
        <v>0</v>
      </c>
      <c r="Z140">
        <v>65.709999999999994</v>
      </c>
      <c r="AA140">
        <v>11.6</v>
      </c>
      <c r="AB140">
        <v>0</v>
      </c>
      <c r="AC140">
        <v>0</v>
      </c>
      <c r="AD140">
        <v>1</v>
      </c>
      <c r="AE140">
        <v>0</v>
      </c>
      <c r="AF140" t="s">
        <v>38</v>
      </c>
      <c r="AG140">
        <v>0.625</v>
      </c>
      <c r="AH140">
        <v>2</v>
      </c>
      <c r="AI140">
        <v>145105552</v>
      </c>
      <c r="AJ140">
        <v>127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ROW(Source!A123)</f>
        <v>123</v>
      </c>
      <c r="B141">
        <v>145105553</v>
      </c>
      <c r="C141">
        <v>145105543</v>
      </c>
      <c r="D141">
        <v>140924041</v>
      </c>
      <c r="E141">
        <v>1</v>
      </c>
      <c r="F141">
        <v>1</v>
      </c>
      <c r="G141">
        <v>1</v>
      </c>
      <c r="H141">
        <v>2</v>
      </c>
      <c r="I141" t="s">
        <v>416</v>
      </c>
      <c r="J141" t="s">
        <v>417</v>
      </c>
      <c r="K141" t="s">
        <v>418</v>
      </c>
      <c r="L141">
        <v>1367</v>
      </c>
      <c r="N141">
        <v>1011</v>
      </c>
      <c r="O141" t="s">
        <v>396</v>
      </c>
      <c r="P141" t="s">
        <v>396</v>
      </c>
      <c r="Q141">
        <v>1</v>
      </c>
      <c r="X141">
        <v>3.36</v>
      </c>
      <c r="Y141">
        <v>0</v>
      </c>
      <c r="Z141">
        <v>1.2</v>
      </c>
      <c r="AA141">
        <v>0</v>
      </c>
      <c r="AB141">
        <v>0</v>
      </c>
      <c r="AC141">
        <v>0</v>
      </c>
      <c r="AD141">
        <v>1</v>
      </c>
      <c r="AE141">
        <v>0</v>
      </c>
      <c r="AF141" t="s">
        <v>38</v>
      </c>
      <c r="AG141">
        <v>4.2</v>
      </c>
      <c r="AH141">
        <v>2</v>
      </c>
      <c r="AI141">
        <v>145105553</v>
      </c>
      <c r="AJ141">
        <v>128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ROW(Source!A123)</f>
        <v>123</v>
      </c>
      <c r="B142">
        <v>145105554</v>
      </c>
      <c r="C142">
        <v>145105543</v>
      </c>
      <c r="D142">
        <v>140924084</v>
      </c>
      <c r="E142">
        <v>1</v>
      </c>
      <c r="F142">
        <v>1</v>
      </c>
      <c r="G142">
        <v>1</v>
      </c>
      <c r="H142">
        <v>2</v>
      </c>
      <c r="I142" t="s">
        <v>419</v>
      </c>
      <c r="J142" t="s">
        <v>420</v>
      </c>
      <c r="K142" t="s">
        <v>421</v>
      </c>
      <c r="L142">
        <v>1367</v>
      </c>
      <c r="N142">
        <v>1011</v>
      </c>
      <c r="O142" t="s">
        <v>396</v>
      </c>
      <c r="P142" t="s">
        <v>396</v>
      </c>
      <c r="Q142">
        <v>1</v>
      </c>
      <c r="X142">
        <v>0.18</v>
      </c>
      <c r="Y142">
        <v>0</v>
      </c>
      <c r="Z142">
        <v>12.31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38</v>
      </c>
      <c r="AG142">
        <v>0.22499999999999998</v>
      </c>
      <c r="AH142">
        <v>2</v>
      </c>
      <c r="AI142">
        <v>145105554</v>
      </c>
      <c r="AJ142">
        <v>129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ROW(Source!A123)</f>
        <v>123</v>
      </c>
      <c r="B143">
        <v>145105555</v>
      </c>
      <c r="C143">
        <v>145105543</v>
      </c>
      <c r="D143">
        <v>140771005</v>
      </c>
      <c r="E143">
        <v>1</v>
      </c>
      <c r="F143">
        <v>1</v>
      </c>
      <c r="G143">
        <v>1</v>
      </c>
      <c r="H143">
        <v>3</v>
      </c>
      <c r="I143" t="s">
        <v>422</v>
      </c>
      <c r="J143" t="s">
        <v>423</v>
      </c>
      <c r="K143" t="s">
        <v>424</v>
      </c>
      <c r="L143">
        <v>1339</v>
      </c>
      <c r="N143">
        <v>1007</v>
      </c>
      <c r="O143" t="s">
        <v>142</v>
      </c>
      <c r="P143" t="s">
        <v>142</v>
      </c>
      <c r="Q143">
        <v>1</v>
      </c>
      <c r="X143">
        <v>2.98</v>
      </c>
      <c r="Y143">
        <v>6.22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3</v>
      </c>
      <c r="AG143">
        <v>2.98</v>
      </c>
      <c r="AH143">
        <v>2</v>
      </c>
      <c r="AI143">
        <v>145105555</v>
      </c>
      <c r="AJ143">
        <v>130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ROW(Source!A123)</f>
        <v>123</v>
      </c>
      <c r="B144">
        <v>145105556</v>
      </c>
      <c r="C144">
        <v>145105543</v>
      </c>
      <c r="D144">
        <v>140771011</v>
      </c>
      <c r="E144">
        <v>1</v>
      </c>
      <c r="F144">
        <v>1</v>
      </c>
      <c r="G144">
        <v>1</v>
      </c>
      <c r="H144">
        <v>3</v>
      </c>
      <c r="I144" t="s">
        <v>425</v>
      </c>
      <c r="J144" t="s">
        <v>426</v>
      </c>
      <c r="K144" t="s">
        <v>427</v>
      </c>
      <c r="L144">
        <v>1346</v>
      </c>
      <c r="N144">
        <v>1009</v>
      </c>
      <c r="O144" t="s">
        <v>49</v>
      </c>
      <c r="P144" t="s">
        <v>49</v>
      </c>
      <c r="Q144">
        <v>1</v>
      </c>
      <c r="X144">
        <v>0.90300000000000002</v>
      </c>
      <c r="Y144">
        <v>6.09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0</v>
      </c>
      <c r="AF144" t="s">
        <v>3</v>
      </c>
      <c r="AG144">
        <v>0.90300000000000002</v>
      </c>
      <c r="AH144">
        <v>2</v>
      </c>
      <c r="AI144">
        <v>145105556</v>
      </c>
      <c r="AJ144">
        <v>131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ROW(Source!A123)</f>
        <v>123</v>
      </c>
      <c r="B145">
        <v>145105557</v>
      </c>
      <c r="C145">
        <v>145105543</v>
      </c>
      <c r="D145">
        <v>140773776</v>
      </c>
      <c r="E145">
        <v>1</v>
      </c>
      <c r="F145">
        <v>1</v>
      </c>
      <c r="G145">
        <v>1</v>
      </c>
      <c r="H145">
        <v>3</v>
      </c>
      <c r="I145" t="s">
        <v>428</v>
      </c>
      <c r="J145" t="s">
        <v>429</v>
      </c>
      <c r="K145" t="s">
        <v>430</v>
      </c>
      <c r="L145">
        <v>1348</v>
      </c>
      <c r="N145">
        <v>1009</v>
      </c>
      <c r="O145" t="s">
        <v>33</v>
      </c>
      <c r="P145" t="s">
        <v>33</v>
      </c>
      <c r="Q145">
        <v>1000</v>
      </c>
      <c r="X145">
        <v>3.3999999999999998E-3</v>
      </c>
      <c r="Y145">
        <v>10315.01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3</v>
      </c>
      <c r="AG145">
        <v>3.3999999999999998E-3</v>
      </c>
      <c r="AH145">
        <v>2</v>
      </c>
      <c r="AI145">
        <v>145105557</v>
      </c>
      <c r="AJ145">
        <v>132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ROW(Source!A123)</f>
        <v>123</v>
      </c>
      <c r="B146">
        <v>145105558</v>
      </c>
      <c r="C146">
        <v>145105543</v>
      </c>
      <c r="D146">
        <v>140775017</v>
      </c>
      <c r="E146">
        <v>1</v>
      </c>
      <c r="F146">
        <v>1</v>
      </c>
      <c r="G146">
        <v>1</v>
      </c>
      <c r="H146">
        <v>3</v>
      </c>
      <c r="I146" t="s">
        <v>47</v>
      </c>
      <c r="J146" t="s">
        <v>50</v>
      </c>
      <c r="K146" t="s">
        <v>48</v>
      </c>
      <c r="L146">
        <v>1346</v>
      </c>
      <c r="N146">
        <v>1009</v>
      </c>
      <c r="O146" t="s">
        <v>49</v>
      </c>
      <c r="P146" t="s">
        <v>49</v>
      </c>
      <c r="Q146">
        <v>1</v>
      </c>
      <c r="X146">
        <v>7</v>
      </c>
      <c r="Y146">
        <v>9.0399999999999991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3</v>
      </c>
      <c r="AG146">
        <v>7</v>
      </c>
      <c r="AH146">
        <v>2</v>
      </c>
      <c r="AI146">
        <v>145105558</v>
      </c>
      <c r="AJ146">
        <v>133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ROW(Source!A123)</f>
        <v>123</v>
      </c>
      <c r="B147">
        <v>145105559</v>
      </c>
      <c r="C147">
        <v>145105543</v>
      </c>
      <c r="D147">
        <v>140775118</v>
      </c>
      <c r="E147">
        <v>1</v>
      </c>
      <c r="F147">
        <v>1</v>
      </c>
      <c r="G147">
        <v>1</v>
      </c>
      <c r="H147">
        <v>3</v>
      </c>
      <c r="I147" t="s">
        <v>484</v>
      </c>
      <c r="J147" t="s">
        <v>485</v>
      </c>
      <c r="K147" t="s">
        <v>486</v>
      </c>
      <c r="L147">
        <v>1348</v>
      </c>
      <c r="N147">
        <v>1009</v>
      </c>
      <c r="O147" t="s">
        <v>33</v>
      </c>
      <c r="P147" t="s">
        <v>33</v>
      </c>
      <c r="Q147">
        <v>1000</v>
      </c>
      <c r="X147">
        <v>2.0000000000000002E-5</v>
      </c>
      <c r="Y147">
        <v>11978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0</v>
      </c>
      <c r="AF147" t="s">
        <v>3</v>
      </c>
      <c r="AG147">
        <v>2.0000000000000002E-5</v>
      </c>
      <c r="AH147">
        <v>2</v>
      </c>
      <c r="AI147">
        <v>145105559</v>
      </c>
      <c r="AJ147">
        <v>134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ROW(Source!A123)</f>
        <v>123</v>
      </c>
      <c r="B148">
        <v>145105560</v>
      </c>
      <c r="C148">
        <v>145105543</v>
      </c>
      <c r="D148">
        <v>140776229</v>
      </c>
      <c r="E148">
        <v>1</v>
      </c>
      <c r="F148">
        <v>1</v>
      </c>
      <c r="G148">
        <v>1</v>
      </c>
      <c r="H148">
        <v>3</v>
      </c>
      <c r="I148" t="s">
        <v>431</v>
      </c>
      <c r="J148" t="s">
        <v>432</v>
      </c>
      <c r="K148" t="s">
        <v>433</v>
      </c>
      <c r="L148">
        <v>1348</v>
      </c>
      <c r="N148">
        <v>1009</v>
      </c>
      <c r="O148" t="s">
        <v>33</v>
      </c>
      <c r="P148" t="s">
        <v>33</v>
      </c>
      <c r="Q148">
        <v>1000</v>
      </c>
      <c r="X148">
        <v>1.4999999999999999E-4</v>
      </c>
      <c r="Y148">
        <v>37900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0</v>
      </c>
      <c r="AF148" t="s">
        <v>3</v>
      </c>
      <c r="AG148">
        <v>1.4999999999999999E-4</v>
      </c>
      <c r="AH148">
        <v>2</v>
      </c>
      <c r="AI148">
        <v>145105560</v>
      </c>
      <c r="AJ148">
        <v>135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ROW(Source!A123)</f>
        <v>123</v>
      </c>
      <c r="B149">
        <v>145105561</v>
      </c>
      <c r="C149">
        <v>145105543</v>
      </c>
      <c r="D149">
        <v>140789856</v>
      </c>
      <c r="E149">
        <v>1</v>
      </c>
      <c r="F149">
        <v>1</v>
      </c>
      <c r="G149">
        <v>1</v>
      </c>
      <c r="H149">
        <v>3</v>
      </c>
      <c r="I149" t="s">
        <v>434</v>
      </c>
      <c r="J149" t="s">
        <v>435</v>
      </c>
      <c r="K149" t="s">
        <v>436</v>
      </c>
      <c r="L149">
        <v>1348</v>
      </c>
      <c r="N149">
        <v>1009</v>
      </c>
      <c r="O149" t="s">
        <v>33</v>
      </c>
      <c r="P149" t="s">
        <v>33</v>
      </c>
      <c r="Q149">
        <v>1000</v>
      </c>
      <c r="X149">
        <v>1.9E-2</v>
      </c>
      <c r="Y149">
        <v>7712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0</v>
      </c>
      <c r="AF149" t="s">
        <v>3</v>
      </c>
      <c r="AG149">
        <v>1.9E-2</v>
      </c>
      <c r="AH149">
        <v>2</v>
      </c>
      <c r="AI149">
        <v>145105561</v>
      </c>
      <c r="AJ149">
        <v>136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ROW(Source!A123)</f>
        <v>123</v>
      </c>
      <c r="B150">
        <v>145105562</v>
      </c>
      <c r="C150">
        <v>145105543</v>
      </c>
      <c r="D150">
        <v>140762027</v>
      </c>
      <c r="E150">
        <v>70</v>
      </c>
      <c r="F150">
        <v>1</v>
      </c>
      <c r="G150">
        <v>1</v>
      </c>
      <c r="H150">
        <v>3</v>
      </c>
      <c r="I150" t="s">
        <v>524</v>
      </c>
      <c r="J150" t="s">
        <v>3</v>
      </c>
      <c r="K150" t="s">
        <v>525</v>
      </c>
      <c r="L150">
        <v>1348</v>
      </c>
      <c r="N150">
        <v>1009</v>
      </c>
      <c r="O150" t="s">
        <v>33</v>
      </c>
      <c r="P150" t="s">
        <v>33</v>
      </c>
      <c r="Q150">
        <v>1000</v>
      </c>
      <c r="X150">
        <v>5.7799999999999997E-2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 t="s">
        <v>3</v>
      </c>
      <c r="AG150">
        <v>5.7799999999999997E-2</v>
      </c>
      <c r="AH150">
        <v>3</v>
      </c>
      <c r="AI150">
        <v>-1</v>
      </c>
      <c r="AJ150" t="s">
        <v>3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ROW(Source!A123)</f>
        <v>123</v>
      </c>
      <c r="B151">
        <v>145105563</v>
      </c>
      <c r="C151">
        <v>145105543</v>
      </c>
      <c r="D151">
        <v>140762187</v>
      </c>
      <c r="E151">
        <v>70</v>
      </c>
      <c r="F151">
        <v>1</v>
      </c>
      <c r="G151">
        <v>1</v>
      </c>
      <c r="H151">
        <v>3</v>
      </c>
      <c r="I151" t="s">
        <v>514</v>
      </c>
      <c r="J151" t="s">
        <v>3</v>
      </c>
      <c r="K151" t="s">
        <v>515</v>
      </c>
      <c r="L151">
        <v>1348</v>
      </c>
      <c r="N151">
        <v>1009</v>
      </c>
      <c r="O151" t="s">
        <v>33</v>
      </c>
      <c r="P151" t="s">
        <v>33</v>
      </c>
      <c r="Q151">
        <v>1000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1</v>
      </c>
      <c r="AD151">
        <v>0</v>
      </c>
      <c r="AE151">
        <v>0</v>
      </c>
      <c r="AF151" t="s">
        <v>3</v>
      </c>
      <c r="AG151">
        <v>0</v>
      </c>
      <c r="AH151">
        <v>3</v>
      </c>
      <c r="AI151">
        <v>-1</v>
      </c>
      <c r="AJ151" t="s">
        <v>3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ROW(Source!A123)</f>
        <v>123</v>
      </c>
      <c r="B152">
        <v>145105564</v>
      </c>
      <c r="C152">
        <v>145105543</v>
      </c>
      <c r="D152">
        <v>140791984</v>
      </c>
      <c r="E152">
        <v>1</v>
      </c>
      <c r="F152">
        <v>1</v>
      </c>
      <c r="G152">
        <v>1</v>
      </c>
      <c r="H152">
        <v>3</v>
      </c>
      <c r="I152" t="s">
        <v>437</v>
      </c>
      <c r="J152" t="s">
        <v>438</v>
      </c>
      <c r="K152" t="s">
        <v>439</v>
      </c>
      <c r="L152">
        <v>1302</v>
      </c>
      <c r="N152">
        <v>1003</v>
      </c>
      <c r="O152" t="s">
        <v>440</v>
      </c>
      <c r="P152" t="s">
        <v>440</v>
      </c>
      <c r="Q152">
        <v>10</v>
      </c>
      <c r="X152">
        <v>1.6E-2</v>
      </c>
      <c r="Y152">
        <v>50.24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0</v>
      </c>
      <c r="AF152" t="s">
        <v>3</v>
      </c>
      <c r="AG152">
        <v>1.6E-2</v>
      </c>
      <c r="AH152">
        <v>2</v>
      </c>
      <c r="AI152">
        <v>145105564</v>
      </c>
      <c r="AJ152">
        <v>137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ROW(Source!A123)</f>
        <v>123</v>
      </c>
      <c r="B153">
        <v>145105565</v>
      </c>
      <c r="C153">
        <v>145105543</v>
      </c>
      <c r="D153">
        <v>140792339</v>
      </c>
      <c r="E153">
        <v>1</v>
      </c>
      <c r="F153">
        <v>1</v>
      </c>
      <c r="G153">
        <v>1</v>
      </c>
      <c r="H153">
        <v>3</v>
      </c>
      <c r="I153" t="s">
        <v>441</v>
      </c>
      <c r="J153" t="s">
        <v>442</v>
      </c>
      <c r="K153" t="s">
        <v>443</v>
      </c>
      <c r="L153">
        <v>1348</v>
      </c>
      <c r="N153">
        <v>1009</v>
      </c>
      <c r="O153" t="s">
        <v>33</v>
      </c>
      <c r="P153" t="s">
        <v>33</v>
      </c>
      <c r="Q153">
        <v>1000</v>
      </c>
      <c r="X153">
        <v>4.0000000000000003E-5</v>
      </c>
      <c r="Y153">
        <v>4455.2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3</v>
      </c>
      <c r="AG153">
        <v>4.0000000000000003E-5</v>
      </c>
      <c r="AH153">
        <v>2</v>
      </c>
      <c r="AI153">
        <v>145105565</v>
      </c>
      <c r="AJ153">
        <v>138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ROW(Source!A123)</f>
        <v>123</v>
      </c>
      <c r="B154">
        <v>145105566</v>
      </c>
      <c r="C154">
        <v>145105543</v>
      </c>
      <c r="D154">
        <v>140762343</v>
      </c>
      <c r="E154">
        <v>70</v>
      </c>
      <c r="F154">
        <v>1</v>
      </c>
      <c r="G154">
        <v>1</v>
      </c>
      <c r="H154">
        <v>3</v>
      </c>
      <c r="I154" t="s">
        <v>516</v>
      </c>
      <c r="J154" t="s">
        <v>3</v>
      </c>
      <c r="K154" t="s">
        <v>517</v>
      </c>
      <c r="L154">
        <v>1348</v>
      </c>
      <c r="N154">
        <v>1009</v>
      </c>
      <c r="O154" t="s">
        <v>33</v>
      </c>
      <c r="P154" t="s">
        <v>33</v>
      </c>
      <c r="Q154">
        <v>1000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1</v>
      </c>
      <c r="AD154">
        <v>0</v>
      </c>
      <c r="AE154">
        <v>0</v>
      </c>
      <c r="AF154" t="s">
        <v>3</v>
      </c>
      <c r="AG154">
        <v>0</v>
      </c>
      <c r="AH154">
        <v>3</v>
      </c>
      <c r="AI154">
        <v>-1</v>
      </c>
      <c r="AJ154" t="s">
        <v>3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ROW(Source!A123)</f>
        <v>123</v>
      </c>
      <c r="B155">
        <v>145105567</v>
      </c>
      <c r="C155">
        <v>145105543</v>
      </c>
      <c r="D155">
        <v>140793072</v>
      </c>
      <c r="E155">
        <v>1</v>
      </c>
      <c r="F155">
        <v>1</v>
      </c>
      <c r="G155">
        <v>1</v>
      </c>
      <c r="H155">
        <v>3</v>
      </c>
      <c r="I155" t="s">
        <v>444</v>
      </c>
      <c r="J155" t="s">
        <v>445</v>
      </c>
      <c r="K155" t="s">
        <v>446</v>
      </c>
      <c r="L155">
        <v>1348</v>
      </c>
      <c r="N155">
        <v>1009</v>
      </c>
      <c r="O155" t="s">
        <v>33</v>
      </c>
      <c r="P155" t="s">
        <v>33</v>
      </c>
      <c r="Q155">
        <v>1000</v>
      </c>
      <c r="X155">
        <v>2.97E-3</v>
      </c>
      <c r="Y155">
        <v>4920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3</v>
      </c>
      <c r="AG155">
        <v>2.97E-3</v>
      </c>
      <c r="AH155">
        <v>2</v>
      </c>
      <c r="AI155">
        <v>145105567</v>
      </c>
      <c r="AJ155">
        <v>139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ROW(Source!A123)</f>
        <v>123</v>
      </c>
      <c r="B156">
        <v>145105568</v>
      </c>
      <c r="C156">
        <v>145105543</v>
      </c>
      <c r="D156">
        <v>140796351</v>
      </c>
      <c r="E156">
        <v>1</v>
      </c>
      <c r="F156">
        <v>1</v>
      </c>
      <c r="G156">
        <v>1</v>
      </c>
      <c r="H156">
        <v>3</v>
      </c>
      <c r="I156" t="s">
        <v>447</v>
      </c>
      <c r="J156" t="s">
        <v>448</v>
      </c>
      <c r="K156" t="s">
        <v>449</v>
      </c>
      <c r="L156">
        <v>1339</v>
      </c>
      <c r="N156">
        <v>1007</v>
      </c>
      <c r="O156" t="s">
        <v>142</v>
      </c>
      <c r="P156" t="s">
        <v>142</v>
      </c>
      <c r="Q156">
        <v>1</v>
      </c>
      <c r="X156">
        <v>1.2999999999999999E-3</v>
      </c>
      <c r="Y156">
        <v>1700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3</v>
      </c>
      <c r="AG156">
        <v>1.2999999999999999E-3</v>
      </c>
      <c r="AH156">
        <v>2</v>
      </c>
      <c r="AI156">
        <v>145105568</v>
      </c>
      <c r="AJ156">
        <v>140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ROW(Source!A123)</f>
        <v>123</v>
      </c>
      <c r="B157">
        <v>145105569</v>
      </c>
      <c r="C157">
        <v>145105543</v>
      </c>
      <c r="D157">
        <v>140804058</v>
      </c>
      <c r="E157">
        <v>1</v>
      </c>
      <c r="F157">
        <v>1</v>
      </c>
      <c r="G157">
        <v>1</v>
      </c>
      <c r="H157">
        <v>3</v>
      </c>
      <c r="I157" t="s">
        <v>450</v>
      </c>
      <c r="J157" t="s">
        <v>451</v>
      </c>
      <c r="K157" t="s">
        <v>452</v>
      </c>
      <c r="L157">
        <v>1348</v>
      </c>
      <c r="N157">
        <v>1009</v>
      </c>
      <c r="O157" t="s">
        <v>33</v>
      </c>
      <c r="P157" t="s">
        <v>33</v>
      </c>
      <c r="Q157">
        <v>1000</v>
      </c>
      <c r="X157">
        <v>4.6999999999999999E-4</v>
      </c>
      <c r="Y157">
        <v>15620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0</v>
      </c>
      <c r="AF157" t="s">
        <v>3</v>
      </c>
      <c r="AG157">
        <v>4.6999999999999999E-4</v>
      </c>
      <c r="AH157">
        <v>2</v>
      </c>
      <c r="AI157">
        <v>145105569</v>
      </c>
      <c r="AJ157">
        <v>141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ROW(Source!A123)</f>
        <v>123</v>
      </c>
      <c r="B158">
        <v>145105570</v>
      </c>
      <c r="C158">
        <v>145105543</v>
      </c>
      <c r="D158">
        <v>140805182</v>
      </c>
      <c r="E158">
        <v>1</v>
      </c>
      <c r="F158">
        <v>1</v>
      </c>
      <c r="G158">
        <v>1</v>
      </c>
      <c r="H158">
        <v>3</v>
      </c>
      <c r="I158" t="s">
        <v>453</v>
      </c>
      <c r="J158" t="s">
        <v>454</v>
      </c>
      <c r="K158" t="s">
        <v>455</v>
      </c>
      <c r="L158">
        <v>1346</v>
      </c>
      <c r="N158">
        <v>1009</v>
      </c>
      <c r="O158" t="s">
        <v>49</v>
      </c>
      <c r="P158" t="s">
        <v>49</v>
      </c>
      <c r="Q158">
        <v>1</v>
      </c>
      <c r="X158">
        <v>0.09</v>
      </c>
      <c r="Y158">
        <v>9.42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0</v>
      </c>
      <c r="AF158" t="s">
        <v>3</v>
      </c>
      <c r="AG158">
        <v>0.09</v>
      </c>
      <c r="AH158">
        <v>2</v>
      </c>
      <c r="AI158">
        <v>145105570</v>
      </c>
      <c r="AJ158">
        <v>142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ROW(Source!A126)</f>
        <v>126</v>
      </c>
      <c r="B159">
        <v>145105454</v>
      </c>
      <c r="C159">
        <v>145105447</v>
      </c>
      <c r="D159">
        <v>140755425</v>
      </c>
      <c r="E159">
        <v>70</v>
      </c>
      <c r="F159">
        <v>1</v>
      </c>
      <c r="G159">
        <v>1</v>
      </c>
      <c r="H159">
        <v>1</v>
      </c>
      <c r="I159" t="s">
        <v>479</v>
      </c>
      <c r="J159" t="s">
        <v>3</v>
      </c>
      <c r="K159" t="s">
        <v>480</v>
      </c>
      <c r="L159">
        <v>1191</v>
      </c>
      <c r="N159">
        <v>1013</v>
      </c>
      <c r="O159" t="s">
        <v>392</v>
      </c>
      <c r="P159" t="s">
        <v>392</v>
      </c>
      <c r="Q159">
        <v>1</v>
      </c>
      <c r="X159">
        <v>65.12</v>
      </c>
      <c r="Y159">
        <v>0</v>
      </c>
      <c r="Z159">
        <v>0</v>
      </c>
      <c r="AA159">
        <v>0</v>
      </c>
      <c r="AB159">
        <v>7.94</v>
      </c>
      <c r="AC159">
        <v>0</v>
      </c>
      <c r="AD159">
        <v>1</v>
      </c>
      <c r="AE159">
        <v>1</v>
      </c>
      <c r="AF159" t="s">
        <v>3</v>
      </c>
      <c r="AG159">
        <v>65.12</v>
      </c>
      <c r="AH159">
        <v>2</v>
      </c>
      <c r="AI159">
        <v>145105448</v>
      </c>
      <c r="AJ159">
        <v>143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ROW(Source!A126)</f>
        <v>126</v>
      </c>
      <c r="B160">
        <v>145105455</v>
      </c>
      <c r="C160">
        <v>145105447</v>
      </c>
      <c r="D160">
        <v>140755491</v>
      </c>
      <c r="E160">
        <v>70</v>
      </c>
      <c r="F160">
        <v>1</v>
      </c>
      <c r="G160">
        <v>1</v>
      </c>
      <c r="H160">
        <v>1</v>
      </c>
      <c r="I160" t="s">
        <v>399</v>
      </c>
      <c r="J160" t="s">
        <v>3</v>
      </c>
      <c r="K160" t="s">
        <v>400</v>
      </c>
      <c r="L160">
        <v>1191</v>
      </c>
      <c r="N160">
        <v>1013</v>
      </c>
      <c r="O160" t="s">
        <v>392</v>
      </c>
      <c r="P160" t="s">
        <v>392</v>
      </c>
      <c r="Q160">
        <v>1</v>
      </c>
      <c r="X160">
        <v>0.28000000000000003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2</v>
      </c>
      <c r="AF160" t="s">
        <v>3</v>
      </c>
      <c r="AG160">
        <v>0.28000000000000003</v>
      </c>
      <c r="AH160">
        <v>2</v>
      </c>
      <c r="AI160">
        <v>145105449</v>
      </c>
      <c r="AJ160">
        <v>144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ROW(Source!A126)</f>
        <v>126</v>
      </c>
      <c r="B161">
        <v>145105456</v>
      </c>
      <c r="C161">
        <v>145105447</v>
      </c>
      <c r="D161">
        <v>140923086</v>
      </c>
      <c r="E161">
        <v>1</v>
      </c>
      <c r="F161">
        <v>1</v>
      </c>
      <c r="G161">
        <v>1</v>
      </c>
      <c r="H161">
        <v>2</v>
      </c>
      <c r="I161" t="s">
        <v>481</v>
      </c>
      <c r="J161" t="s">
        <v>482</v>
      </c>
      <c r="K161" t="s">
        <v>483</v>
      </c>
      <c r="L161">
        <v>1367</v>
      </c>
      <c r="N161">
        <v>1011</v>
      </c>
      <c r="O161" t="s">
        <v>396</v>
      </c>
      <c r="P161" t="s">
        <v>396</v>
      </c>
      <c r="Q161">
        <v>1</v>
      </c>
      <c r="X161">
        <v>0.39</v>
      </c>
      <c r="Y161">
        <v>0</v>
      </c>
      <c r="Z161">
        <v>1.7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3</v>
      </c>
      <c r="AG161">
        <v>0.39</v>
      </c>
      <c r="AH161">
        <v>2</v>
      </c>
      <c r="AI161">
        <v>145105450</v>
      </c>
      <c r="AJ161">
        <v>145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ROW(Source!A126)</f>
        <v>126</v>
      </c>
      <c r="B162">
        <v>145105457</v>
      </c>
      <c r="C162">
        <v>145105447</v>
      </c>
      <c r="D162">
        <v>140923885</v>
      </c>
      <c r="E162">
        <v>1</v>
      </c>
      <c r="F162">
        <v>1</v>
      </c>
      <c r="G162">
        <v>1</v>
      </c>
      <c r="H162">
        <v>2</v>
      </c>
      <c r="I162" t="s">
        <v>413</v>
      </c>
      <c r="J162" t="s">
        <v>414</v>
      </c>
      <c r="K162" t="s">
        <v>415</v>
      </c>
      <c r="L162">
        <v>1367</v>
      </c>
      <c r="N162">
        <v>1011</v>
      </c>
      <c r="O162" t="s">
        <v>396</v>
      </c>
      <c r="P162" t="s">
        <v>396</v>
      </c>
      <c r="Q162">
        <v>1</v>
      </c>
      <c r="X162">
        <v>0.28000000000000003</v>
      </c>
      <c r="Y162">
        <v>0</v>
      </c>
      <c r="Z162">
        <v>65.709999999999994</v>
      </c>
      <c r="AA162">
        <v>11.6</v>
      </c>
      <c r="AB162">
        <v>0</v>
      </c>
      <c r="AC162">
        <v>0</v>
      </c>
      <c r="AD162">
        <v>1</v>
      </c>
      <c r="AE162">
        <v>0</v>
      </c>
      <c r="AF162" t="s">
        <v>3</v>
      </c>
      <c r="AG162">
        <v>0.28000000000000003</v>
      </c>
      <c r="AH162">
        <v>2</v>
      </c>
      <c r="AI162">
        <v>145105451</v>
      </c>
      <c r="AJ162">
        <v>146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ROW(Source!A126)</f>
        <v>126</v>
      </c>
      <c r="B163">
        <v>145105458</v>
      </c>
      <c r="C163">
        <v>145105447</v>
      </c>
      <c r="D163">
        <v>140775118</v>
      </c>
      <c r="E163">
        <v>1</v>
      </c>
      <c r="F163">
        <v>1</v>
      </c>
      <c r="G163">
        <v>1</v>
      </c>
      <c r="H163">
        <v>3</v>
      </c>
      <c r="I163" t="s">
        <v>484</v>
      </c>
      <c r="J163" t="s">
        <v>485</v>
      </c>
      <c r="K163" t="s">
        <v>486</v>
      </c>
      <c r="L163">
        <v>1348</v>
      </c>
      <c r="N163">
        <v>1009</v>
      </c>
      <c r="O163" t="s">
        <v>33</v>
      </c>
      <c r="P163" t="s">
        <v>33</v>
      </c>
      <c r="Q163">
        <v>1000</v>
      </c>
      <c r="X163">
        <v>4.0000000000000001E-3</v>
      </c>
      <c r="Y163">
        <v>11978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3</v>
      </c>
      <c r="AG163">
        <v>4.0000000000000001E-3</v>
      </c>
      <c r="AH163">
        <v>2</v>
      </c>
      <c r="AI163">
        <v>145105452</v>
      </c>
      <c r="AJ163">
        <v>147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ROW(Source!A126)</f>
        <v>126</v>
      </c>
      <c r="B164">
        <v>145105459</v>
      </c>
      <c r="C164">
        <v>145105447</v>
      </c>
      <c r="D164">
        <v>140762576</v>
      </c>
      <c r="E164">
        <v>70</v>
      </c>
      <c r="F164">
        <v>1</v>
      </c>
      <c r="G164">
        <v>1</v>
      </c>
      <c r="H164">
        <v>3</v>
      </c>
      <c r="I164" t="s">
        <v>522</v>
      </c>
      <c r="J164" t="s">
        <v>3</v>
      </c>
      <c r="K164" t="s">
        <v>523</v>
      </c>
      <c r="L164">
        <v>1339</v>
      </c>
      <c r="N164">
        <v>1007</v>
      </c>
      <c r="O164" t="s">
        <v>142</v>
      </c>
      <c r="P164" t="s">
        <v>142</v>
      </c>
      <c r="Q164">
        <v>1</v>
      </c>
      <c r="X164">
        <v>1.3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 t="s">
        <v>3</v>
      </c>
      <c r="AG164">
        <v>1.3</v>
      </c>
      <c r="AH164">
        <v>3</v>
      </c>
      <c r="AI164">
        <v>-1</v>
      </c>
      <c r="AJ164" t="s">
        <v>3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ROW(Source!A126)</f>
        <v>126</v>
      </c>
      <c r="B165">
        <v>145105460</v>
      </c>
      <c r="C165">
        <v>145105447</v>
      </c>
      <c r="D165">
        <v>140765020</v>
      </c>
      <c r="E165">
        <v>70</v>
      </c>
      <c r="F165">
        <v>1</v>
      </c>
      <c r="G165">
        <v>1</v>
      </c>
      <c r="H165">
        <v>3</v>
      </c>
      <c r="I165" t="s">
        <v>31</v>
      </c>
      <c r="J165" t="s">
        <v>3</v>
      </c>
      <c r="K165" t="s">
        <v>32</v>
      </c>
      <c r="L165">
        <v>1348</v>
      </c>
      <c r="N165">
        <v>1009</v>
      </c>
      <c r="O165" t="s">
        <v>33</v>
      </c>
      <c r="P165" t="s">
        <v>33</v>
      </c>
      <c r="Q165">
        <v>1000</v>
      </c>
      <c r="X165">
        <v>2.11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 t="s">
        <v>3</v>
      </c>
      <c r="AG165">
        <v>2.11</v>
      </c>
      <c r="AH165">
        <v>2</v>
      </c>
      <c r="AI165">
        <v>145105453</v>
      </c>
      <c r="AJ165">
        <v>148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ROW(Source!A129)</f>
        <v>129</v>
      </c>
      <c r="B166">
        <v>145105468</v>
      </c>
      <c r="C166">
        <v>145105463</v>
      </c>
      <c r="D166">
        <v>140755427</v>
      </c>
      <c r="E166">
        <v>70</v>
      </c>
      <c r="F166">
        <v>1</v>
      </c>
      <c r="G166">
        <v>1</v>
      </c>
      <c r="H166">
        <v>1</v>
      </c>
      <c r="I166" t="s">
        <v>487</v>
      </c>
      <c r="J166" t="s">
        <v>3</v>
      </c>
      <c r="K166" t="s">
        <v>488</v>
      </c>
      <c r="L166">
        <v>1191</v>
      </c>
      <c r="N166">
        <v>1013</v>
      </c>
      <c r="O166" t="s">
        <v>392</v>
      </c>
      <c r="P166" t="s">
        <v>392</v>
      </c>
      <c r="Q166">
        <v>1</v>
      </c>
      <c r="X166">
        <v>22.68</v>
      </c>
      <c r="Y166">
        <v>0</v>
      </c>
      <c r="Z166">
        <v>0</v>
      </c>
      <c r="AA166">
        <v>0</v>
      </c>
      <c r="AB166">
        <v>8.09</v>
      </c>
      <c r="AC166">
        <v>0</v>
      </c>
      <c r="AD166">
        <v>1</v>
      </c>
      <c r="AE166">
        <v>1</v>
      </c>
      <c r="AF166" t="s">
        <v>3</v>
      </c>
      <c r="AG166">
        <v>22.68</v>
      </c>
      <c r="AH166">
        <v>2</v>
      </c>
      <c r="AI166">
        <v>145105464</v>
      </c>
      <c r="AJ166">
        <v>149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ROW(Source!A129)</f>
        <v>129</v>
      </c>
      <c r="B167">
        <v>145105469</v>
      </c>
      <c r="C167">
        <v>145105463</v>
      </c>
      <c r="D167">
        <v>140755491</v>
      </c>
      <c r="E167">
        <v>70</v>
      </c>
      <c r="F167">
        <v>1</v>
      </c>
      <c r="G167">
        <v>1</v>
      </c>
      <c r="H167">
        <v>1</v>
      </c>
      <c r="I167" t="s">
        <v>399</v>
      </c>
      <c r="J167" t="s">
        <v>3</v>
      </c>
      <c r="K167" t="s">
        <v>400</v>
      </c>
      <c r="L167">
        <v>1191</v>
      </c>
      <c r="N167">
        <v>1013</v>
      </c>
      <c r="O167" t="s">
        <v>392</v>
      </c>
      <c r="P167" t="s">
        <v>392</v>
      </c>
      <c r="Q167">
        <v>1</v>
      </c>
      <c r="X167">
        <v>0.28999999999999998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2</v>
      </c>
      <c r="AF167" t="s">
        <v>3</v>
      </c>
      <c r="AG167">
        <v>0.28999999999999998</v>
      </c>
      <c r="AH167">
        <v>2</v>
      </c>
      <c r="AI167">
        <v>145105465</v>
      </c>
      <c r="AJ167">
        <v>150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ROW(Source!A129)</f>
        <v>129</v>
      </c>
      <c r="B168">
        <v>145105470</v>
      </c>
      <c r="C168">
        <v>145105463</v>
      </c>
      <c r="D168">
        <v>140922893</v>
      </c>
      <c r="E168">
        <v>1</v>
      </c>
      <c r="F168">
        <v>1</v>
      </c>
      <c r="G168">
        <v>1</v>
      </c>
      <c r="H168">
        <v>2</v>
      </c>
      <c r="I168" t="s">
        <v>458</v>
      </c>
      <c r="J168" t="s">
        <v>459</v>
      </c>
      <c r="K168" t="s">
        <v>460</v>
      </c>
      <c r="L168">
        <v>1367</v>
      </c>
      <c r="N168">
        <v>1011</v>
      </c>
      <c r="O168" t="s">
        <v>396</v>
      </c>
      <c r="P168" t="s">
        <v>396</v>
      </c>
      <c r="Q168">
        <v>1</v>
      </c>
      <c r="X168">
        <v>0.28999999999999998</v>
      </c>
      <c r="Y168">
        <v>0</v>
      </c>
      <c r="Z168">
        <v>86.4</v>
      </c>
      <c r="AA168">
        <v>13.5</v>
      </c>
      <c r="AB168">
        <v>0</v>
      </c>
      <c r="AC168">
        <v>0</v>
      </c>
      <c r="AD168">
        <v>1</v>
      </c>
      <c r="AE168">
        <v>0</v>
      </c>
      <c r="AF168" t="s">
        <v>3</v>
      </c>
      <c r="AG168">
        <v>0.28999999999999998</v>
      </c>
      <c r="AH168">
        <v>2</v>
      </c>
      <c r="AI168">
        <v>145105466</v>
      </c>
      <c r="AJ168">
        <v>151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ROW(Source!A129)</f>
        <v>129</v>
      </c>
      <c r="B169">
        <v>145105471</v>
      </c>
      <c r="C169">
        <v>145105463</v>
      </c>
      <c r="D169">
        <v>140765020</v>
      </c>
      <c r="E169">
        <v>70</v>
      </c>
      <c r="F169">
        <v>1</v>
      </c>
      <c r="G169">
        <v>1</v>
      </c>
      <c r="H169">
        <v>3</v>
      </c>
      <c r="I169" t="s">
        <v>31</v>
      </c>
      <c r="J169" t="s">
        <v>3</v>
      </c>
      <c r="K169" t="s">
        <v>32</v>
      </c>
      <c r="L169">
        <v>1348</v>
      </c>
      <c r="N169">
        <v>1009</v>
      </c>
      <c r="O169" t="s">
        <v>33</v>
      </c>
      <c r="P169" t="s">
        <v>33</v>
      </c>
      <c r="Q169">
        <v>1000</v>
      </c>
      <c r="X169">
        <v>0.9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 t="s">
        <v>3</v>
      </c>
      <c r="AG169">
        <v>0.9</v>
      </c>
      <c r="AH169">
        <v>2</v>
      </c>
      <c r="AI169">
        <v>145105467</v>
      </c>
      <c r="AJ169">
        <v>152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ROW(Source!A131)</f>
        <v>131</v>
      </c>
      <c r="B170">
        <v>145105486</v>
      </c>
      <c r="C170">
        <v>145105473</v>
      </c>
      <c r="D170">
        <v>140755430</v>
      </c>
      <c r="E170">
        <v>70</v>
      </c>
      <c r="F170">
        <v>1</v>
      </c>
      <c r="G170">
        <v>1</v>
      </c>
      <c r="H170">
        <v>1</v>
      </c>
      <c r="I170" t="s">
        <v>489</v>
      </c>
      <c r="J170" t="s">
        <v>3</v>
      </c>
      <c r="K170" t="s">
        <v>490</v>
      </c>
      <c r="L170">
        <v>1191</v>
      </c>
      <c r="N170">
        <v>1013</v>
      </c>
      <c r="O170" t="s">
        <v>392</v>
      </c>
      <c r="P170" t="s">
        <v>392</v>
      </c>
      <c r="Q170">
        <v>1</v>
      </c>
      <c r="X170">
        <v>23.8</v>
      </c>
      <c r="Y170">
        <v>0</v>
      </c>
      <c r="Z170">
        <v>0</v>
      </c>
      <c r="AA170">
        <v>0</v>
      </c>
      <c r="AB170">
        <v>8.31</v>
      </c>
      <c r="AC170">
        <v>0</v>
      </c>
      <c r="AD170">
        <v>1</v>
      </c>
      <c r="AE170">
        <v>1</v>
      </c>
      <c r="AF170" t="s">
        <v>237</v>
      </c>
      <c r="AG170">
        <v>27.369999999999997</v>
      </c>
      <c r="AH170">
        <v>2</v>
      </c>
      <c r="AI170">
        <v>145105474</v>
      </c>
      <c r="AJ170">
        <v>153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ROW(Source!A131)</f>
        <v>131</v>
      </c>
      <c r="B171">
        <v>145105487</v>
      </c>
      <c r="C171">
        <v>145105473</v>
      </c>
      <c r="D171">
        <v>140755491</v>
      </c>
      <c r="E171">
        <v>70</v>
      </c>
      <c r="F171">
        <v>1</v>
      </c>
      <c r="G171">
        <v>1</v>
      </c>
      <c r="H171">
        <v>1</v>
      </c>
      <c r="I171" t="s">
        <v>399</v>
      </c>
      <c r="J171" t="s">
        <v>3</v>
      </c>
      <c r="K171" t="s">
        <v>400</v>
      </c>
      <c r="L171">
        <v>1191</v>
      </c>
      <c r="N171">
        <v>1013</v>
      </c>
      <c r="O171" t="s">
        <v>392</v>
      </c>
      <c r="P171" t="s">
        <v>392</v>
      </c>
      <c r="Q171">
        <v>1</v>
      </c>
      <c r="X171">
        <v>0.37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2</v>
      </c>
      <c r="AF171" t="s">
        <v>38</v>
      </c>
      <c r="AG171">
        <v>0.46250000000000002</v>
      </c>
      <c r="AH171">
        <v>2</v>
      </c>
      <c r="AI171">
        <v>145105475</v>
      </c>
      <c r="AJ171">
        <v>154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ROW(Source!A131)</f>
        <v>131</v>
      </c>
      <c r="B172">
        <v>145105488</v>
      </c>
      <c r="C172">
        <v>145105473</v>
      </c>
      <c r="D172">
        <v>140922951</v>
      </c>
      <c r="E172">
        <v>1</v>
      </c>
      <c r="F172">
        <v>1</v>
      </c>
      <c r="G172">
        <v>1</v>
      </c>
      <c r="H172">
        <v>2</v>
      </c>
      <c r="I172" t="s">
        <v>404</v>
      </c>
      <c r="J172" t="s">
        <v>405</v>
      </c>
      <c r="K172" t="s">
        <v>406</v>
      </c>
      <c r="L172">
        <v>1367</v>
      </c>
      <c r="N172">
        <v>1011</v>
      </c>
      <c r="O172" t="s">
        <v>396</v>
      </c>
      <c r="P172" t="s">
        <v>396</v>
      </c>
      <c r="Q172">
        <v>1</v>
      </c>
      <c r="X172">
        <v>0.15</v>
      </c>
      <c r="Y172">
        <v>0</v>
      </c>
      <c r="Z172">
        <v>115.4</v>
      </c>
      <c r="AA172">
        <v>13.5</v>
      </c>
      <c r="AB172">
        <v>0</v>
      </c>
      <c r="AC172">
        <v>0</v>
      </c>
      <c r="AD172">
        <v>1</v>
      </c>
      <c r="AE172">
        <v>0</v>
      </c>
      <c r="AF172" t="s">
        <v>38</v>
      </c>
      <c r="AG172">
        <v>0.1875</v>
      </c>
      <c r="AH172">
        <v>2</v>
      </c>
      <c r="AI172">
        <v>145105476</v>
      </c>
      <c r="AJ172">
        <v>155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ROW(Source!A131)</f>
        <v>131</v>
      </c>
      <c r="B173">
        <v>145105489</v>
      </c>
      <c r="C173">
        <v>145105473</v>
      </c>
      <c r="D173">
        <v>140923885</v>
      </c>
      <c r="E173">
        <v>1</v>
      </c>
      <c r="F173">
        <v>1</v>
      </c>
      <c r="G173">
        <v>1</v>
      </c>
      <c r="H173">
        <v>2</v>
      </c>
      <c r="I173" t="s">
        <v>413</v>
      </c>
      <c r="J173" t="s">
        <v>414</v>
      </c>
      <c r="K173" t="s">
        <v>415</v>
      </c>
      <c r="L173">
        <v>1367</v>
      </c>
      <c r="N173">
        <v>1011</v>
      </c>
      <c r="O173" t="s">
        <v>396</v>
      </c>
      <c r="P173" t="s">
        <v>396</v>
      </c>
      <c r="Q173">
        <v>1</v>
      </c>
      <c r="X173">
        <v>0.22</v>
      </c>
      <c r="Y173">
        <v>0</v>
      </c>
      <c r="Z173">
        <v>65.709999999999994</v>
      </c>
      <c r="AA173">
        <v>11.6</v>
      </c>
      <c r="AB173">
        <v>0</v>
      </c>
      <c r="AC173">
        <v>0</v>
      </c>
      <c r="AD173">
        <v>1</v>
      </c>
      <c r="AE173">
        <v>0</v>
      </c>
      <c r="AF173" t="s">
        <v>38</v>
      </c>
      <c r="AG173">
        <v>0.27500000000000002</v>
      </c>
      <c r="AH173">
        <v>2</v>
      </c>
      <c r="AI173">
        <v>145105477</v>
      </c>
      <c r="AJ173">
        <v>156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ROW(Source!A131)</f>
        <v>131</v>
      </c>
      <c r="B174">
        <v>145105490</v>
      </c>
      <c r="C174">
        <v>145105473</v>
      </c>
      <c r="D174">
        <v>140775118</v>
      </c>
      <c r="E174">
        <v>1</v>
      </c>
      <c r="F174">
        <v>1</v>
      </c>
      <c r="G174">
        <v>1</v>
      </c>
      <c r="H174">
        <v>3</v>
      </c>
      <c r="I174" t="s">
        <v>484</v>
      </c>
      <c r="J174" t="s">
        <v>485</v>
      </c>
      <c r="K174" t="s">
        <v>486</v>
      </c>
      <c r="L174">
        <v>1348</v>
      </c>
      <c r="N174">
        <v>1009</v>
      </c>
      <c r="O174" t="s">
        <v>33</v>
      </c>
      <c r="P174" t="s">
        <v>33</v>
      </c>
      <c r="Q174">
        <v>1000</v>
      </c>
      <c r="X174">
        <v>7.1999999999999998E-3</v>
      </c>
      <c r="Y174">
        <v>11978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3</v>
      </c>
      <c r="AG174">
        <v>7.1999999999999998E-3</v>
      </c>
      <c r="AH174">
        <v>2</v>
      </c>
      <c r="AI174">
        <v>145105478</v>
      </c>
      <c r="AJ174">
        <v>157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ROW(Source!A131)</f>
        <v>131</v>
      </c>
      <c r="B175">
        <v>145105491</v>
      </c>
      <c r="C175">
        <v>145105473</v>
      </c>
      <c r="D175">
        <v>140790834</v>
      </c>
      <c r="E175">
        <v>1</v>
      </c>
      <c r="F175">
        <v>1</v>
      </c>
      <c r="G175">
        <v>1</v>
      </c>
      <c r="H175">
        <v>3</v>
      </c>
      <c r="I175" t="s">
        <v>491</v>
      </c>
      <c r="J175" t="s">
        <v>492</v>
      </c>
      <c r="K175" t="s">
        <v>493</v>
      </c>
      <c r="L175">
        <v>1348</v>
      </c>
      <c r="N175">
        <v>1009</v>
      </c>
      <c r="O175" t="s">
        <v>33</v>
      </c>
      <c r="P175" t="s">
        <v>33</v>
      </c>
      <c r="Q175">
        <v>1000</v>
      </c>
      <c r="X175">
        <v>3.7999999999999999E-2</v>
      </c>
      <c r="Y175">
        <v>5989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0</v>
      </c>
      <c r="AF175" t="s">
        <v>3</v>
      </c>
      <c r="AG175">
        <v>3.7999999999999999E-2</v>
      </c>
      <c r="AH175">
        <v>2</v>
      </c>
      <c r="AI175">
        <v>145105479</v>
      </c>
      <c r="AJ175">
        <v>158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ROW(Source!A131)</f>
        <v>131</v>
      </c>
      <c r="B176">
        <v>145105492</v>
      </c>
      <c r="C176">
        <v>145105473</v>
      </c>
      <c r="D176">
        <v>140792339</v>
      </c>
      <c r="E176">
        <v>1</v>
      </c>
      <c r="F176">
        <v>1</v>
      </c>
      <c r="G176">
        <v>1</v>
      </c>
      <c r="H176">
        <v>3</v>
      </c>
      <c r="I176" t="s">
        <v>441</v>
      </c>
      <c r="J176" t="s">
        <v>442</v>
      </c>
      <c r="K176" t="s">
        <v>443</v>
      </c>
      <c r="L176">
        <v>1348</v>
      </c>
      <c r="N176">
        <v>1009</v>
      </c>
      <c r="O176" t="s">
        <v>33</v>
      </c>
      <c r="P176" t="s">
        <v>33</v>
      </c>
      <c r="Q176">
        <v>1000</v>
      </c>
      <c r="X176">
        <v>4.3800000000000002E-3</v>
      </c>
      <c r="Y176">
        <v>4455.2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0</v>
      </c>
      <c r="AF176" t="s">
        <v>3</v>
      </c>
      <c r="AG176">
        <v>4.3800000000000002E-3</v>
      </c>
      <c r="AH176">
        <v>2</v>
      </c>
      <c r="AI176">
        <v>145105480</v>
      </c>
      <c r="AJ176">
        <v>159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ROW(Source!A131)</f>
        <v>131</v>
      </c>
      <c r="B177">
        <v>145105493</v>
      </c>
      <c r="C177">
        <v>145105473</v>
      </c>
      <c r="D177">
        <v>140796352</v>
      </c>
      <c r="E177">
        <v>1</v>
      </c>
      <c r="F177">
        <v>1</v>
      </c>
      <c r="G177">
        <v>1</v>
      </c>
      <c r="H177">
        <v>3</v>
      </c>
      <c r="I177" t="s">
        <v>494</v>
      </c>
      <c r="J177" t="s">
        <v>495</v>
      </c>
      <c r="K177" t="s">
        <v>496</v>
      </c>
      <c r="L177">
        <v>1339</v>
      </c>
      <c r="N177">
        <v>1007</v>
      </c>
      <c r="O177" t="s">
        <v>142</v>
      </c>
      <c r="P177" t="s">
        <v>142</v>
      </c>
      <c r="Q177">
        <v>1</v>
      </c>
      <c r="X177">
        <v>0.16</v>
      </c>
      <c r="Y177">
        <v>1601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0</v>
      </c>
      <c r="AF177" t="s">
        <v>3</v>
      </c>
      <c r="AG177">
        <v>0.16</v>
      </c>
      <c r="AH177">
        <v>2</v>
      </c>
      <c r="AI177">
        <v>145105481</v>
      </c>
      <c r="AJ177">
        <v>160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ROW(Source!A131)</f>
        <v>131</v>
      </c>
      <c r="B178">
        <v>145105494</v>
      </c>
      <c r="C178">
        <v>145105473</v>
      </c>
      <c r="D178">
        <v>140796356</v>
      </c>
      <c r="E178">
        <v>1</v>
      </c>
      <c r="F178">
        <v>1</v>
      </c>
      <c r="G178">
        <v>1</v>
      </c>
      <c r="H178">
        <v>3</v>
      </c>
      <c r="I178" t="s">
        <v>497</v>
      </c>
      <c r="J178" t="s">
        <v>498</v>
      </c>
      <c r="K178" t="s">
        <v>499</v>
      </c>
      <c r="L178">
        <v>1339</v>
      </c>
      <c r="N178">
        <v>1007</v>
      </c>
      <c r="O178" t="s">
        <v>142</v>
      </c>
      <c r="P178" t="s">
        <v>142</v>
      </c>
      <c r="Q178">
        <v>1</v>
      </c>
      <c r="X178">
        <v>0.06</v>
      </c>
      <c r="Y178">
        <v>1980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0</v>
      </c>
      <c r="AF178" t="s">
        <v>3</v>
      </c>
      <c r="AG178">
        <v>0.06</v>
      </c>
      <c r="AH178">
        <v>2</v>
      </c>
      <c r="AI178">
        <v>145105482</v>
      </c>
      <c r="AJ178">
        <v>161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ROW(Source!A131)</f>
        <v>131</v>
      </c>
      <c r="B179">
        <v>145105495</v>
      </c>
      <c r="C179">
        <v>145105473</v>
      </c>
      <c r="D179">
        <v>140796539</v>
      </c>
      <c r="E179">
        <v>1</v>
      </c>
      <c r="F179">
        <v>1</v>
      </c>
      <c r="G179">
        <v>1</v>
      </c>
      <c r="H179">
        <v>3</v>
      </c>
      <c r="I179" t="s">
        <v>158</v>
      </c>
      <c r="J179" t="s">
        <v>160</v>
      </c>
      <c r="K179" t="s">
        <v>159</v>
      </c>
      <c r="L179">
        <v>1339</v>
      </c>
      <c r="N179">
        <v>1007</v>
      </c>
      <c r="O179" t="s">
        <v>142</v>
      </c>
      <c r="P179" t="s">
        <v>142</v>
      </c>
      <c r="Q179">
        <v>1</v>
      </c>
      <c r="X179">
        <v>0.83</v>
      </c>
      <c r="Y179">
        <v>1572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0</v>
      </c>
      <c r="AF179" t="s">
        <v>3</v>
      </c>
      <c r="AG179">
        <v>0.83</v>
      </c>
      <c r="AH179">
        <v>2</v>
      </c>
      <c r="AI179">
        <v>145105483</v>
      </c>
      <c r="AJ179">
        <v>162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ROW(Source!A131)</f>
        <v>131</v>
      </c>
      <c r="B180">
        <v>145105496</v>
      </c>
      <c r="C180">
        <v>145105473</v>
      </c>
      <c r="D180">
        <v>140798954</v>
      </c>
      <c r="E180">
        <v>1</v>
      </c>
      <c r="F180">
        <v>1</v>
      </c>
      <c r="G180">
        <v>1</v>
      </c>
      <c r="H180">
        <v>3</v>
      </c>
      <c r="I180" t="s">
        <v>500</v>
      </c>
      <c r="J180" t="s">
        <v>501</v>
      </c>
      <c r="K180" t="s">
        <v>502</v>
      </c>
      <c r="L180">
        <v>1327</v>
      </c>
      <c r="N180">
        <v>1005</v>
      </c>
      <c r="O180" t="s">
        <v>54</v>
      </c>
      <c r="P180" t="s">
        <v>54</v>
      </c>
      <c r="Q180">
        <v>1</v>
      </c>
      <c r="X180">
        <v>3.38</v>
      </c>
      <c r="Y180">
        <v>7.46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0</v>
      </c>
      <c r="AF180" t="s">
        <v>3</v>
      </c>
      <c r="AG180">
        <v>3.38</v>
      </c>
      <c r="AH180">
        <v>2</v>
      </c>
      <c r="AI180">
        <v>145105484</v>
      </c>
      <c r="AJ180">
        <v>163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ROW(Source!A131)</f>
        <v>131</v>
      </c>
      <c r="B181">
        <v>145105497</v>
      </c>
      <c r="C181">
        <v>145105473</v>
      </c>
      <c r="D181">
        <v>140805027</v>
      </c>
      <c r="E181">
        <v>1</v>
      </c>
      <c r="F181">
        <v>1</v>
      </c>
      <c r="G181">
        <v>1</v>
      </c>
      <c r="H181">
        <v>3</v>
      </c>
      <c r="I181" t="s">
        <v>503</v>
      </c>
      <c r="J181" t="s">
        <v>504</v>
      </c>
      <c r="K181" t="s">
        <v>505</v>
      </c>
      <c r="L181">
        <v>1348</v>
      </c>
      <c r="N181">
        <v>1009</v>
      </c>
      <c r="O181" t="s">
        <v>33</v>
      </c>
      <c r="P181" t="s">
        <v>33</v>
      </c>
      <c r="Q181">
        <v>1000</v>
      </c>
      <c r="X181">
        <v>1.9599999999999999E-3</v>
      </c>
      <c r="Y181">
        <v>15255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0</v>
      </c>
      <c r="AF181" t="s">
        <v>3</v>
      </c>
      <c r="AG181">
        <v>1.9599999999999999E-3</v>
      </c>
      <c r="AH181">
        <v>2</v>
      </c>
      <c r="AI181">
        <v>145105485</v>
      </c>
      <c r="AJ181">
        <v>164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ROW(Source!A171)</f>
        <v>171</v>
      </c>
      <c r="B182">
        <v>145105580</v>
      </c>
      <c r="C182">
        <v>145105576</v>
      </c>
      <c r="D182">
        <v>140755423</v>
      </c>
      <c r="E182">
        <v>70</v>
      </c>
      <c r="F182">
        <v>1</v>
      </c>
      <c r="G182">
        <v>1</v>
      </c>
      <c r="H182">
        <v>1</v>
      </c>
      <c r="I182" t="s">
        <v>390</v>
      </c>
      <c r="J182" t="s">
        <v>3</v>
      </c>
      <c r="K182" t="s">
        <v>391</v>
      </c>
      <c r="L182">
        <v>1191</v>
      </c>
      <c r="N182">
        <v>1013</v>
      </c>
      <c r="O182" t="s">
        <v>392</v>
      </c>
      <c r="P182" t="s">
        <v>392</v>
      </c>
      <c r="Q182">
        <v>1</v>
      </c>
      <c r="X182">
        <v>15.9</v>
      </c>
      <c r="Y182">
        <v>0</v>
      </c>
      <c r="Z182">
        <v>0</v>
      </c>
      <c r="AA182">
        <v>0</v>
      </c>
      <c r="AB182">
        <v>7.8</v>
      </c>
      <c r="AC182">
        <v>0</v>
      </c>
      <c r="AD182">
        <v>1</v>
      </c>
      <c r="AE182">
        <v>1</v>
      </c>
      <c r="AF182" t="s">
        <v>3</v>
      </c>
      <c r="AG182">
        <v>15.9</v>
      </c>
      <c r="AH182">
        <v>2</v>
      </c>
      <c r="AI182">
        <v>145105577</v>
      </c>
      <c r="AJ182">
        <v>165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ROW(Source!A171)</f>
        <v>171</v>
      </c>
      <c r="B183">
        <v>145105581</v>
      </c>
      <c r="C183">
        <v>145105576</v>
      </c>
      <c r="D183">
        <v>140923081</v>
      </c>
      <c r="E183">
        <v>1</v>
      </c>
      <c r="F183">
        <v>1</v>
      </c>
      <c r="G183">
        <v>1</v>
      </c>
      <c r="H183">
        <v>2</v>
      </c>
      <c r="I183" t="s">
        <v>393</v>
      </c>
      <c r="J183" t="s">
        <v>394</v>
      </c>
      <c r="K183" t="s">
        <v>395</v>
      </c>
      <c r="L183">
        <v>1367</v>
      </c>
      <c r="N183">
        <v>1011</v>
      </c>
      <c r="O183" t="s">
        <v>396</v>
      </c>
      <c r="P183" t="s">
        <v>396</v>
      </c>
      <c r="Q183">
        <v>1</v>
      </c>
      <c r="X183">
        <v>4.5999999999999996</v>
      </c>
      <c r="Y183">
        <v>0</v>
      </c>
      <c r="Z183">
        <v>6.66</v>
      </c>
      <c r="AA183">
        <v>0</v>
      </c>
      <c r="AB183">
        <v>0</v>
      </c>
      <c r="AC183">
        <v>0</v>
      </c>
      <c r="AD183">
        <v>1</v>
      </c>
      <c r="AE183">
        <v>0</v>
      </c>
      <c r="AF183" t="s">
        <v>3</v>
      </c>
      <c r="AG183">
        <v>4.5999999999999996</v>
      </c>
      <c r="AH183">
        <v>2</v>
      </c>
      <c r="AI183">
        <v>145105578</v>
      </c>
      <c r="AJ183">
        <v>166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ROW(Source!A171)</f>
        <v>171</v>
      </c>
      <c r="B184">
        <v>145105582</v>
      </c>
      <c r="C184">
        <v>145105576</v>
      </c>
      <c r="D184">
        <v>140765020</v>
      </c>
      <c r="E184">
        <v>70</v>
      </c>
      <c r="F184">
        <v>1</v>
      </c>
      <c r="G184">
        <v>1</v>
      </c>
      <c r="H184">
        <v>3</v>
      </c>
      <c r="I184" t="s">
        <v>31</v>
      </c>
      <c r="J184" t="s">
        <v>3</v>
      </c>
      <c r="K184" t="s">
        <v>32</v>
      </c>
      <c r="L184">
        <v>1348</v>
      </c>
      <c r="N184">
        <v>1009</v>
      </c>
      <c r="O184" t="s">
        <v>33</v>
      </c>
      <c r="P184" t="s">
        <v>33</v>
      </c>
      <c r="Q184">
        <v>1000</v>
      </c>
      <c r="X184">
        <v>2.1800000000000002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 t="s">
        <v>3</v>
      </c>
      <c r="AG184">
        <v>2.1800000000000002</v>
      </c>
      <c r="AH184">
        <v>2</v>
      </c>
      <c r="AI184">
        <v>145105579</v>
      </c>
      <c r="AJ184">
        <v>167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ROW(Source!A173)</f>
        <v>173</v>
      </c>
      <c r="B185">
        <v>145105606</v>
      </c>
      <c r="C185">
        <v>145105584</v>
      </c>
      <c r="D185">
        <v>140755435</v>
      </c>
      <c r="E185">
        <v>70</v>
      </c>
      <c r="F185">
        <v>1</v>
      </c>
      <c r="G185">
        <v>1</v>
      </c>
      <c r="H185">
        <v>1</v>
      </c>
      <c r="I185" t="s">
        <v>397</v>
      </c>
      <c r="J185" t="s">
        <v>3</v>
      </c>
      <c r="K185" t="s">
        <v>398</v>
      </c>
      <c r="L185">
        <v>1191</v>
      </c>
      <c r="N185">
        <v>1013</v>
      </c>
      <c r="O185" t="s">
        <v>392</v>
      </c>
      <c r="P185" t="s">
        <v>392</v>
      </c>
      <c r="Q185">
        <v>1</v>
      </c>
      <c r="X185">
        <v>31.7</v>
      </c>
      <c r="Y185">
        <v>0</v>
      </c>
      <c r="Z185">
        <v>0</v>
      </c>
      <c r="AA185">
        <v>0</v>
      </c>
      <c r="AB185">
        <v>8.74</v>
      </c>
      <c r="AC185">
        <v>0</v>
      </c>
      <c r="AD185">
        <v>1</v>
      </c>
      <c r="AE185">
        <v>1</v>
      </c>
      <c r="AF185" t="s">
        <v>237</v>
      </c>
      <c r="AG185">
        <v>36.454999999999998</v>
      </c>
      <c r="AH185">
        <v>2</v>
      </c>
      <c r="AI185">
        <v>145105585</v>
      </c>
      <c r="AJ185">
        <v>168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ROW(Source!A173)</f>
        <v>173</v>
      </c>
      <c r="B186">
        <v>145105607</v>
      </c>
      <c r="C186">
        <v>145105584</v>
      </c>
      <c r="D186">
        <v>140755491</v>
      </c>
      <c r="E186">
        <v>70</v>
      </c>
      <c r="F186">
        <v>1</v>
      </c>
      <c r="G186">
        <v>1</v>
      </c>
      <c r="H186">
        <v>1</v>
      </c>
      <c r="I186" t="s">
        <v>399</v>
      </c>
      <c r="J186" t="s">
        <v>3</v>
      </c>
      <c r="K186" t="s">
        <v>400</v>
      </c>
      <c r="L186">
        <v>1191</v>
      </c>
      <c r="N186">
        <v>1013</v>
      </c>
      <c r="O186" t="s">
        <v>392</v>
      </c>
      <c r="P186" t="s">
        <v>392</v>
      </c>
      <c r="Q186">
        <v>1</v>
      </c>
      <c r="X186">
        <v>2.93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2</v>
      </c>
      <c r="AF186" t="s">
        <v>38</v>
      </c>
      <c r="AG186">
        <v>3.6625000000000001</v>
      </c>
      <c r="AH186">
        <v>2</v>
      </c>
      <c r="AI186">
        <v>145105586</v>
      </c>
      <c r="AJ186">
        <v>169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ROW(Source!A173)</f>
        <v>173</v>
      </c>
      <c r="B187">
        <v>145105608</v>
      </c>
      <c r="C187">
        <v>145105584</v>
      </c>
      <c r="D187">
        <v>140922906</v>
      </c>
      <c r="E187">
        <v>1</v>
      </c>
      <c r="F187">
        <v>1</v>
      </c>
      <c r="G187">
        <v>1</v>
      </c>
      <c r="H187">
        <v>2</v>
      </c>
      <c r="I187" t="s">
        <v>401</v>
      </c>
      <c r="J187" t="s">
        <v>402</v>
      </c>
      <c r="K187" t="s">
        <v>403</v>
      </c>
      <c r="L187">
        <v>1367</v>
      </c>
      <c r="N187">
        <v>1011</v>
      </c>
      <c r="O187" t="s">
        <v>396</v>
      </c>
      <c r="P187" t="s">
        <v>396</v>
      </c>
      <c r="Q187">
        <v>1</v>
      </c>
      <c r="X187">
        <v>0.04</v>
      </c>
      <c r="Y187">
        <v>0</v>
      </c>
      <c r="Z187">
        <v>120.24</v>
      </c>
      <c r="AA187">
        <v>15.42</v>
      </c>
      <c r="AB187">
        <v>0</v>
      </c>
      <c r="AC187">
        <v>0</v>
      </c>
      <c r="AD187">
        <v>1</v>
      </c>
      <c r="AE187">
        <v>0</v>
      </c>
      <c r="AF187" t="s">
        <v>38</v>
      </c>
      <c r="AG187">
        <v>0.05</v>
      </c>
      <c r="AH187">
        <v>2</v>
      </c>
      <c r="AI187">
        <v>145105587</v>
      </c>
      <c r="AJ187">
        <v>170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ROW(Source!A173)</f>
        <v>173</v>
      </c>
      <c r="B188">
        <v>145105609</v>
      </c>
      <c r="C188">
        <v>145105584</v>
      </c>
      <c r="D188">
        <v>140922951</v>
      </c>
      <c r="E188">
        <v>1</v>
      </c>
      <c r="F188">
        <v>1</v>
      </c>
      <c r="G188">
        <v>1</v>
      </c>
      <c r="H188">
        <v>2</v>
      </c>
      <c r="I188" t="s">
        <v>404</v>
      </c>
      <c r="J188" t="s">
        <v>405</v>
      </c>
      <c r="K188" t="s">
        <v>406</v>
      </c>
      <c r="L188">
        <v>1367</v>
      </c>
      <c r="N188">
        <v>1011</v>
      </c>
      <c r="O188" t="s">
        <v>396</v>
      </c>
      <c r="P188" t="s">
        <v>396</v>
      </c>
      <c r="Q188">
        <v>1</v>
      </c>
      <c r="X188">
        <v>0.21</v>
      </c>
      <c r="Y188">
        <v>0</v>
      </c>
      <c r="Z188">
        <v>115.4</v>
      </c>
      <c r="AA188">
        <v>13.5</v>
      </c>
      <c r="AB188">
        <v>0</v>
      </c>
      <c r="AC188">
        <v>0</v>
      </c>
      <c r="AD188">
        <v>1</v>
      </c>
      <c r="AE188">
        <v>0</v>
      </c>
      <c r="AF188" t="s">
        <v>38</v>
      </c>
      <c r="AG188">
        <v>0.26250000000000001</v>
      </c>
      <c r="AH188">
        <v>2</v>
      </c>
      <c r="AI188">
        <v>145105588</v>
      </c>
      <c r="AJ188">
        <v>171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ROW(Source!A173)</f>
        <v>173</v>
      </c>
      <c r="B189">
        <v>145105610</v>
      </c>
      <c r="C189">
        <v>145105584</v>
      </c>
      <c r="D189">
        <v>140922958</v>
      </c>
      <c r="E189">
        <v>1</v>
      </c>
      <c r="F189">
        <v>1</v>
      </c>
      <c r="G189">
        <v>1</v>
      </c>
      <c r="H189">
        <v>2</v>
      </c>
      <c r="I189" t="s">
        <v>407</v>
      </c>
      <c r="J189" t="s">
        <v>408</v>
      </c>
      <c r="K189" t="s">
        <v>409</v>
      </c>
      <c r="L189">
        <v>1367</v>
      </c>
      <c r="N189">
        <v>1011</v>
      </c>
      <c r="O189" t="s">
        <v>396</v>
      </c>
      <c r="P189" t="s">
        <v>396</v>
      </c>
      <c r="Q189">
        <v>1</v>
      </c>
      <c r="X189">
        <v>2.36</v>
      </c>
      <c r="Y189">
        <v>0</v>
      </c>
      <c r="Z189">
        <v>175.56</v>
      </c>
      <c r="AA189">
        <v>14.4</v>
      </c>
      <c r="AB189">
        <v>0</v>
      </c>
      <c r="AC189">
        <v>0</v>
      </c>
      <c r="AD189">
        <v>1</v>
      </c>
      <c r="AE189">
        <v>0</v>
      </c>
      <c r="AF189" t="s">
        <v>38</v>
      </c>
      <c r="AG189">
        <v>2.9499999999999997</v>
      </c>
      <c r="AH189">
        <v>2</v>
      </c>
      <c r="AI189">
        <v>145105589</v>
      </c>
      <c r="AJ189">
        <v>172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ROW(Source!A173)</f>
        <v>173</v>
      </c>
      <c r="B190">
        <v>145105611</v>
      </c>
      <c r="C190">
        <v>145105584</v>
      </c>
      <c r="D190">
        <v>140923032</v>
      </c>
      <c r="E190">
        <v>1</v>
      </c>
      <c r="F190">
        <v>1</v>
      </c>
      <c r="G190">
        <v>1</v>
      </c>
      <c r="H190">
        <v>2</v>
      </c>
      <c r="I190" t="s">
        <v>410</v>
      </c>
      <c r="J190" t="s">
        <v>411</v>
      </c>
      <c r="K190" t="s">
        <v>412</v>
      </c>
      <c r="L190">
        <v>1367</v>
      </c>
      <c r="N190">
        <v>1011</v>
      </c>
      <c r="O190" t="s">
        <v>396</v>
      </c>
      <c r="P190" t="s">
        <v>396</v>
      </c>
      <c r="Q190">
        <v>1</v>
      </c>
      <c r="X190">
        <v>0.88</v>
      </c>
      <c r="Y190">
        <v>0</v>
      </c>
      <c r="Z190">
        <v>0.9</v>
      </c>
      <c r="AA190">
        <v>0</v>
      </c>
      <c r="AB190">
        <v>0</v>
      </c>
      <c r="AC190">
        <v>0</v>
      </c>
      <c r="AD190">
        <v>1</v>
      </c>
      <c r="AE190">
        <v>0</v>
      </c>
      <c r="AF190" t="s">
        <v>38</v>
      </c>
      <c r="AG190">
        <v>1.1000000000000001</v>
      </c>
      <c r="AH190">
        <v>2</v>
      </c>
      <c r="AI190">
        <v>145105590</v>
      </c>
      <c r="AJ190">
        <v>173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ROW(Source!A173)</f>
        <v>173</v>
      </c>
      <c r="B191">
        <v>145105612</v>
      </c>
      <c r="C191">
        <v>145105584</v>
      </c>
      <c r="D191">
        <v>140923885</v>
      </c>
      <c r="E191">
        <v>1</v>
      </c>
      <c r="F191">
        <v>1</v>
      </c>
      <c r="G191">
        <v>1</v>
      </c>
      <c r="H191">
        <v>2</v>
      </c>
      <c r="I191" t="s">
        <v>413</v>
      </c>
      <c r="J191" t="s">
        <v>414</v>
      </c>
      <c r="K191" t="s">
        <v>415</v>
      </c>
      <c r="L191">
        <v>1367</v>
      </c>
      <c r="N191">
        <v>1011</v>
      </c>
      <c r="O191" t="s">
        <v>396</v>
      </c>
      <c r="P191" t="s">
        <v>396</v>
      </c>
      <c r="Q191">
        <v>1</v>
      </c>
      <c r="X191">
        <v>0.32</v>
      </c>
      <c r="Y191">
        <v>0</v>
      </c>
      <c r="Z191">
        <v>65.709999999999994</v>
      </c>
      <c r="AA191">
        <v>11.6</v>
      </c>
      <c r="AB191">
        <v>0</v>
      </c>
      <c r="AC191">
        <v>0</v>
      </c>
      <c r="AD191">
        <v>1</v>
      </c>
      <c r="AE191">
        <v>0</v>
      </c>
      <c r="AF191" t="s">
        <v>38</v>
      </c>
      <c r="AG191">
        <v>0.4</v>
      </c>
      <c r="AH191">
        <v>2</v>
      </c>
      <c r="AI191">
        <v>145105591</v>
      </c>
      <c r="AJ191">
        <v>174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ROW(Source!A173)</f>
        <v>173</v>
      </c>
      <c r="B192">
        <v>145105613</v>
      </c>
      <c r="C192">
        <v>145105584</v>
      </c>
      <c r="D192">
        <v>140924041</v>
      </c>
      <c r="E192">
        <v>1</v>
      </c>
      <c r="F192">
        <v>1</v>
      </c>
      <c r="G192">
        <v>1</v>
      </c>
      <c r="H192">
        <v>2</v>
      </c>
      <c r="I192" t="s">
        <v>416</v>
      </c>
      <c r="J192" t="s">
        <v>417</v>
      </c>
      <c r="K192" t="s">
        <v>418</v>
      </c>
      <c r="L192">
        <v>1367</v>
      </c>
      <c r="N192">
        <v>1011</v>
      </c>
      <c r="O192" t="s">
        <v>396</v>
      </c>
      <c r="P192" t="s">
        <v>396</v>
      </c>
      <c r="Q192">
        <v>1</v>
      </c>
      <c r="X192">
        <v>1.68</v>
      </c>
      <c r="Y192">
        <v>0</v>
      </c>
      <c r="Z192">
        <v>1.2</v>
      </c>
      <c r="AA192">
        <v>0</v>
      </c>
      <c r="AB192">
        <v>0</v>
      </c>
      <c r="AC192">
        <v>0</v>
      </c>
      <c r="AD192">
        <v>1</v>
      </c>
      <c r="AE192">
        <v>0</v>
      </c>
      <c r="AF192" t="s">
        <v>38</v>
      </c>
      <c r="AG192">
        <v>2.1</v>
      </c>
      <c r="AH192">
        <v>2</v>
      </c>
      <c r="AI192">
        <v>145105592</v>
      </c>
      <c r="AJ192">
        <v>175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ROW(Source!A173)</f>
        <v>173</v>
      </c>
      <c r="B193">
        <v>145105614</v>
      </c>
      <c r="C193">
        <v>145105584</v>
      </c>
      <c r="D193">
        <v>140924084</v>
      </c>
      <c r="E193">
        <v>1</v>
      </c>
      <c r="F193">
        <v>1</v>
      </c>
      <c r="G193">
        <v>1</v>
      </c>
      <c r="H193">
        <v>2</v>
      </c>
      <c r="I193" t="s">
        <v>419</v>
      </c>
      <c r="J193" t="s">
        <v>420</v>
      </c>
      <c r="K193" t="s">
        <v>421</v>
      </c>
      <c r="L193">
        <v>1367</v>
      </c>
      <c r="N193">
        <v>1011</v>
      </c>
      <c r="O193" t="s">
        <v>396</v>
      </c>
      <c r="P193" t="s">
        <v>396</v>
      </c>
      <c r="Q193">
        <v>1</v>
      </c>
      <c r="X193">
        <v>0.16</v>
      </c>
      <c r="Y193">
        <v>0</v>
      </c>
      <c r="Z193">
        <v>12.31</v>
      </c>
      <c r="AA193">
        <v>0</v>
      </c>
      <c r="AB193">
        <v>0</v>
      </c>
      <c r="AC193">
        <v>0</v>
      </c>
      <c r="AD193">
        <v>1</v>
      </c>
      <c r="AE193">
        <v>0</v>
      </c>
      <c r="AF193" t="s">
        <v>38</v>
      </c>
      <c r="AG193">
        <v>0.2</v>
      </c>
      <c r="AH193">
        <v>2</v>
      </c>
      <c r="AI193">
        <v>145105593</v>
      </c>
      <c r="AJ193">
        <v>176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ROW(Source!A173)</f>
        <v>173</v>
      </c>
      <c r="B194">
        <v>145105615</v>
      </c>
      <c r="C194">
        <v>145105584</v>
      </c>
      <c r="D194">
        <v>140771005</v>
      </c>
      <c r="E194">
        <v>1</v>
      </c>
      <c r="F194">
        <v>1</v>
      </c>
      <c r="G194">
        <v>1</v>
      </c>
      <c r="H194">
        <v>3</v>
      </c>
      <c r="I194" t="s">
        <v>422</v>
      </c>
      <c r="J194" t="s">
        <v>423</v>
      </c>
      <c r="K194" t="s">
        <v>424</v>
      </c>
      <c r="L194">
        <v>1339</v>
      </c>
      <c r="N194">
        <v>1007</v>
      </c>
      <c r="O194" t="s">
        <v>142</v>
      </c>
      <c r="P194" t="s">
        <v>142</v>
      </c>
      <c r="Q194">
        <v>1</v>
      </c>
      <c r="X194">
        <v>1.4</v>
      </c>
      <c r="Y194">
        <v>6.22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0</v>
      </c>
      <c r="AF194" t="s">
        <v>3</v>
      </c>
      <c r="AG194">
        <v>1.4</v>
      </c>
      <c r="AH194">
        <v>2</v>
      </c>
      <c r="AI194">
        <v>145105594</v>
      </c>
      <c r="AJ194">
        <v>177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ROW(Source!A173)</f>
        <v>173</v>
      </c>
      <c r="B195">
        <v>145105616</v>
      </c>
      <c r="C195">
        <v>145105584</v>
      </c>
      <c r="D195">
        <v>140771011</v>
      </c>
      <c r="E195">
        <v>1</v>
      </c>
      <c r="F195">
        <v>1</v>
      </c>
      <c r="G195">
        <v>1</v>
      </c>
      <c r="H195">
        <v>3</v>
      </c>
      <c r="I195" t="s">
        <v>425</v>
      </c>
      <c r="J195" t="s">
        <v>426</v>
      </c>
      <c r="K195" t="s">
        <v>427</v>
      </c>
      <c r="L195">
        <v>1346</v>
      </c>
      <c r="N195">
        <v>1009</v>
      </c>
      <c r="O195" t="s">
        <v>49</v>
      </c>
      <c r="P195" t="s">
        <v>49</v>
      </c>
      <c r="Q195">
        <v>1</v>
      </c>
      <c r="X195">
        <v>0.42</v>
      </c>
      <c r="Y195">
        <v>6.09</v>
      </c>
      <c r="Z195">
        <v>0</v>
      </c>
      <c r="AA195">
        <v>0</v>
      </c>
      <c r="AB195">
        <v>0</v>
      </c>
      <c r="AC195">
        <v>0</v>
      </c>
      <c r="AD195">
        <v>1</v>
      </c>
      <c r="AE195">
        <v>0</v>
      </c>
      <c r="AF195" t="s">
        <v>3</v>
      </c>
      <c r="AG195">
        <v>0.42</v>
      </c>
      <c r="AH195">
        <v>2</v>
      </c>
      <c r="AI195">
        <v>145105595</v>
      </c>
      <c r="AJ195">
        <v>178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ROW(Source!A173)</f>
        <v>173</v>
      </c>
      <c r="B196">
        <v>145105617</v>
      </c>
      <c r="C196">
        <v>145105584</v>
      </c>
      <c r="D196">
        <v>140773776</v>
      </c>
      <c r="E196">
        <v>1</v>
      </c>
      <c r="F196">
        <v>1</v>
      </c>
      <c r="G196">
        <v>1</v>
      </c>
      <c r="H196">
        <v>3</v>
      </c>
      <c r="I196" t="s">
        <v>428</v>
      </c>
      <c r="J196" t="s">
        <v>429</v>
      </c>
      <c r="K196" t="s">
        <v>430</v>
      </c>
      <c r="L196">
        <v>1348</v>
      </c>
      <c r="N196">
        <v>1009</v>
      </c>
      <c r="O196" t="s">
        <v>33</v>
      </c>
      <c r="P196" t="s">
        <v>33</v>
      </c>
      <c r="Q196">
        <v>1000</v>
      </c>
      <c r="X196">
        <v>6.0999999999999997E-4</v>
      </c>
      <c r="Y196">
        <v>10315.01</v>
      </c>
      <c r="Z196">
        <v>0</v>
      </c>
      <c r="AA196">
        <v>0</v>
      </c>
      <c r="AB196">
        <v>0</v>
      </c>
      <c r="AC196">
        <v>0</v>
      </c>
      <c r="AD196">
        <v>1</v>
      </c>
      <c r="AE196">
        <v>0</v>
      </c>
      <c r="AF196" t="s">
        <v>3</v>
      </c>
      <c r="AG196">
        <v>6.0999999999999997E-4</v>
      </c>
      <c r="AH196">
        <v>2</v>
      </c>
      <c r="AI196">
        <v>145105596</v>
      </c>
      <c r="AJ196">
        <v>179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ROW(Source!A173)</f>
        <v>173</v>
      </c>
      <c r="B197">
        <v>145105618</v>
      </c>
      <c r="C197">
        <v>145105584</v>
      </c>
      <c r="D197">
        <v>140775017</v>
      </c>
      <c r="E197">
        <v>1</v>
      </c>
      <c r="F197">
        <v>1</v>
      </c>
      <c r="G197">
        <v>1</v>
      </c>
      <c r="H197">
        <v>3</v>
      </c>
      <c r="I197" t="s">
        <v>47</v>
      </c>
      <c r="J197" t="s">
        <v>50</v>
      </c>
      <c r="K197" t="s">
        <v>48</v>
      </c>
      <c r="L197">
        <v>1346</v>
      </c>
      <c r="N197">
        <v>1009</v>
      </c>
      <c r="O197" t="s">
        <v>49</v>
      </c>
      <c r="P197" t="s">
        <v>49</v>
      </c>
      <c r="Q197">
        <v>1</v>
      </c>
      <c r="X197">
        <v>2.2000000000000002</v>
      </c>
      <c r="Y197">
        <v>9.0399999999999991</v>
      </c>
      <c r="Z197">
        <v>0</v>
      </c>
      <c r="AA197">
        <v>0</v>
      </c>
      <c r="AB197">
        <v>0</v>
      </c>
      <c r="AC197">
        <v>0</v>
      </c>
      <c r="AD197">
        <v>1</v>
      </c>
      <c r="AE197">
        <v>0</v>
      </c>
      <c r="AF197" t="s">
        <v>3</v>
      </c>
      <c r="AG197">
        <v>2.2000000000000002</v>
      </c>
      <c r="AH197">
        <v>2</v>
      </c>
      <c r="AI197">
        <v>145105597</v>
      </c>
      <c r="AJ197">
        <v>180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ROW(Source!A173)</f>
        <v>173</v>
      </c>
      <c r="B198">
        <v>145105619</v>
      </c>
      <c r="C198">
        <v>145105584</v>
      </c>
      <c r="D198">
        <v>140776229</v>
      </c>
      <c r="E198">
        <v>1</v>
      </c>
      <c r="F198">
        <v>1</v>
      </c>
      <c r="G198">
        <v>1</v>
      </c>
      <c r="H198">
        <v>3</v>
      </c>
      <c r="I198" t="s">
        <v>431</v>
      </c>
      <c r="J198" t="s">
        <v>432</v>
      </c>
      <c r="K198" t="s">
        <v>433</v>
      </c>
      <c r="L198">
        <v>1348</v>
      </c>
      <c r="N198">
        <v>1009</v>
      </c>
      <c r="O198" t="s">
        <v>33</v>
      </c>
      <c r="P198" t="s">
        <v>33</v>
      </c>
      <c r="Q198">
        <v>1000</v>
      </c>
      <c r="X198">
        <v>1.4999999999999999E-4</v>
      </c>
      <c r="Y198">
        <v>37900</v>
      </c>
      <c r="Z198">
        <v>0</v>
      </c>
      <c r="AA198">
        <v>0</v>
      </c>
      <c r="AB198">
        <v>0</v>
      </c>
      <c r="AC198">
        <v>0</v>
      </c>
      <c r="AD198">
        <v>1</v>
      </c>
      <c r="AE198">
        <v>0</v>
      </c>
      <c r="AF198" t="s">
        <v>3</v>
      </c>
      <c r="AG198">
        <v>1.4999999999999999E-4</v>
      </c>
      <c r="AH198">
        <v>2</v>
      </c>
      <c r="AI198">
        <v>145105598</v>
      </c>
      <c r="AJ198">
        <v>181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ROW(Source!A173)</f>
        <v>173</v>
      </c>
      <c r="B199">
        <v>145105620</v>
      </c>
      <c r="C199">
        <v>145105584</v>
      </c>
      <c r="D199">
        <v>140789856</v>
      </c>
      <c r="E199">
        <v>1</v>
      </c>
      <c r="F199">
        <v>1</v>
      </c>
      <c r="G199">
        <v>1</v>
      </c>
      <c r="H199">
        <v>3</v>
      </c>
      <c r="I199" t="s">
        <v>434</v>
      </c>
      <c r="J199" t="s">
        <v>435</v>
      </c>
      <c r="K199" t="s">
        <v>436</v>
      </c>
      <c r="L199">
        <v>1348</v>
      </c>
      <c r="N199">
        <v>1009</v>
      </c>
      <c r="O199" t="s">
        <v>33</v>
      </c>
      <c r="P199" t="s">
        <v>33</v>
      </c>
      <c r="Q199">
        <v>1000</v>
      </c>
      <c r="X199">
        <v>1.0999999999999999E-2</v>
      </c>
      <c r="Y199">
        <v>7712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0</v>
      </c>
      <c r="AF199" t="s">
        <v>3</v>
      </c>
      <c r="AG199">
        <v>1.0999999999999999E-2</v>
      </c>
      <c r="AH199">
        <v>2</v>
      </c>
      <c r="AI199">
        <v>145105599</v>
      </c>
      <c r="AJ199">
        <v>182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ROW(Source!A173)</f>
        <v>173</v>
      </c>
      <c r="B200">
        <v>145105621</v>
      </c>
      <c r="C200">
        <v>145105584</v>
      </c>
      <c r="D200">
        <v>140762187</v>
      </c>
      <c r="E200">
        <v>70</v>
      </c>
      <c r="F200">
        <v>1</v>
      </c>
      <c r="G200">
        <v>1</v>
      </c>
      <c r="H200">
        <v>3</v>
      </c>
      <c r="I200" t="s">
        <v>514</v>
      </c>
      <c r="J200" t="s">
        <v>3</v>
      </c>
      <c r="K200" t="s">
        <v>515</v>
      </c>
      <c r="L200">
        <v>1348</v>
      </c>
      <c r="N200">
        <v>1009</v>
      </c>
      <c r="O200" t="s">
        <v>33</v>
      </c>
      <c r="P200" t="s">
        <v>33</v>
      </c>
      <c r="Q200">
        <v>1000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1</v>
      </c>
      <c r="AD200">
        <v>0</v>
      </c>
      <c r="AE200">
        <v>0</v>
      </c>
      <c r="AF200" t="s">
        <v>3</v>
      </c>
      <c r="AG200">
        <v>0</v>
      </c>
      <c r="AH200">
        <v>3</v>
      </c>
      <c r="AI200">
        <v>-1</v>
      </c>
      <c r="AJ200" t="s">
        <v>3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ROW(Source!A173)</f>
        <v>173</v>
      </c>
      <c r="B201">
        <v>145105622</v>
      </c>
      <c r="C201">
        <v>145105584</v>
      </c>
      <c r="D201">
        <v>140791984</v>
      </c>
      <c r="E201">
        <v>1</v>
      </c>
      <c r="F201">
        <v>1</v>
      </c>
      <c r="G201">
        <v>1</v>
      </c>
      <c r="H201">
        <v>3</v>
      </c>
      <c r="I201" t="s">
        <v>437</v>
      </c>
      <c r="J201" t="s">
        <v>438</v>
      </c>
      <c r="K201" t="s">
        <v>439</v>
      </c>
      <c r="L201">
        <v>1302</v>
      </c>
      <c r="N201">
        <v>1003</v>
      </c>
      <c r="O201" t="s">
        <v>440</v>
      </c>
      <c r="P201" t="s">
        <v>440</v>
      </c>
      <c r="Q201">
        <v>10</v>
      </c>
      <c r="X201">
        <v>1.6E-2</v>
      </c>
      <c r="Y201">
        <v>50.24</v>
      </c>
      <c r="Z201">
        <v>0</v>
      </c>
      <c r="AA201">
        <v>0</v>
      </c>
      <c r="AB201">
        <v>0</v>
      </c>
      <c r="AC201">
        <v>0</v>
      </c>
      <c r="AD201">
        <v>1</v>
      </c>
      <c r="AE201">
        <v>0</v>
      </c>
      <c r="AF201" t="s">
        <v>3</v>
      </c>
      <c r="AG201">
        <v>1.6E-2</v>
      </c>
      <c r="AH201">
        <v>2</v>
      </c>
      <c r="AI201">
        <v>145105600</v>
      </c>
      <c r="AJ201">
        <v>183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ROW(Source!A173)</f>
        <v>173</v>
      </c>
      <c r="B202">
        <v>145105623</v>
      </c>
      <c r="C202">
        <v>145105584</v>
      </c>
      <c r="D202">
        <v>140792339</v>
      </c>
      <c r="E202">
        <v>1</v>
      </c>
      <c r="F202">
        <v>1</v>
      </c>
      <c r="G202">
        <v>1</v>
      </c>
      <c r="H202">
        <v>3</v>
      </c>
      <c r="I202" t="s">
        <v>441</v>
      </c>
      <c r="J202" t="s">
        <v>442</v>
      </c>
      <c r="K202" t="s">
        <v>443</v>
      </c>
      <c r="L202">
        <v>1348</v>
      </c>
      <c r="N202">
        <v>1009</v>
      </c>
      <c r="O202" t="s">
        <v>33</v>
      </c>
      <c r="P202" t="s">
        <v>33</v>
      </c>
      <c r="Q202">
        <v>1000</v>
      </c>
      <c r="X202">
        <v>4.0000000000000003E-5</v>
      </c>
      <c r="Y202">
        <v>4455.2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0</v>
      </c>
      <c r="AF202" t="s">
        <v>3</v>
      </c>
      <c r="AG202">
        <v>4.0000000000000003E-5</v>
      </c>
      <c r="AH202">
        <v>2</v>
      </c>
      <c r="AI202">
        <v>145105601</v>
      </c>
      <c r="AJ202">
        <v>184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ROW(Source!A173)</f>
        <v>173</v>
      </c>
      <c r="B203">
        <v>145105624</v>
      </c>
      <c r="C203">
        <v>145105584</v>
      </c>
      <c r="D203">
        <v>140762343</v>
      </c>
      <c r="E203">
        <v>70</v>
      </c>
      <c r="F203">
        <v>1</v>
      </c>
      <c r="G203">
        <v>1</v>
      </c>
      <c r="H203">
        <v>3</v>
      </c>
      <c r="I203" t="s">
        <v>516</v>
      </c>
      <c r="J203" t="s">
        <v>3</v>
      </c>
      <c r="K203" t="s">
        <v>517</v>
      </c>
      <c r="L203">
        <v>1348</v>
      </c>
      <c r="N203">
        <v>1009</v>
      </c>
      <c r="O203" t="s">
        <v>33</v>
      </c>
      <c r="P203" t="s">
        <v>33</v>
      </c>
      <c r="Q203">
        <v>1000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1</v>
      </c>
      <c r="AD203">
        <v>0</v>
      </c>
      <c r="AE203">
        <v>0</v>
      </c>
      <c r="AF203" t="s">
        <v>3</v>
      </c>
      <c r="AG203">
        <v>0</v>
      </c>
      <c r="AH203">
        <v>3</v>
      </c>
      <c r="AI203">
        <v>-1</v>
      </c>
      <c r="AJ203" t="s">
        <v>3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ROW(Source!A173)</f>
        <v>173</v>
      </c>
      <c r="B204">
        <v>145105625</v>
      </c>
      <c r="C204">
        <v>145105584</v>
      </c>
      <c r="D204">
        <v>140793072</v>
      </c>
      <c r="E204">
        <v>1</v>
      </c>
      <c r="F204">
        <v>1</v>
      </c>
      <c r="G204">
        <v>1</v>
      </c>
      <c r="H204">
        <v>3</v>
      </c>
      <c r="I204" t="s">
        <v>444</v>
      </c>
      <c r="J204" t="s">
        <v>445</v>
      </c>
      <c r="K204" t="s">
        <v>446</v>
      </c>
      <c r="L204">
        <v>1348</v>
      </c>
      <c r="N204">
        <v>1009</v>
      </c>
      <c r="O204" t="s">
        <v>33</v>
      </c>
      <c r="P204" t="s">
        <v>33</v>
      </c>
      <c r="Q204">
        <v>1000</v>
      </c>
      <c r="X204">
        <v>2.97E-3</v>
      </c>
      <c r="Y204">
        <v>4920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0</v>
      </c>
      <c r="AF204" t="s">
        <v>3</v>
      </c>
      <c r="AG204">
        <v>2.97E-3</v>
      </c>
      <c r="AH204">
        <v>2</v>
      </c>
      <c r="AI204">
        <v>145105602</v>
      </c>
      <c r="AJ204">
        <v>185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ROW(Source!A173)</f>
        <v>173</v>
      </c>
      <c r="B205">
        <v>145105626</v>
      </c>
      <c r="C205">
        <v>145105584</v>
      </c>
      <c r="D205">
        <v>140796351</v>
      </c>
      <c r="E205">
        <v>1</v>
      </c>
      <c r="F205">
        <v>1</v>
      </c>
      <c r="G205">
        <v>1</v>
      </c>
      <c r="H205">
        <v>3</v>
      </c>
      <c r="I205" t="s">
        <v>447</v>
      </c>
      <c r="J205" t="s">
        <v>448</v>
      </c>
      <c r="K205" t="s">
        <v>449</v>
      </c>
      <c r="L205">
        <v>1339</v>
      </c>
      <c r="N205">
        <v>1007</v>
      </c>
      <c r="O205" t="s">
        <v>142</v>
      </c>
      <c r="P205" t="s">
        <v>142</v>
      </c>
      <c r="Q205">
        <v>1</v>
      </c>
      <c r="X205">
        <v>1.2999999999999999E-3</v>
      </c>
      <c r="Y205">
        <v>1700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0</v>
      </c>
      <c r="AF205" t="s">
        <v>3</v>
      </c>
      <c r="AG205">
        <v>1.2999999999999999E-3</v>
      </c>
      <c r="AH205">
        <v>2</v>
      </c>
      <c r="AI205">
        <v>145105603</v>
      </c>
      <c r="AJ205">
        <v>186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ROW(Source!A173)</f>
        <v>173</v>
      </c>
      <c r="B206">
        <v>145105627</v>
      </c>
      <c r="C206">
        <v>145105584</v>
      </c>
      <c r="D206">
        <v>140804058</v>
      </c>
      <c r="E206">
        <v>1</v>
      </c>
      <c r="F206">
        <v>1</v>
      </c>
      <c r="G206">
        <v>1</v>
      </c>
      <c r="H206">
        <v>3</v>
      </c>
      <c r="I206" t="s">
        <v>450</v>
      </c>
      <c r="J206" t="s">
        <v>451</v>
      </c>
      <c r="K206" t="s">
        <v>452</v>
      </c>
      <c r="L206">
        <v>1348</v>
      </c>
      <c r="N206">
        <v>1009</v>
      </c>
      <c r="O206" t="s">
        <v>33</v>
      </c>
      <c r="P206" t="s">
        <v>33</v>
      </c>
      <c r="Q206">
        <v>1000</v>
      </c>
      <c r="X206">
        <v>4.6999999999999999E-4</v>
      </c>
      <c r="Y206">
        <v>15620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0</v>
      </c>
      <c r="AF206" t="s">
        <v>3</v>
      </c>
      <c r="AG206">
        <v>4.6999999999999999E-4</v>
      </c>
      <c r="AH206">
        <v>2</v>
      </c>
      <c r="AI206">
        <v>145105604</v>
      </c>
      <c r="AJ206">
        <v>187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ROW(Source!A173)</f>
        <v>173</v>
      </c>
      <c r="B207">
        <v>145105628</v>
      </c>
      <c r="C207">
        <v>145105584</v>
      </c>
      <c r="D207">
        <v>140805182</v>
      </c>
      <c r="E207">
        <v>1</v>
      </c>
      <c r="F207">
        <v>1</v>
      </c>
      <c r="G207">
        <v>1</v>
      </c>
      <c r="H207">
        <v>3</v>
      </c>
      <c r="I207" t="s">
        <v>453</v>
      </c>
      <c r="J207" t="s">
        <v>454</v>
      </c>
      <c r="K207" t="s">
        <v>455</v>
      </c>
      <c r="L207">
        <v>1346</v>
      </c>
      <c r="N207">
        <v>1009</v>
      </c>
      <c r="O207" t="s">
        <v>49</v>
      </c>
      <c r="P207" t="s">
        <v>49</v>
      </c>
      <c r="Q207">
        <v>1</v>
      </c>
      <c r="X207">
        <v>0.09</v>
      </c>
      <c r="Y207">
        <v>9.42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0</v>
      </c>
      <c r="AF207" t="s">
        <v>3</v>
      </c>
      <c r="AG207">
        <v>0.09</v>
      </c>
      <c r="AH207">
        <v>2</v>
      </c>
      <c r="AI207">
        <v>145105605</v>
      </c>
      <c r="AJ207">
        <v>188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ROW(Source!A177)</f>
        <v>177</v>
      </c>
      <c r="B208">
        <v>145105640</v>
      </c>
      <c r="C208">
        <v>145105632</v>
      </c>
      <c r="D208">
        <v>140755433</v>
      </c>
      <c r="E208">
        <v>70</v>
      </c>
      <c r="F208">
        <v>1</v>
      </c>
      <c r="G208">
        <v>1</v>
      </c>
      <c r="H208">
        <v>1</v>
      </c>
      <c r="I208" t="s">
        <v>456</v>
      </c>
      <c r="J208" t="s">
        <v>3</v>
      </c>
      <c r="K208" t="s">
        <v>457</v>
      </c>
      <c r="L208">
        <v>1191</v>
      </c>
      <c r="N208">
        <v>1013</v>
      </c>
      <c r="O208" t="s">
        <v>392</v>
      </c>
      <c r="P208" t="s">
        <v>392</v>
      </c>
      <c r="Q208">
        <v>1</v>
      </c>
      <c r="X208">
        <v>97.2</v>
      </c>
      <c r="Y208">
        <v>0</v>
      </c>
      <c r="Z208">
        <v>0</v>
      </c>
      <c r="AA208">
        <v>0</v>
      </c>
      <c r="AB208">
        <v>8.5299999999999994</v>
      </c>
      <c r="AC208">
        <v>0</v>
      </c>
      <c r="AD208">
        <v>1</v>
      </c>
      <c r="AE208">
        <v>1</v>
      </c>
      <c r="AF208" t="s">
        <v>237</v>
      </c>
      <c r="AG208">
        <v>111.78</v>
      </c>
      <c r="AH208">
        <v>2</v>
      </c>
      <c r="AI208">
        <v>145105633</v>
      </c>
      <c r="AJ208">
        <v>189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ROW(Source!A177)</f>
        <v>177</v>
      </c>
      <c r="B209">
        <v>145105641</v>
      </c>
      <c r="C209">
        <v>145105632</v>
      </c>
      <c r="D209">
        <v>140755491</v>
      </c>
      <c r="E209">
        <v>70</v>
      </c>
      <c r="F209">
        <v>1</v>
      </c>
      <c r="G209">
        <v>1</v>
      </c>
      <c r="H209">
        <v>1</v>
      </c>
      <c r="I209" t="s">
        <v>399</v>
      </c>
      <c r="J209" t="s">
        <v>3</v>
      </c>
      <c r="K209" t="s">
        <v>400</v>
      </c>
      <c r="L209">
        <v>1191</v>
      </c>
      <c r="N209">
        <v>1013</v>
      </c>
      <c r="O209" t="s">
        <v>392</v>
      </c>
      <c r="P209" t="s">
        <v>392</v>
      </c>
      <c r="Q209">
        <v>1</v>
      </c>
      <c r="X209">
        <v>0.27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1</v>
      </c>
      <c r="AE209">
        <v>2</v>
      </c>
      <c r="AF209" t="s">
        <v>38</v>
      </c>
      <c r="AG209">
        <v>0.33750000000000002</v>
      </c>
      <c r="AH209">
        <v>2</v>
      </c>
      <c r="AI209">
        <v>145105634</v>
      </c>
      <c r="AJ209">
        <v>190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ROW(Source!A177)</f>
        <v>177</v>
      </c>
      <c r="B210">
        <v>145105642</v>
      </c>
      <c r="C210">
        <v>145105632</v>
      </c>
      <c r="D210">
        <v>140922893</v>
      </c>
      <c r="E210">
        <v>1</v>
      </c>
      <c r="F210">
        <v>1</v>
      </c>
      <c r="G210">
        <v>1</v>
      </c>
      <c r="H210">
        <v>2</v>
      </c>
      <c r="I210" t="s">
        <v>458</v>
      </c>
      <c r="J210" t="s">
        <v>459</v>
      </c>
      <c r="K210" t="s">
        <v>460</v>
      </c>
      <c r="L210">
        <v>1367</v>
      </c>
      <c r="N210">
        <v>1011</v>
      </c>
      <c r="O210" t="s">
        <v>396</v>
      </c>
      <c r="P210" t="s">
        <v>396</v>
      </c>
      <c r="Q210">
        <v>1</v>
      </c>
      <c r="X210">
        <v>0.2</v>
      </c>
      <c r="Y210">
        <v>0</v>
      </c>
      <c r="Z210">
        <v>86.4</v>
      </c>
      <c r="AA210">
        <v>13.5</v>
      </c>
      <c r="AB210">
        <v>0</v>
      </c>
      <c r="AC210">
        <v>0</v>
      </c>
      <c r="AD210">
        <v>1</v>
      </c>
      <c r="AE210">
        <v>0</v>
      </c>
      <c r="AF210" t="s">
        <v>38</v>
      </c>
      <c r="AG210">
        <v>0.25</v>
      </c>
      <c r="AH210">
        <v>2</v>
      </c>
      <c r="AI210">
        <v>145105635</v>
      </c>
      <c r="AJ210">
        <v>191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ROW(Source!A177)</f>
        <v>177</v>
      </c>
      <c r="B211">
        <v>145105643</v>
      </c>
      <c r="C211">
        <v>145105632</v>
      </c>
      <c r="D211">
        <v>140923885</v>
      </c>
      <c r="E211">
        <v>1</v>
      </c>
      <c r="F211">
        <v>1</v>
      </c>
      <c r="G211">
        <v>1</v>
      </c>
      <c r="H211">
        <v>2</v>
      </c>
      <c r="I211" t="s">
        <v>413</v>
      </c>
      <c r="J211" t="s">
        <v>414</v>
      </c>
      <c r="K211" t="s">
        <v>415</v>
      </c>
      <c r="L211">
        <v>1367</v>
      </c>
      <c r="N211">
        <v>1011</v>
      </c>
      <c r="O211" t="s">
        <v>396</v>
      </c>
      <c r="P211" t="s">
        <v>396</v>
      </c>
      <c r="Q211">
        <v>1</v>
      </c>
      <c r="X211">
        <v>7.0000000000000007E-2</v>
      </c>
      <c r="Y211">
        <v>0</v>
      </c>
      <c r="Z211">
        <v>65.709999999999994</v>
      </c>
      <c r="AA211">
        <v>11.6</v>
      </c>
      <c r="AB211">
        <v>0</v>
      </c>
      <c r="AC211">
        <v>0</v>
      </c>
      <c r="AD211">
        <v>1</v>
      </c>
      <c r="AE211">
        <v>0</v>
      </c>
      <c r="AF211" t="s">
        <v>38</v>
      </c>
      <c r="AG211">
        <v>8.7500000000000008E-2</v>
      </c>
      <c r="AH211">
        <v>2</v>
      </c>
      <c r="AI211">
        <v>145105636</v>
      </c>
      <c r="AJ211">
        <v>192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ROW(Source!A177)</f>
        <v>177</v>
      </c>
      <c r="B212">
        <v>145105644</v>
      </c>
      <c r="C212">
        <v>145105632</v>
      </c>
      <c r="D212">
        <v>140775136</v>
      </c>
      <c r="E212">
        <v>1</v>
      </c>
      <c r="F212">
        <v>1</v>
      </c>
      <c r="G212">
        <v>1</v>
      </c>
      <c r="H212">
        <v>3</v>
      </c>
      <c r="I212" t="s">
        <v>461</v>
      </c>
      <c r="J212" t="s">
        <v>462</v>
      </c>
      <c r="K212" t="s">
        <v>463</v>
      </c>
      <c r="L212">
        <v>1348</v>
      </c>
      <c r="N212">
        <v>1009</v>
      </c>
      <c r="O212" t="s">
        <v>33</v>
      </c>
      <c r="P212" t="s">
        <v>33</v>
      </c>
      <c r="Q212">
        <v>1000</v>
      </c>
      <c r="X212">
        <v>4.0000000000000001E-3</v>
      </c>
      <c r="Y212">
        <v>8475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0</v>
      </c>
      <c r="AF212" t="s">
        <v>3</v>
      </c>
      <c r="AG212">
        <v>4.0000000000000001E-3</v>
      </c>
      <c r="AH212">
        <v>2</v>
      </c>
      <c r="AI212">
        <v>145105637</v>
      </c>
      <c r="AJ212">
        <v>193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ROW(Source!A177)</f>
        <v>177</v>
      </c>
      <c r="B213">
        <v>145105645</v>
      </c>
      <c r="C213">
        <v>145105632</v>
      </c>
      <c r="D213">
        <v>140792325</v>
      </c>
      <c r="E213">
        <v>1</v>
      </c>
      <c r="F213">
        <v>1</v>
      </c>
      <c r="G213">
        <v>1</v>
      </c>
      <c r="H213">
        <v>3</v>
      </c>
      <c r="I213" t="s">
        <v>464</v>
      </c>
      <c r="J213" t="s">
        <v>465</v>
      </c>
      <c r="K213" t="s">
        <v>466</v>
      </c>
      <c r="L213">
        <v>1348</v>
      </c>
      <c r="N213">
        <v>1009</v>
      </c>
      <c r="O213" t="s">
        <v>33</v>
      </c>
      <c r="P213" t="s">
        <v>33</v>
      </c>
      <c r="Q213">
        <v>1000</v>
      </c>
      <c r="X213">
        <v>1.2E-2</v>
      </c>
      <c r="Y213">
        <v>8190</v>
      </c>
      <c r="Z213">
        <v>0</v>
      </c>
      <c r="AA213">
        <v>0</v>
      </c>
      <c r="AB213">
        <v>0</v>
      </c>
      <c r="AC213">
        <v>0</v>
      </c>
      <c r="AD213">
        <v>1</v>
      </c>
      <c r="AE213">
        <v>0</v>
      </c>
      <c r="AF213" t="s">
        <v>3</v>
      </c>
      <c r="AG213">
        <v>1.2E-2</v>
      </c>
      <c r="AH213">
        <v>2</v>
      </c>
      <c r="AI213">
        <v>145105638</v>
      </c>
      <c r="AJ213">
        <v>194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ROW(Source!A177)</f>
        <v>177</v>
      </c>
      <c r="B214">
        <v>145105646</v>
      </c>
      <c r="C214">
        <v>145105632</v>
      </c>
      <c r="D214">
        <v>140792570</v>
      </c>
      <c r="E214">
        <v>1</v>
      </c>
      <c r="F214">
        <v>1</v>
      </c>
      <c r="G214">
        <v>1</v>
      </c>
      <c r="H214">
        <v>3</v>
      </c>
      <c r="I214" t="s">
        <v>82</v>
      </c>
      <c r="J214" t="s">
        <v>84</v>
      </c>
      <c r="K214" t="s">
        <v>83</v>
      </c>
      <c r="L214">
        <v>1348</v>
      </c>
      <c r="N214">
        <v>1009</v>
      </c>
      <c r="O214" t="s">
        <v>33</v>
      </c>
      <c r="P214" t="s">
        <v>33</v>
      </c>
      <c r="Q214">
        <v>1000</v>
      </c>
      <c r="X214">
        <v>0.56999999999999995</v>
      </c>
      <c r="Y214">
        <v>11200</v>
      </c>
      <c r="Z214">
        <v>0</v>
      </c>
      <c r="AA214">
        <v>0</v>
      </c>
      <c r="AB214">
        <v>0</v>
      </c>
      <c r="AC214">
        <v>0</v>
      </c>
      <c r="AD214">
        <v>1</v>
      </c>
      <c r="AE214">
        <v>0</v>
      </c>
      <c r="AF214" t="s">
        <v>3</v>
      </c>
      <c r="AG214">
        <v>0.56999999999999995</v>
      </c>
      <c r="AH214">
        <v>2</v>
      </c>
      <c r="AI214">
        <v>145105639</v>
      </c>
      <c r="AJ214">
        <v>195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ROW(Source!A179)</f>
        <v>179</v>
      </c>
      <c r="B215">
        <v>145105657</v>
      </c>
      <c r="C215">
        <v>145105648</v>
      </c>
      <c r="D215">
        <v>140755433</v>
      </c>
      <c r="E215">
        <v>70</v>
      </c>
      <c r="F215">
        <v>1</v>
      </c>
      <c r="G215">
        <v>1</v>
      </c>
      <c r="H215">
        <v>1</v>
      </c>
      <c r="I215" t="s">
        <v>456</v>
      </c>
      <c r="J215" t="s">
        <v>3</v>
      </c>
      <c r="K215" t="s">
        <v>457</v>
      </c>
      <c r="L215">
        <v>1191</v>
      </c>
      <c r="N215">
        <v>1013</v>
      </c>
      <c r="O215" t="s">
        <v>392</v>
      </c>
      <c r="P215" t="s">
        <v>392</v>
      </c>
      <c r="Q215">
        <v>1</v>
      </c>
      <c r="X215">
        <v>27.8</v>
      </c>
      <c r="Y215">
        <v>0</v>
      </c>
      <c r="Z215">
        <v>0</v>
      </c>
      <c r="AA215">
        <v>0</v>
      </c>
      <c r="AB215">
        <v>8.5299999999999994</v>
      </c>
      <c r="AC215">
        <v>0</v>
      </c>
      <c r="AD215">
        <v>1</v>
      </c>
      <c r="AE215">
        <v>1</v>
      </c>
      <c r="AF215" t="s">
        <v>237</v>
      </c>
      <c r="AG215">
        <v>31.97</v>
      </c>
      <c r="AH215">
        <v>2</v>
      </c>
      <c r="AI215">
        <v>145105649</v>
      </c>
      <c r="AJ215">
        <v>196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ROW(Source!A179)</f>
        <v>179</v>
      </c>
      <c r="B216">
        <v>145105658</v>
      </c>
      <c r="C216">
        <v>145105648</v>
      </c>
      <c r="D216">
        <v>140755491</v>
      </c>
      <c r="E216">
        <v>70</v>
      </c>
      <c r="F216">
        <v>1</v>
      </c>
      <c r="G216">
        <v>1</v>
      </c>
      <c r="H216">
        <v>1</v>
      </c>
      <c r="I216" t="s">
        <v>399</v>
      </c>
      <c r="J216" t="s">
        <v>3</v>
      </c>
      <c r="K216" t="s">
        <v>400</v>
      </c>
      <c r="L216">
        <v>1191</v>
      </c>
      <c r="N216">
        <v>1013</v>
      </c>
      <c r="O216" t="s">
        <v>392</v>
      </c>
      <c r="P216" t="s">
        <v>392</v>
      </c>
      <c r="Q216">
        <v>1</v>
      </c>
      <c r="X216">
        <v>0.25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1</v>
      </c>
      <c r="AE216">
        <v>2</v>
      </c>
      <c r="AF216" t="s">
        <v>38</v>
      </c>
      <c r="AG216">
        <v>0.3125</v>
      </c>
      <c r="AH216">
        <v>2</v>
      </c>
      <c r="AI216">
        <v>145105650</v>
      </c>
      <c r="AJ216">
        <v>197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ROW(Source!A179)</f>
        <v>179</v>
      </c>
      <c r="B217">
        <v>145105659</v>
      </c>
      <c r="C217">
        <v>145105648</v>
      </c>
      <c r="D217">
        <v>140922893</v>
      </c>
      <c r="E217">
        <v>1</v>
      </c>
      <c r="F217">
        <v>1</v>
      </c>
      <c r="G217">
        <v>1</v>
      </c>
      <c r="H217">
        <v>2</v>
      </c>
      <c r="I217" t="s">
        <v>458</v>
      </c>
      <c r="J217" t="s">
        <v>459</v>
      </c>
      <c r="K217" t="s">
        <v>460</v>
      </c>
      <c r="L217">
        <v>1367</v>
      </c>
      <c r="N217">
        <v>1011</v>
      </c>
      <c r="O217" t="s">
        <v>396</v>
      </c>
      <c r="P217" t="s">
        <v>396</v>
      </c>
      <c r="Q217">
        <v>1</v>
      </c>
      <c r="X217">
        <v>0.11</v>
      </c>
      <c r="Y217">
        <v>0</v>
      </c>
      <c r="Z217">
        <v>86.4</v>
      </c>
      <c r="AA217">
        <v>13.5</v>
      </c>
      <c r="AB217">
        <v>0</v>
      </c>
      <c r="AC217">
        <v>0</v>
      </c>
      <c r="AD217">
        <v>1</v>
      </c>
      <c r="AE217">
        <v>0</v>
      </c>
      <c r="AF217" t="s">
        <v>38</v>
      </c>
      <c r="AG217">
        <v>0.13750000000000001</v>
      </c>
      <c r="AH217">
        <v>2</v>
      </c>
      <c r="AI217">
        <v>145105651</v>
      </c>
      <c r="AJ217">
        <v>198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ROW(Source!A179)</f>
        <v>179</v>
      </c>
      <c r="B218">
        <v>145105660</v>
      </c>
      <c r="C218">
        <v>145105648</v>
      </c>
      <c r="D218">
        <v>140922951</v>
      </c>
      <c r="E218">
        <v>1</v>
      </c>
      <c r="F218">
        <v>1</v>
      </c>
      <c r="G218">
        <v>1</v>
      </c>
      <c r="H218">
        <v>2</v>
      </c>
      <c r="I218" t="s">
        <v>404</v>
      </c>
      <c r="J218" t="s">
        <v>405</v>
      </c>
      <c r="K218" t="s">
        <v>406</v>
      </c>
      <c r="L218">
        <v>1367</v>
      </c>
      <c r="N218">
        <v>1011</v>
      </c>
      <c r="O218" t="s">
        <v>396</v>
      </c>
      <c r="P218" t="s">
        <v>396</v>
      </c>
      <c r="Q218">
        <v>1</v>
      </c>
      <c r="X218">
        <v>0.05</v>
      </c>
      <c r="Y218">
        <v>0</v>
      </c>
      <c r="Z218">
        <v>115.4</v>
      </c>
      <c r="AA218">
        <v>13.5</v>
      </c>
      <c r="AB218">
        <v>0</v>
      </c>
      <c r="AC218">
        <v>0</v>
      </c>
      <c r="AD218">
        <v>1</v>
      </c>
      <c r="AE218">
        <v>0</v>
      </c>
      <c r="AF218" t="s">
        <v>38</v>
      </c>
      <c r="AG218">
        <v>6.25E-2</v>
      </c>
      <c r="AH218">
        <v>2</v>
      </c>
      <c r="AI218">
        <v>145105652</v>
      </c>
      <c r="AJ218">
        <v>199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ROW(Source!A179)</f>
        <v>179</v>
      </c>
      <c r="B219">
        <v>145105661</v>
      </c>
      <c r="C219">
        <v>145105648</v>
      </c>
      <c r="D219">
        <v>140923885</v>
      </c>
      <c r="E219">
        <v>1</v>
      </c>
      <c r="F219">
        <v>1</v>
      </c>
      <c r="G219">
        <v>1</v>
      </c>
      <c r="H219">
        <v>2</v>
      </c>
      <c r="I219" t="s">
        <v>413</v>
      </c>
      <c r="J219" t="s">
        <v>414</v>
      </c>
      <c r="K219" t="s">
        <v>415</v>
      </c>
      <c r="L219">
        <v>1367</v>
      </c>
      <c r="N219">
        <v>1011</v>
      </c>
      <c r="O219" t="s">
        <v>396</v>
      </c>
      <c r="P219" t="s">
        <v>396</v>
      </c>
      <c r="Q219">
        <v>1</v>
      </c>
      <c r="X219">
        <v>0.09</v>
      </c>
      <c r="Y219">
        <v>0</v>
      </c>
      <c r="Z219">
        <v>65.709999999999994</v>
      </c>
      <c r="AA219">
        <v>11.6</v>
      </c>
      <c r="AB219">
        <v>0</v>
      </c>
      <c r="AC219">
        <v>0</v>
      </c>
      <c r="AD219">
        <v>1</v>
      </c>
      <c r="AE219">
        <v>0</v>
      </c>
      <c r="AF219" t="s">
        <v>38</v>
      </c>
      <c r="AG219">
        <v>0.11249999999999999</v>
      </c>
      <c r="AH219">
        <v>2</v>
      </c>
      <c r="AI219">
        <v>145105653</v>
      </c>
      <c r="AJ219">
        <v>200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ROW(Source!A179)</f>
        <v>179</v>
      </c>
      <c r="B220">
        <v>145105662</v>
      </c>
      <c r="C220">
        <v>145105648</v>
      </c>
      <c r="D220">
        <v>140775112</v>
      </c>
      <c r="E220">
        <v>1</v>
      </c>
      <c r="F220">
        <v>1</v>
      </c>
      <c r="G220">
        <v>1</v>
      </c>
      <c r="H220">
        <v>3</v>
      </c>
      <c r="I220" t="s">
        <v>467</v>
      </c>
      <c r="J220" t="s">
        <v>468</v>
      </c>
      <c r="K220" t="s">
        <v>469</v>
      </c>
      <c r="L220">
        <v>1348</v>
      </c>
      <c r="N220">
        <v>1009</v>
      </c>
      <c r="O220" t="s">
        <v>33</v>
      </c>
      <c r="P220" t="s">
        <v>33</v>
      </c>
      <c r="Q220">
        <v>1000</v>
      </c>
      <c r="X220">
        <v>3.8E-3</v>
      </c>
      <c r="Y220">
        <v>11978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0</v>
      </c>
      <c r="AF220" t="s">
        <v>3</v>
      </c>
      <c r="AG220">
        <v>3.8E-3</v>
      </c>
      <c r="AH220">
        <v>2</v>
      </c>
      <c r="AI220">
        <v>145105654</v>
      </c>
      <c r="AJ220">
        <v>201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ROW(Source!A179)</f>
        <v>179</v>
      </c>
      <c r="B221">
        <v>145105663</v>
      </c>
      <c r="C221">
        <v>145105648</v>
      </c>
      <c r="D221">
        <v>140790840</v>
      </c>
      <c r="E221">
        <v>1</v>
      </c>
      <c r="F221">
        <v>1</v>
      </c>
      <c r="G221">
        <v>1</v>
      </c>
      <c r="H221">
        <v>3</v>
      </c>
      <c r="I221" t="s">
        <v>470</v>
      </c>
      <c r="J221" t="s">
        <v>471</v>
      </c>
      <c r="K221" t="s">
        <v>472</v>
      </c>
      <c r="L221">
        <v>1348</v>
      </c>
      <c r="N221">
        <v>1009</v>
      </c>
      <c r="O221" t="s">
        <v>33</v>
      </c>
      <c r="P221" t="s">
        <v>33</v>
      </c>
      <c r="Q221">
        <v>1000</v>
      </c>
      <c r="X221">
        <v>0.16900000000000001</v>
      </c>
      <c r="Y221">
        <v>7977</v>
      </c>
      <c r="Z221">
        <v>0</v>
      </c>
      <c r="AA221">
        <v>0</v>
      </c>
      <c r="AB221">
        <v>0</v>
      </c>
      <c r="AC221">
        <v>0</v>
      </c>
      <c r="AD221">
        <v>1</v>
      </c>
      <c r="AE221">
        <v>0</v>
      </c>
      <c r="AF221" t="s">
        <v>3</v>
      </c>
      <c r="AG221">
        <v>0.16900000000000001</v>
      </c>
      <c r="AH221">
        <v>2</v>
      </c>
      <c r="AI221">
        <v>145105655</v>
      </c>
      <c r="AJ221">
        <v>202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ROW(Source!A179)</f>
        <v>179</v>
      </c>
      <c r="B222">
        <v>145105664</v>
      </c>
      <c r="C222">
        <v>145105648</v>
      </c>
      <c r="D222">
        <v>140792570</v>
      </c>
      <c r="E222">
        <v>1</v>
      </c>
      <c r="F222">
        <v>1</v>
      </c>
      <c r="G222">
        <v>1</v>
      </c>
      <c r="H222">
        <v>3</v>
      </c>
      <c r="I222" t="s">
        <v>82</v>
      </c>
      <c r="J222" t="s">
        <v>84</v>
      </c>
      <c r="K222" t="s">
        <v>83</v>
      </c>
      <c r="L222">
        <v>1348</v>
      </c>
      <c r="N222">
        <v>1009</v>
      </c>
      <c r="O222" t="s">
        <v>33</v>
      </c>
      <c r="P222" t="s">
        <v>33</v>
      </c>
      <c r="Q222">
        <v>1000</v>
      </c>
      <c r="X222">
        <v>0.33</v>
      </c>
      <c r="Y222">
        <v>11200</v>
      </c>
      <c r="Z222">
        <v>0</v>
      </c>
      <c r="AA222">
        <v>0</v>
      </c>
      <c r="AB222">
        <v>0</v>
      </c>
      <c r="AC222">
        <v>0</v>
      </c>
      <c r="AD222">
        <v>1</v>
      </c>
      <c r="AE222">
        <v>0</v>
      </c>
      <c r="AF222" t="s">
        <v>3</v>
      </c>
      <c r="AG222">
        <v>0.33</v>
      </c>
      <c r="AH222">
        <v>2</v>
      </c>
      <c r="AI222">
        <v>145105656</v>
      </c>
      <c r="AJ222">
        <v>203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ROW(Source!A184)</f>
        <v>184</v>
      </c>
      <c r="B223">
        <v>145105671</v>
      </c>
      <c r="C223">
        <v>145105669</v>
      </c>
      <c r="D223">
        <v>140755443</v>
      </c>
      <c r="E223">
        <v>70</v>
      </c>
      <c r="F223">
        <v>1</v>
      </c>
      <c r="G223">
        <v>1</v>
      </c>
      <c r="H223">
        <v>1</v>
      </c>
      <c r="I223" t="s">
        <v>473</v>
      </c>
      <c r="J223" t="s">
        <v>3</v>
      </c>
      <c r="K223" t="s">
        <v>474</v>
      </c>
      <c r="L223">
        <v>1191</v>
      </c>
      <c r="N223">
        <v>1013</v>
      </c>
      <c r="O223" t="s">
        <v>392</v>
      </c>
      <c r="P223" t="s">
        <v>392</v>
      </c>
      <c r="Q223">
        <v>1</v>
      </c>
      <c r="X223">
        <v>0.18</v>
      </c>
      <c r="Y223">
        <v>0</v>
      </c>
      <c r="Z223">
        <v>0</v>
      </c>
      <c r="AA223">
        <v>0</v>
      </c>
      <c r="AB223">
        <v>9.6199999999999992</v>
      </c>
      <c r="AC223">
        <v>0</v>
      </c>
      <c r="AD223">
        <v>1</v>
      </c>
      <c r="AE223">
        <v>1</v>
      </c>
      <c r="AF223" t="s">
        <v>237</v>
      </c>
      <c r="AG223">
        <v>0.20699999999999999</v>
      </c>
      <c r="AH223">
        <v>2</v>
      </c>
      <c r="AI223">
        <v>145105670</v>
      </c>
      <c r="AJ223">
        <v>204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ROW(Source!A184)</f>
        <v>184</v>
      </c>
      <c r="B224">
        <v>145105672</v>
      </c>
      <c r="C224">
        <v>145105669</v>
      </c>
      <c r="D224">
        <v>140762174</v>
      </c>
      <c r="E224">
        <v>70</v>
      </c>
      <c r="F224">
        <v>1</v>
      </c>
      <c r="G224">
        <v>1</v>
      </c>
      <c r="H224">
        <v>3</v>
      </c>
      <c r="I224" t="s">
        <v>518</v>
      </c>
      <c r="J224" t="s">
        <v>3</v>
      </c>
      <c r="K224" t="s">
        <v>519</v>
      </c>
      <c r="L224">
        <v>1371</v>
      </c>
      <c r="N224">
        <v>1013</v>
      </c>
      <c r="O224" t="s">
        <v>96</v>
      </c>
      <c r="P224" t="s">
        <v>96</v>
      </c>
      <c r="Q224">
        <v>1</v>
      </c>
      <c r="X224">
        <v>1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 t="s">
        <v>3</v>
      </c>
      <c r="AG224">
        <v>1</v>
      </c>
      <c r="AH224">
        <v>3</v>
      </c>
      <c r="AI224">
        <v>-1</v>
      </c>
      <c r="AJ224" t="s">
        <v>3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ROW(Source!A186)</f>
        <v>186</v>
      </c>
      <c r="B225">
        <v>145105677</v>
      </c>
      <c r="C225">
        <v>145105674</v>
      </c>
      <c r="D225">
        <v>140755443</v>
      </c>
      <c r="E225">
        <v>70</v>
      </c>
      <c r="F225">
        <v>1</v>
      </c>
      <c r="G225">
        <v>1</v>
      </c>
      <c r="H225">
        <v>1</v>
      </c>
      <c r="I225" t="s">
        <v>473</v>
      </c>
      <c r="J225" t="s">
        <v>3</v>
      </c>
      <c r="K225" t="s">
        <v>474</v>
      </c>
      <c r="L225">
        <v>1191</v>
      </c>
      <c r="N225">
        <v>1013</v>
      </c>
      <c r="O225" t="s">
        <v>392</v>
      </c>
      <c r="P225" t="s">
        <v>392</v>
      </c>
      <c r="Q225">
        <v>1</v>
      </c>
      <c r="X225">
        <v>0.12</v>
      </c>
      <c r="Y225">
        <v>0</v>
      </c>
      <c r="Z225">
        <v>0</v>
      </c>
      <c r="AA225">
        <v>0</v>
      </c>
      <c r="AB225">
        <v>9.6199999999999992</v>
      </c>
      <c r="AC225">
        <v>0</v>
      </c>
      <c r="AD225">
        <v>1</v>
      </c>
      <c r="AE225">
        <v>1</v>
      </c>
      <c r="AF225" t="s">
        <v>237</v>
      </c>
      <c r="AG225">
        <v>0.13799999999999998</v>
      </c>
      <c r="AH225">
        <v>2</v>
      </c>
      <c r="AI225">
        <v>145105675</v>
      </c>
      <c r="AJ225">
        <v>205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ROW(Source!A186)</f>
        <v>186</v>
      </c>
      <c r="B226">
        <v>145105678</v>
      </c>
      <c r="C226">
        <v>145105674</v>
      </c>
      <c r="D226">
        <v>140775147</v>
      </c>
      <c r="E226">
        <v>1</v>
      </c>
      <c r="F226">
        <v>1</v>
      </c>
      <c r="G226">
        <v>1</v>
      </c>
      <c r="H226">
        <v>3</v>
      </c>
      <c r="I226" t="s">
        <v>475</v>
      </c>
      <c r="J226" t="s">
        <v>476</v>
      </c>
      <c r="K226" t="s">
        <v>477</v>
      </c>
      <c r="L226">
        <v>1425</v>
      </c>
      <c r="N226">
        <v>1013</v>
      </c>
      <c r="O226" t="s">
        <v>478</v>
      </c>
      <c r="P226" t="s">
        <v>478</v>
      </c>
      <c r="Q226">
        <v>1</v>
      </c>
      <c r="X226">
        <v>0.2</v>
      </c>
      <c r="Y226">
        <v>39</v>
      </c>
      <c r="Z226">
        <v>0</v>
      </c>
      <c r="AA226">
        <v>0</v>
      </c>
      <c r="AB226">
        <v>0</v>
      </c>
      <c r="AC226">
        <v>0</v>
      </c>
      <c r="AD226">
        <v>1</v>
      </c>
      <c r="AE226">
        <v>0</v>
      </c>
      <c r="AF226" t="s">
        <v>3</v>
      </c>
      <c r="AG226">
        <v>0.2</v>
      </c>
      <c r="AH226">
        <v>2</v>
      </c>
      <c r="AI226">
        <v>145105676</v>
      </c>
      <c r="AJ226">
        <v>206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ROW(Source!A186)</f>
        <v>186</v>
      </c>
      <c r="B227">
        <v>145105679</v>
      </c>
      <c r="C227">
        <v>145105674</v>
      </c>
      <c r="D227">
        <v>140762129</v>
      </c>
      <c r="E227">
        <v>70</v>
      </c>
      <c r="F227">
        <v>1</v>
      </c>
      <c r="G227">
        <v>1</v>
      </c>
      <c r="H227">
        <v>3</v>
      </c>
      <c r="I227" t="s">
        <v>520</v>
      </c>
      <c r="J227" t="s">
        <v>3</v>
      </c>
      <c r="K227" t="s">
        <v>521</v>
      </c>
      <c r="L227">
        <v>1301</v>
      </c>
      <c r="N227">
        <v>1003</v>
      </c>
      <c r="O227" t="s">
        <v>74</v>
      </c>
      <c r="P227" t="s">
        <v>74</v>
      </c>
      <c r="Q227">
        <v>1</v>
      </c>
      <c r="X227">
        <v>1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 t="s">
        <v>3</v>
      </c>
      <c r="AG227">
        <v>1</v>
      </c>
      <c r="AH227">
        <v>3</v>
      </c>
      <c r="AI227">
        <v>-1</v>
      </c>
      <c r="AJ227" t="s">
        <v>3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ROW(Source!A186)</f>
        <v>186</v>
      </c>
      <c r="B228">
        <v>145105680</v>
      </c>
      <c r="C228">
        <v>145105674</v>
      </c>
      <c r="D228">
        <v>140762174</v>
      </c>
      <c r="E228">
        <v>70</v>
      </c>
      <c r="F228">
        <v>1</v>
      </c>
      <c r="G228">
        <v>1</v>
      </c>
      <c r="H228">
        <v>3</v>
      </c>
      <c r="I228" t="s">
        <v>518</v>
      </c>
      <c r="J228" t="s">
        <v>3</v>
      </c>
      <c r="K228" t="s">
        <v>519</v>
      </c>
      <c r="L228">
        <v>1371</v>
      </c>
      <c r="N228">
        <v>1013</v>
      </c>
      <c r="O228" t="s">
        <v>96</v>
      </c>
      <c r="P228" t="s">
        <v>96</v>
      </c>
      <c r="Q228">
        <v>1</v>
      </c>
      <c r="X228">
        <v>2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 t="s">
        <v>3</v>
      </c>
      <c r="AG228">
        <v>2</v>
      </c>
      <c r="AH228">
        <v>3</v>
      </c>
      <c r="AI228">
        <v>-1</v>
      </c>
      <c r="AJ228" t="s">
        <v>3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ROW(Source!A190)</f>
        <v>190</v>
      </c>
      <c r="B229">
        <v>145105686</v>
      </c>
      <c r="C229">
        <v>145105684</v>
      </c>
      <c r="D229">
        <v>140755443</v>
      </c>
      <c r="E229">
        <v>70</v>
      </c>
      <c r="F229">
        <v>1</v>
      </c>
      <c r="G229">
        <v>1</v>
      </c>
      <c r="H229">
        <v>1</v>
      </c>
      <c r="I229" t="s">
        <v>473</v>
      </c>
      <c r="J229" t="s">
        <v>3</v>
      </c>
      <c r="K229" t="s">
        <v>474</v>
      </c>
      <c r="L229">
        <v>1191</v>
      </c>
      <c r="N229">
        <v>1013</v>
      </c>
      <c r="O229" t="s">
        <v>392</v>
      </c>
      <c r="P229" t="s">
        <v>392</v>
      </c>
      <c r="Q229">
        <v>1</v>
      </c>
      <c r="X229">
        <v>0.12</v>
      </c>
      <c r="Y229">
        <v>0</v>
      </c>
      <c r="Z229">
        <v>0</v>
      </c>
      <c r="AA229">
        <v>0</v>
      </c>
      <c r="AB229">
        <v>9.6199999999999992</v>
      </c>
      <c r="AC229">
        <v>0</v>
      </c>
      <c r="AD229">
        <v>1</v>
      </c>
      <c r="AE229">
        <v>1</v>
      </c>
      <c r="AF229" t="s">
        <v>237</v>
      </c>
      <c r="AG229">
        <v>0.13799999999999998</v>
      </c>
      <c r="AH229">
        <v>2</v>
      </c>
      <c r="AI229">
        <v>145105685</v>
      </c>
      <c r="AJ229">
        <v>207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ROW(Source!A190)</f>
        <v>190</v>
      </c>
      <c r="B230">
        <v>145105687</v>
      </c>
      <c r="C230">
        <v>145105684</v>
      </c>
      <c r="D230">
        <v>140762174</v>
      </c>
      <c r="E230">
        <v>70</v>
      </c>
      <c r="F230">
        <v>1</v>
      </c>
      <c r="G230">
        <v>1</v>
      </c>
      <c r="H230">
        <v>3</v>
      </c>
      <c r="I230" t="s">
        <v>518</v>
      </c>
      <c r="J230" t="s">
        <v>3</v>
      </c>
      <c r="K230" t="s">
        <v>519</v>
      </c>
      <c r="L230">
        <v>1371</v>
      </c>
      <c r="N230">
        <v>1013</v>
      </c>
      <c r="O230" t="s">
        <v>96</v>
      </c>
      <c r="P230" t="s">
        <v>96</v>
      </c>
      <c r="Q230">
        <v>1</v>
      </c>
      <c r="X230">
        <v>1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 t="s">
        <v>3</v>
      </c>
      <c r="AG230">
        <v>1</v>
      </c>
      <c r="AH230">
        <v>3</v>
      </c>
      <c r="AI230">
        <v>-1</v>
      </c>
      <c r="AJ230" t="s">
        <v>3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ROW(Source!A192)</f>
        <v>192</v>
      </c>
      <c r="B231">
        <v>145105695</v>
      </c>
      <c r="C231">
        <v>145105689</v>
      </c>
      <c r="D231">
        <v>140755433</v>
      </c>
      <c r="E231">
        <v>70</v>
      </c>
      <c r="F231">
        <v>1</v>
      </c>
      <c r="G231">
        <v>1</v>
      </c>
      <c r="H231">
        <v>1</v>
      </c>
      <c r="I231" t="s">
        <v>456</v>
      </c>
      <c r="J231" t="s">
        <v>3</v>
      </c>
      <c r="K231" t="s">
        <v>457</v>
      </c>
      <c r="L231">
        <v>1191</v>
      </c>
      <c r="N231">
        <v>1013</v>
      </c>
      <c r="O231" t="s">
        <v>392</v>
      </c>
      <c r="P231" t="s">
        <v>392</v>
      </c>
      <c r="Q231">
        <v>1</v>
      </c>
      <c r="X231">
        <v>4.9000000000000004</v>
      </c>
      <c r="Y231">
        <v>0</v>
      </c>
      <c r="Z231">
        <v>0</v>
      </c>
      <c r="AA231">
        <v>0</v>
      </c>
      <c r="AB231">
        <v>8.5299999999999994</v>
      </c>
      <c r="AC231">
        <v>0</v>
      </c>
      <c r="AD231">
        <v>1</v>
      </c>
      <c r="AE231">
        <v>1</v>
      </c>
      <c r="AF231" t="s">
        <v>237</v>
      </c>
      <c r="AG231">
        <v>5.6349999999999998</v>
      </c>
      <c r="AH231">
        <v>2</v>
      </c>
      <c r="AI231">
        <v>145105690</v>
      </c>
      <c r="AJ231">
        <v>208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ROW(Source!A192)</f>
        <v>192</v>
      </c>
      <c r="B232">
        <v>145105696</v>
      </c>
      <c r="C232">
        <v>145105689</v>
      </c>
      <c r="D232">
        <v>140755491</v>
      </c>
      <c r="E232">
        <v>70</v>
      </c>
      <c r="F232">
        <v>1</v>
      </c>
      <c r="G232">
        <v>1</v>
      </c>
      <c r="H232">
        <v>1</v>
      </c>
      <c r="I232" t="s">
        <v>399</v>
      </c>
      <c r="J232" t="s">
        <v>3</v>
      </c>
      <c r="K232" t="s">
        <v>400</v>
      </c>
      <c r="L232">
        <v>1191</v>
      </c>
      <c r="N232">
        <v>1013</v>
      </c>
      <c r="O232" t="s">
        <v>392</v>
      </c>
      <c r="P232" t="s">
        <v>392</v>
      </c>
      <c r="Q232">
        <v>1</v>
      </c>
      <c r="X232">
        <v>0.01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1</v>
      </c>
      <c r="AE232">
        <v>2</v>
      </c>
      <c r="AF232" t="s">
        <v>38</v>
      </c>
      <c r="AG232">
        <v>1.2500000000000001E-2</v>
      </c>
      <c r="AH232">
        <v>2</v>
      </c>
      <c r="AI232">
        <v>145105691</v>
      </c>
      <c r="AJ232">
        <v>209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ROW(Source!A192)</f>
        <v>192</v>
      </c>
      <c r="B233">
        <v>145105697</v>
      </c>
      <c r="C233">
        <v>145105689</v>
      </c>
      <c r="D233">
        <v>140923885</v>
      </c>
      <c r="E233">
        <v>1</v>
      </c>
      <c r="F233">
        <v>1</v>
      </c>
      <c r="G233">
        <v>1</v>
      </c>
      <c r="H233">
        <v>2</v>
      </c>
      <c r="I233" t="s">
        <v>413</v>
      </c>
      <c r="J233" t="s">
        <v>414</v>
      </c>
      <c r="K233" t="s">
        <v>415</v>
      </c>
      <c r="L233">
        <v>1367</v>
      </c>
      <c r="N233">
        <v>1011</v>
      </c>
      <c r="O233" t="s">
        <v>396</v>
      </c>
      <c r="P233" t="s">
        <v>396</v>
      </c>
      <c r="Q233">
        <v>1</v>
      </c>
      <c r="X233">
        <v>0.01</v>
      </c>
      <c r="Y233">
        <v>0</v>
      </c>
      <c r="Z233">
        <v>65.709999999999994</v>
      </c>
      <c r="AA233">
        <v>11.6</v>
      </c>
      <c r="AB233">
        <v>0</v>
      </c>
      <c r="AC233">
        <v>0</v>
      </c>
      <c r="AD233">
        <v>1</v>
      </c>
      <c r="AE233">
        <v>0</v>
      </c>
      <c r="AF233" t="s">
        <v>38</v>
      </c>
      <c r="AG233">
        <v>1.2500000000000001E-2</v>
      </c>
      <c r="AH233">
        <v>2</v>
      </c>
      <c r="AI233">
        <v>145105692</v>
      </c>
      <c r="AJ233">
        <v>210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ROW(Source!A192)</f>
        <v>192</v>
      </c>
      <c r="B234">
        <v>145105698</v>
      </c>
      <c r="C234">
        <v>145105689</v>
      </c>
      <c r="D234">
        <v>140775136</v>
      </c>
      <c r="E234">
        <v>1</v>
      </c>
      <c r="F234">
        <v>1</v>
      </c>
      <c r="G234">
        <v>1</v>
      </c>
      <c r="H234">
        <v>3</v>
      </c>
      <c r="I234" t="s">
        <v>461</v>
      </c>
      <c r="J234" t="s">
        <v>462</v>
      </c>
      <c r="K234" t="s">
        <v>463</v>
      </c>
      <c r="L234">
        <v>1348</v>
      </c>
      <c r="N234">
        <v>1009</v>
      </c>
      <c r="O234" t="s">
        <v>33</v>
      </c>
      <c r="P234" t="s">
        <v>33</v>
      </c>
      <c r="Q234">
        <v>1000</v>
      </c>
      <c r="X234">
        <v>1.4E-3</v>
      </c>
      <c r="Y234">
        <v>8475</v>
      </c>
      <c r="Z234">
        <v>0</v>
      </c>
      <c r="AA234">
        <v>0</v>
      </c>
      <c r="AB234">
        <v>0</v>
      </c>
      <c r="AC234">
        <v>0</v>
      </c>
      <c r="AD234">
        <v>1</v>
      </c>
      <c r="AE234">
        <v>0</v>
      </c>
      <c r="AF234" t="s">
        <v>3</v>
      </c>
      <c r="AG234">
        <v>1.4E-3</v>
      </c>
      <c r="AH234">
        <v>2</v>
      </c>
      <c r="AI234">
        <v>145105693</v>
      </c>
      <c r="AJ234">
        <v>211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ROW(Source!A192)</f>
        <v>192</v>
      </c>
      <c r="B235">
        <v>145105699</v>
      </c>
      <c r="C235">
        <v>145105689</v>
      </c>
      <c r="D235">
        <v>140792570</v>
      </c>
      <c r="E235">
        <v>1</v>
      </c>
      <c r="F235">
        <v>1</v>
      </c>
      <c r="G235">
        <v>1</v>
      </c>
      <c r="H235">
        <v>3</v>
      </c>
      <c r="I235" t="s">
        <v>82</v>
      </c>
      <c r="J235" t="s">
        <v>84</v>
      </c>
      <c r="K235" t="s">
        <v>83</v>
      </c>
      <c r="L235">
        <v>1348</v>
      </c>
      <c r="N235">
        <v>1009</v>
      </c>
      <c r="O235" t="s">
        <v>33</v>
      </c>
      <c r="P235" t="s">
        <v>33</v>
      </c>
      <c r="Q235">
        <v>1000</v>
      </c>
      <c r="X235">
        <v>2.3E-2</v>
      </c>
      <c r="Y235">
        <v>11200</v>
      </c>
      <c r="Z235">
        <v>0</v>
      </c>
      <c r="AA235">
        <v>0</v>
      </c>
      <c r="AB235">
        <v>0</v>
      </c>
      <c r="AC235">
        <v>0</v>
      </c>
      <c r="AD235">
        <v>1</v>
      </c>
      <c r="AE235">
        <v>0</v>
      </c>
      <c r="AF235" t="s">
        <v>3</v>
      </c>
      <c r="AG235">
        <v>2.3E-2</v>
      </c>
      <c r="AH235">
        <v>2</v>
      </c>
      <c r="AI235">
        <v>145105694</v>
      </c>
      <c r="AJ235">
        <v>212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ROW(Source!A196)</f>
        <v>196</v>
      </c>
      <c r="B236">
        <v>145105764</v>
      </c>
      <c r="C236">
        <v>145105757</v>
      </c>
      <c r="D236">
        <v>140755425</v>
      </c>
      <c r="E236">
        <v>70</v>
      </c>
      <c r="F236">
        <v>1</v>
      </c>
      <c r="G236">
        <v>1</v>
      </c>
      <c r="H236">
        <v>1</v>
      </c>
      <c r="I236" t="s">
        <v>479</v>
      </c>
      <c r="J236" t="s">
        <v>3</v>
      </c>
      <c r="K236" t="s">
        <v>480</v>
      </c>
      <c r="L236">
        <v>1191</v>
      </c>
      <c r="N236">
        <v>1013</v>
      </c>
      <c r="O236" t="s">
        <v>392</v>
      </c>
      <c r="P236" t="s">
        <v>392</v>
      </c>
      <c r="Q236">
        <v>1</v>
      </c>
      <c r="X236">
        <v>65.12</v>
      </c>
      <c r="Y236">
        <v>0</v>
      </c>
      <c r="Z236">
        <v>0</v>
      </c>
      <c r="AA236">
        <v>0</v>
      </c>
      <c r="AB236">
        <v>7.94</v>
      </c>
      <c r="AC236">
        <v>0</v>
      </c>
      <c r="AD236">
        <v>1</v>
      </c>
      <c r="AE236">
        <v>1</v>
      </c>
      <c r="AF236" t="s">
        <v>3</v>
      </c>
      <c r="AG236">
        <v>65.12</v>
      </c>
      <c r="AH236">
        <v>2</v>
      </c>
      <c r="AI236">
        <v>145105758</v>
      </c>
      <c r="AJ236">
        <v>213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ROW(Source!A196)</f>
        <v>196</v>
      </c>
      <c r="B237">
        <v>145105765</v>
      </c>
      <c r="C237">
        <v>145105757</v>
      </c>
      <c r="D237">
        <v>140755491</v>
      </c>
      <c r="E237">
        <v>70</v>
      </c>
      <c r="F237">
        <v>1</v>
      </c>
      <c r="G237">
        <v>1</v>
      </c>
      <c r="H237">
        <v>1</v>
      </c>
      <c r="I237" t="s">
        <v>399</v>
      </c>
      <c r="J237" t="s">
        <v>3</v>
      </c>
      <c r="K237" t="s">
        <v>400</v>
      </c>
      <c r="L237">
        <v>1191</v>
      </c>
      <c r="N237">
        <v>1013</v>
      </c>
      <c r="O237" t="s">
        <v>392</v>
      </c>
      <c r="P237" t="s">
        <v>392</v>
      </c>
      <c r="Q237">
        <v>1</v>
      </c>
      <c r="X237">
        <v>0.28000000000000003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2</v>
      </c>
      <c r="AF237" t="s">
        <v>3</v>
      </c>
      <c r="AG237">
        <v>0.28000000000000003</v>
      </c>
      <c r="AH237">
        <v>2</v>
      </c>
      <c r="AI237">
        <v>145105759</v>
      </c>
      <c r="AJ237">
        <v>214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ROW(Source!A196)</f>
        <v>196</v>
      </c>
      <c r="B238">
        <v>145105766</v>
      </c>
      <c r="C238">
        <v>145105757</v>
      </c>
      <c r="D238">
        <v>140923086</v>
      </c>
      <c r="E238">
        <v>1</v>
      </c>
      <c r="F238">
        <v>1</v>
      </c>
      <c r="G238">
        <v>1</v>
      </c>
      <c r="H238">
        <v>2</v>
      </c>
      <c r="I238" t="s">
        <v>481</v>
      </c>
      <c r="J238" t="s">
        <v>482</v>
      </c>
      <c r="K238" t="s">
        <v>483</v>
      </c>
      <c r="L238">
        <v>1367</v>
      </c>
      <c r="N238">
        <v>1011</v>
      </c>
      <c r="O238" t="s">
        <v>396</v>
      </c>
      <c r="P238" t="s">
        <v>396</v>
      </c>
      <c r="Q238">
        <v>1</v>
      </c>
      <c r="X238">
        <v>0.39</v>
      </c>
      <c r="Y238">
        <v>0</v>
      </c>
      <c r="Z238">
        <v>1.7</v>
      </c>
      <c r="AA238">
        <v>0</v>
      </c>
      <c r="AB238">
        <v>0</v>
      </c>
      <c r="AC238">
        <v>0</v>
      </c>
      <c r="AD238">
        <v>1</v>
      </c>
      <c r="AE238">
        <v>0</v>
      </c>
      <c r="AF238" t="s">
        <v>3</v>
      </c>
      <c r="AG238">
        <v>0.39</v>
      </c>
      <c r="AH238">
        <v>2</v>
      </c>
      <c r="AI238">
        <v>145105760</v>
      </c>
      <c r="AJ238">
        <v>215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ROW(Source!A196)</f>
        <v>196</v>
      </c>
      <c r="B239">
        <v>145105767</v>
      </c>
      <c r="C239">
        <v>145105757</v>
      </c>
      <c r="D239">
        <v>140923885</v>
      </c>
      <c r="E239">
        <v>1</v>
      </c>
      <c r="F239">
        <v>1</v>
      </c>
      <c r="G239">
        <v>1</v>
      </c>
      <c r="H239">
        <v>2</v>
      </c>
      <c r="I239" t="s">
        <v>413</v>
      </c>
      <c r="J239" t="s">
        <v>414</v>
      </c>
      <c r="K239" t="s">
        <v>415</v>
      </c>
      <c r="L239">
        <v>1367</v>
      </c>
      <c r="N239">
        <v>1011</v>
      </c>
      <c r="O239" t="s">
        <v>396</v>
      </c>
      <c r="P239" t="s">
        <v>396</v>
      </c>
      <c r="Q239">
        <v>1</v>
      </c>
      <c r="X239">
        <v>0.28000000000000003</v>
      </c>
      <c r="Y239">
        <v>0</v>
      </c>
      <c r="Z239">
        <v>65.709999999999994</v>
      </c>
      <c r="AA239">
        <v>11.6</v>
      </c>
      <c r="AB239">
        <v>0</v>
      </c>
      <c r="AC239">
        <v>0</v>
      </c>
      <c r="AD239">
        <v>1</v>
      </c>
      <c r="AE239">
        <v>0</v>
      </c>
      <c r="AF239" t="s">
        <v>3</v>
      </c>
      <c r="AG239">
        <v>0.28000000000000003</v>
      </c>
      <c r="AH239">
        <v>2</v>
      </c>
      <c r="AI239">
        <v>145105761</v>
      </c>
      <c r="AJ239">
        <v>216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ROW(Source!A196)</f>
        <v>196</v>
      </c>
      <c r="B240">
        <v>145105768</v>
      </c>
      <c r="C240">
        <v>145105757</v>
      </c>
      <c r="D240">
        <v>140775118</v>
      </c>
      <c r="E240">
        <v>1</v>
      </c>
      <c r="F240">
        <v>1</v>
      </c>
      <c r="G240">
        <v>1</v>
      </c>
      <c r="H240">
        <v>3</v>
      </c>
      <c r="I240" t="s">
        <v>484</v>
      </c>
      <c r="J240" t="s">
        <v>485</v>
      </c>
      <c r="K240" t="s">
        <v>486</v>
      </c>
      <c r="L240">
        <v>1348</v>
      </c>
      <c r="N240">
        <v>1009</v>
      </c>
      <c r="O240" t="s">
        <v>33</v>
      </c>
      <c r="P240" t="s">
        <v>33</v>
      </c>
      <c r="Q240">
        <v>1000</v>
      </c>
      <c r="X240">
        <v>4.0000000000000001E-3</v>
      </c>
      <c r="Y240">
        <v>11978</v>
      </c>
      <c r="Z240">
        <v>0</v>
      </c>
      <c r="AA240">
        <v>0</v>
      </c>
      <c r="AB240">
        <v>0</v>
      </c>
      <c r="AC240">
        <v>0</v>
      </c>
      <c r="AD240">
        <v>1</v>
      </c>
      <c r="AE240">
        <v>0</v>
      </c>
      <c r="AF240" t="s">
        <v>3</v>
      </c>
      <c r="AG240">
        <v>4.0000000000000001E-3</v>
      </c>
      <c r="AH240">
        <v>2</v>
      </c>
      <c r="AI240">
        <v>145105762</v>
      </c>
      <c r="AJ240">
        <v>217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ROW(Source!A196)</f>
        <v>196</v>
      </c>
      <c r="B241">
        <v>145105769</v>
      </c>
      <c r="C241">
        <v>145105757</v>
      </c>
      <c r="D241">
        <v>140762576</v>
      </c>
      <c r="E241">
        <v>70</v>
      </c>
      <c r="F241">
        <v>1</v>
      </c>
      <c r="G241">
        <v>1</v>
      </c>
      <c r="H241">
        <v>3</v>
      </c>
      <c r="I241" t="s">
        <v>522</v>
      </c>
      <c r="J241" t="s">
        <v>3</v>
      </c>
      <c r="K241" t="s">
        <v>523</v>
      </c>
      <c r="L241">
        <v>1339</v>
      </c>
      <c r="N241">
        <v>1007</v>
      </c>
      <c r="O241" t="s">
        <v>142</v>
      </c>
      <c r="P241" t="s">
        <v>142</v>
      </c>
      <c r="Q241">
        <v>1</v>
      </c>
      <c r="X241">
        <v>1.3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 t="s">
        <v>3</v>
      </c>
      <c r="AG241">
        <v>1.3</v>
      </c>
      <c r="AH241">
        <v>3</v>
      </c>
      <c r="AI241">
        <v>-1</v>
      </c>
      <c r="AJ241" t="s">
        <v>3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ROW(Source!A196)</f>
        <v>196</v>
      </c>
      <c r="B242">
        <v>145105770</v>
      </c>
      <c r="C242">
        <v>145105757</v>
      </c>
      <c r="D242">
        <v>140765020</v>
      </c>
      <c r="E242">
        <v>70</v>
      </c>
      <c r="F242">
        <v>1</v>
      </c>
      <c r="G242">
        <v>1</v>
      </c>
      <c r="H242">
        <v>3</v>
      </c>
      <c r="I242" t="s">
        <v>31</v>
      </c>
      <c r="J242" t="s">
        <v>3</v>
      </c>
      <c r="K242" t="s">
        <v>32</v>
      </c>
      <c r="L242">
        <v>1348</v>
      </c>
      <c r="N242">
        <v>1009</v>
      </c>
      <c r="O242" t="s">
        <v>33</v>
      </c>
      <c r="P242" t="s">
        <v>33</v>
      </c>
      <c r="Q242">
        <v>1000</v>
      </c>
      <c r="X242">
        <v>2.11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 t="s">
        <v>3</v>
      </c>
      <c r="AG242">
        <v>2.11</v>
      </c>
      <c r="AH242">
        <v>2</v>
      </c>
      <c r="AI242">
        <v>145105763</v>
      </c>
      <c r="AJ242">
        <v>218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ROW(Source!A199)</f>
        <v>199</v>
      </c>
      <c r="B243">
        <v>145105778</v>
      </c>
      <c r="C243">
        <v>145105773</v>
      </c>
      <c r="D243">
        <v>140755427</v>
      </c>
      <c r="E243">
        <v>70</v>
      </c>
      <c r="F243">
        <v>1</v>
      </c>
      <c r="G243">
        <v>1</v>
      </c>
      <c r="H243">
        <v>1</v>
      </c>
      <c r="I243" t="s">
        <v>487</v>
      </c>
      <c r="J243" t="s">
        <v>3</v>
      </c>
      <c r="K243" t="s">
        <v>488</v>
      </c>
      <c r="L243">
        <v>1191</v>
      </c>
      <c r="N243">
        <v>1013</v>
      </c>
      <c r="O243" t="s">
        <v>392</v>
      </c>
      <c r="P243" t="s">
        <v>392</v>
      </c>
      <c r="Q243">
        <v>1</v>
      </c>
      <c r="X243">
        <v>22.68</v>
      </c>
      <c r="Y243">
        <v>0</v>
      </c>
      <c r="Z243">
        <v>0</v>
      </c>
      <c r="AA243">
        <v>0</v>
      </c>
      <c r="AB243">
        <v>8.09</v>
      </c>
      <c r="AC243">
        <v>0</v>
      </c>
      <c r="AD243">
        <v>1</v>
      </c>
      <c r="AE243">
        <v>1</v>
      </c>
      <c r="AF243" t="s">
        <v>3</v>
      </c>
      <c r="AG243">
        <v>22.68</v>
      </c>
      <c r="AH243">
        <v>2</v>
      </c>
      <c r="AI243">
        <v>145105774</v>
      </c>
      <c r="AJ243">
        <v>219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ROW(Source!A199)</f>
        <v>199</v>
      </c>
      <c r="B244">
        <v>145105779</v>
      </c>
      <c r="C244">
        <v>145105773</v>
      </c>
      <c r="D244">
        <v>140755491</v>
      </c>
      <c r="E244">
        <v>70</v>
      </c>
      <c r="F244">
        <v>1</v>
      </c>
      <c r="G244">
        <v>1</v>
      </c>
      <c r="H244">
        <v>1</v>
      </c>
      <c r="I244" t="s">
        <v>399</v>
      </c>
      <c r="J244" t="s">
        <v>3</v>
      </c>
      <c r="K244" t="s">
        <v>400</v>
      </c>
      <c r="L244">
        <v>1191</v>
      </c>
      <c r="N244">
        <v>1013</v>
      </c>
      <c r="O244" t="s">
        <v>392</v>
      </c>
      <c r="P244" t="s">
        <v>392</v>
      </c>
      <c r="Q244">
        <v>1</v>
      </c>
      <c r="X244">
        <v>0.28999999999999998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1</v>
      </c>
      <c r="AE244">
        <v>2</v>
      </c>
      <c r="AF244" t="s">
        <v>3</v>
      </c>
      <c r="AG244">
        <v>0.28999999999999998</v>
      </c>
      <c r="AH244">
        <v>2</v>
      </c>
      <c r="AI244">
        <v>145105775</v>
      </c>
      <c r="AJ244">
        <v>220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ROW(Source!A199)</f>
        <v>199</v>
      </c>
      <c r="B245">
        <v>145105780</v>
      </c>
      <c r="C245">
        <v>145105773</v>
      </c>
      <c r="D245">
        <v>140922893</v>
      </c>
      <c r="E245">
        <v>1</v>
      </c>
      <c r="F245">
        <v>1</v>
      </c>
      <c r="G245">
        <v>1</v>
      </c>
      <c r="H245">
        <v>2</v>
      </c>
      <c r="I245" t="s">
        <v>458</v>
      </c>
      <c r="J245" t="s">
        <v>459</v>
      </c>
      <c r="K245" t="s">
        <v>460</v>
      </c>
      <c r="L245">
        <v>1367</v>
      </c>
      <c r="N245">
        <v>1011</v>
      </c>
      <c r="O245" t="s">
        <v>396</v>
      </c>
      <c r="P245" t="s">
        <v>396</v>
      </c>
      <c r="Q245">
        <v>1</v>
      </c>
      <c r="X245">
        <v>0.28999999999999998</v>
      </c>
      <c r="Y245">
        <v>0</v>
      </c>
      <c r="Z245">
        <v>86.4</v>
      </c>
      <c r="AA245">
        <v>13.5</v>
      </c>
      <c r="AB245">
        <v>0</v>
      </c>
      <c r="AC245">
        <v>0</v>
      </c>
      <c r="AD245">
        <v>1</v>
      </c>
      <c r="AE245">
        <v>0</v>
      </c>
      <c r="AF245" t="s">
        <v>3</v>
      </c>
      <c r="AG245">
        <v>0.28999999999999998</v>
      </c>
      <c r="AH245">
        <v>2</v>
      </c>
      <c r="AI245">
        <v>145105776</v>
      </c>
      <c r="AJ245">
        <v>221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ROW(Source!A199)</f>
        <v>199</v>
      </c>
      <c r="B246">
        <v>145105781</v>
      </c>
      <c r="C246">
        <v>145105773</v>
      </c>
      <c r="D246">
        <v>140765020</v>
      </c>
      <c r="E246">
        <v>70</v>
      </c>
      <c r="F246">
        <v>1</v>
      </c>
      <c r="G246">
        <v>1</v>
      </c>
      <c r="H246">
        <v>3</v>
      </c>
      <c r="I246" t="s">
        <v>31</v>
      </c>
      <c r="J246" t="s">
        <v>3</v>
      </c>
      <c r="K246" t="s">
        <v>32</v>
      </c>
      <c r="L246">
        <v>1348</v>
      </c>
      <c r="N246">
        <v>1009</v>
      </c>
      <c r="O246" t="s">
        <v>33</v>
      </c>
      <c r="P246" t="s">
        <v>33</v>
      </c>
      <c r="Q246">
        <v>1000</v>
      </c>
      <c r="X246">
        <v>0.9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 t="s">
        <v>3</v>
      </c>
      <c r="AG246">
        <v>0.9</v>
      </c>
      <c r="AH246">
        <v>2</v>
      </c>
      <c r="AI246">
        <v>145105777</v>
      </c>
      <c r="AJ246">
        <v>222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ROW(Source!A201)</f>
        <v>201</v>
      </c>
      <c r="B247">
        <v>145105796</v>
      </c>
      <c r="C247">
        <v>145105783</v>
      </c>
      <c r="D247">
        <v>140755430</v>
      </c>
      <c r="E247">
        <v>70</v>
      </c>
      <c r="F247">
        <v>1</v>
      </c>
      <c r="G247">
        <v>1</v>
      </c>
      <c r="H247">
        <v>1</v>
      </c>
      <c r="I247" t="s">
        <v>489</v>
      </c>
      <c r="J247" t="s">
        <v>3</v>
      </c>
      <c r="K247" t="s">
        <v>490</v>
      </c>
      <c r="L247">
        <v>1191</v>
      </c>
      <c r="N247">
        <v>1013</v>
      </c>
      <c r="O247" t="s">
        <v>392</v>
      </c>
      <c r="P247" t="s">
        <v>392</v>
      </c>
      <c r="Q247">
        <v>1</v>
      </c>
      <c r="X247">
        <v>23.8</v>
      </c>
      <c r="Y247">
        <v>0</v>
      </c>
      <c r="Z247">
        <v>0</v>
      </c>
      <c r="AA247">
        <v>0</v>
      </c>
      <c r="AB247">
        <v>8.31</v>
      </c>
      <c r="AC247">
        <v>0</v>
      </c>
      <c r="AD247">
        <v>1</v>
      </c>
      <c r="AE247">
        <v>1</v>
      </c>
      <c r="AF247" t="s">
        <v>237</v>
      </c>
      <c r="AG247">
        <v>27.369999999999997</v>
      </c>
      <c r="AH247">
        <v>2</v>
      </c>
      <c r="AI247">
        <v>145105784</v>
      </c>
      <c r="AJ247">
        <v>223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ROW(Source!A201)</f>
        <v>201</v>
      </c>
      <c r="B248">
        <v>145105797</v>
      </c>
      <c r="C248">
        <v>145105783</v>
      </c>
      <c r="D248">
        <v>140755491</v>
      </c>
      <c r="E248">
        <v>70</v>
      </c>
      <c r="F248">
        <v>1</v>
      </c>
      <c r="G248">
        <v>1</v>
      </c>
      <c r="H248">
        <v>1</v>
      </c>
      <c r="I248" t="s">
        <v>399</v>
      </c>
      <c r="J248" t="s">
        <v>3</v>
      </c>
      <c r="K248" t="s">
        <v>400</v>
      </c>
      <c r="L248">
        <v>1191</v>
      </c>
      <c r="N248">
        <v>1013</v>
      </c>
      <c r="O248" t="s">
        <v>392</v>
      </c>
      <c r="P248" t="s">
        <v>392</v>
      </c>
      <c r="Q248">
        <v>1</v>
      </c>
      <c r="X248">
        <v>0.37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1</v>
      </c>
      <c r="AE248">
        <v>2</v>
      </c>
      <c r="AF248" t="s">
        <v>38</v>
      </c>
      <c r="AG248">
        <v>0.46250000000000002</v>
      </c>
      <c r="AH248">
        <v>2</v>
      </c>
      <c r="AI248">
        <v>145105785</v>
      </c>
      <c r="AJ248">
        <v>224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ROW(Source!A201)</f>
        <v>201</v>
      </c>
      <c r="B249">
        <v>145105798</v>
      </c>
      <c r="C249">
        <v>145105783</v>
      </c>
      <c r="D249">
        <v>140922951</v>
      </c>
      <c r="E249">
        <v>1</v>
      </c>
      <c r="F249">
        <v>1</v>
      </c>
      <c r="G249">
        <v>1</v>
      </c>
      <c r="H249">
        <v>2</v>
      </c>
      <c r="I249" t="s">
        <v>404</v>
      </c>
      <c r="J249" t="s">
        <v>405</v>
      </c>
      <c r="K249" t="s">
        <v>406</v>
      </c>
      <c r="L249">
        <v>1367</v>
      </c>
      <c r="N249">
        <v>1011</v>
      </c>
      <c r="O249" t="s">
        <v>396</v>
      </c>
      <c r="P249" t="s">
        <v>396</v>
      </c>
      <c r="Q249">
        <v>1</v>
      </c>
      <c r="X249">
        <v>0.15</v>
      </c>
      <c r="Y249">
        <v>0</v>
      </c>
      <c r="Z249">
        <v>115.4</v>
      </c>
      <c r="AA249">
        <v>13.5</v>
      </c>
      <c r="AB249">
        <v>0</v>
      </c>
      <c r="AC249">
        <v>0</v>
      </c>
      <c r="AD249">
        <v>1</v>
      </c>
      <c r="AE249">
        <v>0</v>
      </c>
      <c r="AF249" t="s">
        <v>38</v>
      </c>
      <c r="AG249">
        <v>0.1875</v>
      </c>
      <c r="AH249">
        <v>2</v>
      </c>
      <c r="AI249">
        <v>145105786</v>
      </c>
      <c r="AJ249">
        <v>225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ROW(Source!A201)</f>
        <v>201</v>
      </c>
      <c r="B250">
        <v>145105799</v>
      </c>
      <c r="C250">
        <v>145105783</v>
      </c>
      <c r="D250">
        <v>140923885</v>
      </c>
      <c r="E250">
        <v>1</v>
      </c>
      <c r="F250">
        <v>1</v>
      </c>
      <c r="G250">
        <v>1</v>
      </c>
      <c r="H250">
        <v>2</v>
      </c>
      <c r="I250" t="s">
        <v>413</v>
      </c>
      <c r="J250" t="s">
        <v>414</v>
      </c>
      <c r="K250" t="s">
        <v>415</v>
      </c>
      <c r="L250">
        <v>1367</v>
      </c>
      <c r="N250">
        <v>1011</v>
      </c>
      <c r="O250" t="s">
        <v>396</v>
      </c>
      <c r="P250" t="s">
        <v>396</v>
      </c>
      <c r="Q250">
        <v>1</v>
      </c>
      <c r="X250">
        <v>0.22</v>
      </c>
      <c r="Y250">
        <v>0</v>
      </c>
      <c r="Z250">
        <v>65.709999999999994</v>
      </c>
      <c r="AA250">
        <v>11.6</v>
      </c>
      <c r="AB250">
        <v>0</v>
      </c>
      <c r="AC250">
        <v>0</v>
      </c>
      <c r="AD250">
        <v>1</v>
      </c>
      <c r="AE250">
        <v>0</v>
      </c>
      <c r="AF250" t="s">
        <v>38</v>
      </c>
      <c r="AG250">
        <v>0.27500000000000002</v>
      </c>
      <c r="AH250">
        <v>2</v>
      </c>
      <c r="AI250">
        <v>145105787</v>
      </c>
      <c r="AJ250">
        <v>226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ROW(Source!A201)</f>
        <v>201</v>
      </c>
      <c r="B251">
        <v>145105800</v>
      </c>
      <c r="C251">
        <v>145105783</v>
      </c>
      <c r="D251">
        <v>140775118</v>
      </c>
      <c r="E251">
        <v>1</v>
      </c>
      <c r="F251">
        <v>1</v>
      </c>
      <c r="G251">
        <v>1</v>
      </c>
      <c r="H251">
        <v>3</v>
      </c>
      <c r="I251" t="s">
        <v>484</v>
      </c>
      <c r="J251" t="s">
        <v>485</v>
      </c>
      <c r="K251" t="s">
        <v>486</v>
      </c>
      <c r="L251">
        <v>1348</v>
      </c>
      <c r="N251">
        <v>1009</v>
      </c>
      <c r="O251" t="s">
        <v>33</v>
      </c>
      <c r="P251" t="s">
        <v>33</v>
      </c>
      <c r="Q251">
        <v>1000</v>
      </c>
      <c r="X251">
        <v>7.1999999999999998E-3</v>
      </c>
      <c r="Y251">
        <v>11978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0</v>
      </c>
      <c r="AF251" t="s">
        <v>3</v>
      </c>
      <c r="AG251">
        <v>7.1999999999999998E-3</v>
      </c>
      <c r="AH251">
        <v>2</v>
      </c>
      <c r="AI251">
        <v>145105788</v>
      </c>
      <c r="AJ251">
        <v>227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ROW(Source!A201)</f>
        <v>201</v>
      </c>
      <c r="B252">
        <v>145105801</v>
      </c>
      <c r="C252">
        <v>145105783</v>
      </c>
      <c r="D252">
        <v>140790834</v>
      </c>
      <c r="E252">
        <v>1</v>
      </c>
      <c r="F252">
        <v>1</v>
      </c>
      <c r="G252">
        <v>1</v>
      </c>
      <c r="H252">
        <v>3</v>
      </c>
      <c r="I252" t="s">
        <v>491</v>
      </c>
      <c r="J252" t="s">
        <v>492</v>
      </c>
      <c r="K252" t="s">
        <v>493</v>
      </c>
      <c r="L252">
        <v>1348</v>
      </c>
      <c r="N252">
        <v>1009</v>
      </c>
      <c r="O252" t="s">
        <v>33</v>
      </c>
      <c r="P252" t="s">
        <v>33</v>
      </c>
      <c r="Q252">
        <v>1000</v>
      </c>
      <c r="X252">
        <v>3.7999999999999999E-2</v>
      </c>
      <c r="Y252">
        <v>5989</v>
      </c>
      <c r="Z252">
        <v>0</v>
      </c>
      <c r="AA252">
        <v>0</v>
      </c>
      <c r="AB252">
        <v>0</v>
      </c>
      <c r="AC252">
        <v>0</v>
      </c>
      <c r="AD252">
        <v>1</v>
      </c>
      <c r="AE252">
        <v>0</v>
      </c>
      <c r="AF252" t="s">
        <v>3</v>
      </c>
      <c r="AG252">
        <v>3.7999999999999999E-2</v>
      </c>
      <c r="AH252">
        <v>2</v>
      </c>
      <c r="AI252">
        <v>145105789</v>
      </c>
      <c r="AJ252">
        <v>228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ROW(Source!A201)</f>
        <v>201</v>
      </c>
      <c r="B253">
        <v>145105802</v>
      </c>
      <c r="C253">
        <v>145105783</v>
      </c>
      <c r="D253">
        <v>140792339</v>
      </c>
      <c r="E253">
        <v>1</v>
      </c>
      <c r="F253">
        <v>1</v>
      </c>
      <c r="G253">
        <v>1</v>
      </c>
      <c r="H253">
        <v>3</v>
      </c>
      <c r="I253" t="s">
        <v>441</v>
      </c>
      <c r="J253" t="s">
        <v>442</v>
      </c>
      <c r="K253" t="s">
        <v>443</v>
      </c>
      <c r="L253">
        <v>1348</v>
      </c>
      <c r="N253">
        <v>1009</v>
      </c>
      <c r="O253" t="s">
        <v>33</v>
      </c>
      <c r="P253" t="s">
        <v>33</v>
      </c>
      <c r="Q253">
        <v>1000</v>
      </c>
      <c r="X253">
        <v>4.3800000000000002E-3</v>
      </c>
      <c r="Y253">
        <v>4455.2</v>
      </c>
      <c r="Z253">
        <v>0</v>
      </c>
      <c r="AA253">
        <v>0</v>
      </c>
      <c r="AB253">
        <v>0</v>
      </c>
      <c r="AC253">
        <v>0</v>
      </c>
      <c r="AD253">
        <v>1</v>
      </c>
      <c r="AE253">
        <v>0</v>
      </c>
      <c r="AF253" t="s">
        <v>3</v>
      </c>
      <c r="AG253">
        <v>4.3800000000000002E-3</v>
      </c>
      <c r="AH253">
        <v>2</v>
      </c>
      <c r="AI253">
        <v>145105790</v>
      </c>
      <c r="AJ253">
        <v>229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ROW(Source!A201)</f>
        <v>201</v>
      </c>
      <c r="B254">
        <v>145105803</v>
      </c>
      <c r="C254">
        <v>145105783</v>
      </c>
      <c r="D254">
        <v>140796352</v>
      </c>
      <c r="E254">
        <v>1</v>
      </c>
      <c r="F254">
        <v>1</v>
      </c>
      <c r="G254">
        <v>1</v>
      </c>
      <c r="H254">
        <v>3</v>
      </c>
      <c r="I254" t="s">
        <v>494</v>
      </c>
      <c r="J254" t="s">
        <v>495</v>
      </c>
      <c r="K254" t="s">
        <v>496</v>
      </c>
      <c r="L254">
        <v>1339</v>
      </c>
      <c r="N254">
        <v>1007</v>
      </c>
      <c r="O254" t="s">
        <v>142</v>
      </c>
      <c r="P254" t="s">
        <v>142</v>
      </c>
      <c r="Q254">
        <v>1</v>
      </c>
      <c r="X254">
        <v>0.16</v>
      </c>
      <c r="Y254">
        <v>1601</v>
      </c>
      <c r="Z254">
        <v>0</v>
      </c>
      <c r="AA254">
        <v>0</v>
      </c>
      <c r="AB254">
        <v>0</v>
      </c>
      <c r="AC254">
        <v>0</v>
      </c>
      <c r="AD254">
        <v>1</v>
      </c>
      <c r="AE254">
        <v>0</v>
      </c>
      <c r="AF254" t="s">
        <v>3</v>
      </c>
      <c r="AG254">
        <v>0.16</v>
      </c>
      <c r="AH254">
        <v>2</v>
      </c>
      <c r="AI254">
        <v>145105791</v>
      </c>
      <c r="AJ254">
        <v>230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ROW(Source!A201)</f>
        <v>201</v>
      </c>
      <c r="B255">
        <v>145105804</v>
      </c>
      <c r="C255">
        <v>145105783</v>
      </c>
      <c r="D255">
        <v>140796356</v>
      </c>
      <c r="E255">
        <v>1</v>
      </c>
      <c r="F255">
        <v>1</v>
      </c>
      <c r="G255">
        <v>1</v>
      </c>
      <c r="H255">
        <v>3</v>
      </c>
      <c r="I255" t="s">
        <v>497</v>
      </c>
      <c r="J255" t="s">
        <v>498</v>
      </c>
      <c r="K255" t="s">
        <v>499</v>
      </c>
      <c r="L255">
        <v>1339</v>
      </c>
      <c r="N255">
        <v>1007</v>
      </c>
      <c r="O255" t="s">
        <v>142</v>
      </c>
      <c r="P255" t="s">
        <v>142</v>
      </c>
      <c r="Q255">
        <v>1</v>
      </c>
      <c r="X255">
        <v>0.06</v>
      </c>
      <c r="Y255">
        <v>1980</v>
      </c>
      <c r="Z255">
        <v>0</v>
      </c>
      <c r="AA255">
        <v>0</v>
      </c>
      <c r="AB255">
        <v>0</v>
      </c>
      <c r="AC255">
        <v>0</v>
      </c>
      <c r="AD255">
        <v>1</v>
      </c>
      <c r="AE255">
        <v>0</v>
      </c>
      <c r="AF255" t="s">
        <v>3</v>
      </c>
      <c r="AG255">
        <v>0.06</v>
      </c>
      <c r="AH255">
        <v>2</v>
      </c>
      <c r="AI255">
        <v>145105792</v>
      </c>
      <c r="AJ255">
        <v>231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ROW(Source!A201)</f>
        <v>201</v>
      </c>
      <c r="B256">
        <v>145105805</v>
      </c>
      <c r="C256">
        <v>145105783</v>
      </c>
      <c r="D256">
        <v>140796539</v>
      </c>
      <c r="E256">
        <v>1</v>
      </c>
      <c r="F256">
        <v>1</v>
      </c>
      <c r="G256">
        <v>1</v>
      </c>
      <c r="H256">
        <v>3</v>
      </c>
      <c r="I256" t="s">
        <v>158</v>
      </c>
      <c r="J256" t="s">
        <v>160</v>
      </c>
      <c r="K256" t="s">
        <v>159</v>
      </c>
      <c r="L256">
        <v>1339</v>
      </c>
      <c r="N256">
        <v>1007</v>
      </c>
      <c r="O256" t="s">
        <v>142</v>
      </c>
      <c r="P256" t="s">
        <v>142</v>
      </c>
      <c r="Q256">
        <v>1</v>
      </c>
      <c r="X256">
        <v>0.83</v>
      </c>
      <c r="Y256">
        <v>1572</v>
      </c>
      <c r="Z256">
        <v>0</v>
      </c>
      <c r="AA256">
        <v>0</v>
      </c>
      <c r="AB256">
        <v>0</v>
      </c>
      <c r="AC256">
        <v>0</v>
      </c>
      <c r="AD256">
        <v>1</v>
      </c>
      <c r="AE256">
        <v>0</v>
      </c>
      <c r="AF256" t="s">
        <v>3</v>
      </c>
      <c r="AG256">
        <v>0.83</v>
      </c>
      <c r="AH256">
        <v>2</v>
      </c>
      <c r="AI256">
        <v>145105793</v>
      </c>
      <c r="AJ256">
        <v>232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ROW(Source!A201)</f>
        <v>201</v>
      </c>
      <c r="B257">
        <v>145105806</v>
      </c>
      <c r="C257">
        <v>145105783</v>
      </c>
      <c r="D257">
        <v>140798954</v>
      </c>
      <c r="E257">
        <v>1</v>
      </c>
      <c r="F257">
        <v>1</v>
      </c>
      <c r="G257">
        <v>1</v>
      </c>
      <c r="H257">
        <v>3</v>
      </c>
      <c r="I257" t="s">
        <v>500</v>
      </c>
      <c r="J257" t="s">
        <v>501</v>
      </c>
      <c r="K257" t="s">
        <v>502</v>
      </c>
      <c r="L257">
        <v>1327</v>
      </c>
      <c r="N257">
        <v>1005</v>
      </c>
      <c r="O257" t="s">
        <v>54</v>
      </c>
      <c r="P257" t="s">
        <v>54</v>
      </c>
      <c r="Q257">
        <v>1</v>
      </c>
      <c r="X257">
        <v>3.38</v>
      </c>
      <c r="Y257">
        <v>7.46</v>
      </c>
      <c r="Z257">
        <v>0</v>
      </c>
      <c r="AA257">
        <v>0</v>
      </c>
      <c r="AB257">
        <v>0</v>
      </c>
      <c r="AC257">
        <v>0</v>
      </c>
      <c r="AD257">
        <v>1</v>
      </c>
      <c r="AE257">
        <v>0</v>
      </c>
      <c r="AF257" t="s">
        <v>3</v>
      </c>
      <c r="AG257">
        <v>3.38</v>
      </c>
      <c r="AH257">
        <v>2</v>
      </c>
      <c r="AI257">
        <v>145105794</v>
      </c>
      <c r="AJ257">
        <v>233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ROW(Source!A201)</f>
        <v>201</v>
      </c>
      <c r="B258">
        <v>145105807</v>
      </c>
      <c r="C258">
        <v>145105783</v>
      </c>
      <c r="D258">
        <v>140805027</v>
      </c>
      <c r="E258">
        <v>1</v>
      </c>
      <c r="F258">
        <v>1</v>
      </c>
      <c r="G258">
        <v>1</v>
      </c>
      <c r="H258">
        <v>3</v>
      </c>
      <c r="I258" t="s">
        <v>503</v>
      </c>
      <c r="J258" t="s">
        <v>504</v>
      </c>
      <c r="K258" t="s">
        <v>505</v>
      </c>
      <c r="L258">
        <v>1348</v>
      </c>
      <c r="N258">
        <v>1009</v>
      </c>
      <c r="O258" t="s">
        <v>33</v>
      </c>
      <c r="P258" t="s">
        <v>33</v>
      </c>
      <c r="Q258">
        <v>1000</v>
      </c>
      <c r="X258">
        <v>1.9599999999999999E-3</v>
      </c>
      <c r="Y258">
        <v>15255</v>
      </c>
      <c r="Z258">
        <v>0</v>
      </c>
      <c r="AA258">
        <v>0</v>
      </c>
      <c r="AB258">
        <v>0</v>
      </c>
      <c r="AC258">
        <v>0</v>
      </c>
      <c r="AD258">
        <v>1</v>
      </c>
      <c r="AE258">
        <v>0</v>
      </c>
      <c r="AF258" t="s">
        <v>3</v>
      </c>
      <c r="AG258">
        <v>1.9599999999999999E-3</v>
      </c>
      <c r="AH258">
        <v>2</v>
      </c>
      <c r="AI258">
        <v>145105795</v>
      </c>
      <c r="AJ258">
        <v>234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Смета 12 гр. по ФЕР</vt:lpstr>
      <vt:lpstr>Source</vt:lpstr>
      <vt:lpstr>SourceObSm</vt:lpstr>
      <vt:lpstr>SmtRes</vt:lpstr>
      <vt:lpstr>EtalonRes</vt:lpstr>
      <vt:lpstr>SrcKA</vt:lpstr>
      <vt:lpstr>'Смета 12 гр. по ФЕР'!Заголовки_для_печати</vt:lpstr>
      <vt:lpstr>'Смета 12 гр. по ФЕР'!Область_печати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Ковалев Денис Алексеевич</cp:lastModifiedBy>
  <dcterms:created xsi:type="dcterms:W3CDTF">2024-06-25T10:33:02Z</dcterms:created>
  <dcterms:modified xsi:type="dcterms:W3CDTF">2024-07-30T11:12:32Z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