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2"/>
  <workbookPr filterPrivacy="1" defaultThemeVersion="124226"/>
  <xr:revisionPtr revIDLastSave="0" documentId="13_ncr:1_{76B3D696-0875-473A-830B-2102622344C6}" xr6:coauthVersionLast="36" xr6:coauthVersionMax="36" xr10:uidLastSave="{00000000-0000-0000-0000-000000000000}"/>
  <bookViews>
    <workbookView xWindow="240" yWindow="105" windowWidth="14805" windowHeight="8010" xr2:uid="{00000000-000D-0000-FFFF-FFFF00000000}"/>
  </bookViews>
  <sheets>
    <sheet name="Лист1" sheetId="1" r:id="rId1"/>
  </sheets>
  <calcPr calcId="191029" iterate="1"/>
</workbook>
</file>

<file path=xl/calcChain.xml><?xml version="1.0" encoding="utf-8"?>
<calcChain xmlns="http://schemas.openxmlformats.org/spreadsheetml/2006/main">
  <c r="D147" i="1" l="1"/>
  <c r="D148" i="1" s="1"/>
  <c r="D146" i="1"/>
  <c r="D136" i="1"/>
  <c r="D133" i="1"/>
  <c r="D131" i="1"/>
  <c r="D156" i="1" s="1"/>
  <c r="D129" i="1"/>
  <c r="D127" i="1"/>
  <c r="D128" i="1" s="1"/>
  <c r="D120" i="1"/>
  <c r="D121" i="1" s="1"/>
  <c r="D112" i="1"/>
  <c r="D110" i="1"/>
  <c r="D108" i="1"/>
  <c r="D107" i="1"/>
  <c r="D105" i="1"/>
  <c r="D122" i="1" l="1"/>
  <c r="D102" i="1" l="1"/>
  <c r="D95" i="1"/>
  <c r="D96" i="1" s="1"/>
  <c r="D97" i="1" s="1"/>
  <c r="D94" i="1"/>
  <c r="D91" i="1"/>
  <c r="D98" i="1" s="1"/>
  <c r="D90" i="1"/>
  <c r="D92" i="1" s="1"/>
  <c r="D100" i="1" l="1"/>
  <c r="D93" i="1"/>
  <c r="D101" i="1"/>
  <c r="D99" i="1"/>
  <c r="D81" i="1" l="1"/>
  <c r="D82" i="1"/>
  <c r="D71" i="1"/>
  <c r="D69" i="1"/>
  <c r="D56" i="1"/>
  <c r="D57" i="1"/>
  <c r="D46" i="1"/>
  <c r="D44" i="1"/>
  <c r="D24" i="1"/>
  <c r="D35" i="1"/>
  <c r="D36" i="1" s="1"/>
  <c r="D34" i="1"/>
  <c r="D22" i="1"/>
  <c r="D58" i="1" l="1"/>
  <c r="D83" i="1"/>
</calcChain>
</file>

<file path=xl/sharedStrings.xml><?xml version="1.0" encoding="utf-8"?>
<sst xmlns="http://schemas.openxmlformats.org/spreadsheetml/2006/main" count="303" uniqueCount="91">
  <si>
    <t>№ п/п</t>
  </si>
  <si>
    <t>Наименование работ</t>
  </si>
  <si>
    <t>Ед. изм.</t>
  </si>
  <si>
    <t>Кол-во</t>
  </si>
  <si>
    <t>м2</t>
  </si>
  <si>
    <t>м3</t>
  </si>
  <si>
    <t>шт.</t>
  </si>
  <si>
    <t>УТВЕРЖДАЮ:</t>
  </si>
  <si>
    <t>Главный инженер</t>
  </si>
  <si>
    <t>АО «Невьянский цементник»</t>
  </si>
  <si>
    <r>
      <t xml:space="preserve">                            </t>
    </r>
    <r>
      <rPr>
        <sz val="14"/>
        <color theme="1"/>
        <rFont val="Times New Roman"/>
        <family val="1"/>
        <charset val="204"/>
      </rPr>
      <t xml:space="preserve">  С.А. Седлов</t>
    </r>
  </si>
  <si>
    <r>
      <t>«</t>
    </r>
    <r>
      <rPr>
        <u/>
        <sz val="14"/>
        <color theme="1"/>
        <rFont val="Times New Roman"/>
        <family val="1"/>
        <charset val="204"/>
      </rPr>
      <t xml:space="preserve">      </t>
    </r>
    <r>
      <rPr>
        <sz val="14"/>
        <color theme="1"/>
        <rFont val="Times New Roman"/>
        <family val="1"/>
        <charset val="204"/>
      </rPr>
      <t xml:space="preserve">» </t>
    </r>
    <r>
      <rPr>
        <u/>
        <sz val="14"/>
        <color theme="1"/>
        <rFont val="Times New Roman"/>
        <family val="1"/>
        <charset val="204"/>
      </rPr>
      <t xml:space="preserve">                          </t>
    </r>
    <r>
      <rPr>
        <sz val="14"/>
        <color theme="1"/>
        <rFont val="Times New Roman"/>
        <family val="1"/>
        <charset val="204"/>
      </rPr>
      <t xml:space="preserve">  2019г.</t>
    </r>
  </si>
  <si>
    <t>Примечание</t>
  </si>
  <si>
    <t>Ремонт кровли на отметке +17.300</t>
  </si>
  <si>
    <t>Замена покрытия скатной кровли из шифера на покрытие из профилированного кровельного листа, профиль H-60</t>
  </si>
  <si>
    <t>-</t>
  </si>
  <si>
    <t>Ремонт кровли на отметке +9.600</t>
  </si>
  <si>
    <t>Устройство примыканий скатной кровли к стеновому ограждению из стали оцинкованной</t>
  </si>
  <si>
    <t>Технический директор</t>
  </si>
  <si>
    <r>
      <t xml:space="preserve">                            </t>
    </r>
    <r>
      <rPr>
        <sz val="14"/>
        <color theme="1"/>
        <rFont val="Times New Roman"/>
        <family val="1"/>
        <charset val="204"/>
      </rPr>
      <t xml:space="preserve"> А.В. Запрудин</t>
    </r>
  </si>
  <si>
    <t>Профнастил оцинкованный Н60 0.9 845/902</t>
  </si>
  <si>
    <t>Отмет трубы 120 градусов 180 мм RAL 9003</t>
  </si>
  <si>
    <t>Водосточный желоб 200 мм 2 м RAL 9003</t>
  </si>
  <si>
    <t>Водосборная воронка 370/180 мм RAL 9003</t>
  </si>
  <si>
    <t>Заглушка для желоба 200 мм RAL 9003</t>
  </si>
  <si>
    <t>Колено трубы 120 градусов 180 мм RAL 9003</t>
  </si>
  <si>
    <t>Соединительная труба 180 мм 1,25 м RAL 9003</t>
  </si>
  <si>
    <t>Вертикальный держатель желоба 200 мм RAL 9003</t>
  </si>
  <si>
    <t>Кронштейн трубы на кирпич 180 мм RAL 9003</t>
  </si>
  <si>
    <t xml:space="preserve">Карнизная планка </t>
  </si>
  <si>
    <t>м</t>
  </si>
  <si>
    <t>Ремонт кровли на отметке +12.600</t>
  </si>
  <si>
    <t>Сталь оцинкованная, 0.7мм</t>
  </si>
  <si>
    <t>Доска обрезная 1 сорт 50*150*6000 мм.</t>
  </si>
  <si>
    <t>Саморез кровельный КрепСтройГрупп 6,3х25 мм оцинкованный</t>
  </si>
  <si>
    <t>Устройство водосточной системы, в том числе: монтаж желобов - 37 м.п.; монтаж трубопроводов - 44 м.п.</t>
  </si>
  <si>
    <r>
      <t>«</t>
    </r>
    <r>
      <rPr>
        <u/>
        <sz val="14"/>
        <color theme="1"/>
        <rFont val="Times New Roman"/>
        <family val="1"/>
        <charset val="204"/>
      </rPr>
      <t xml:space="preserve">      </t>
    </r>
    <r>
      <rPr>
        <sz val="14"/>
        <color theme="1"/>
        <rFont val="Times New Roman"/>
        <family val="1"/>
        <charset val="204"/>
      </rPr>
      <t xml:space="preserve">» </t>
    </r>
    <r>
      <rPr>
        <u/>
        <sz val="14"/>
        <color theme="1"/>
        <rFont val="Times New Roman"/>
        <family val="1"/>
        <charset val="204"/>
      </rPr>
      <t xml:space="preserve">                          </t>
    </r>
    <r>
      <rPr>
        <sz val="14"/>
        <color theme="1"/>
        <rFont val="Times New Roman"/>
        <family val="1"/>
        <charset val="204"/>
      </rPr>
      <t xml:space="preserve">  2024г.</t>
    </r>
  </si>
  <si>
    <t>Доска обрезная 1 сорт 40*150*6000 мм.</t>
  </si>
  <si>
    <t>т</t>
  </si>
  <si>
    <t>32.77</t>
  </si>
  <si>
    <t>Устройство водосточной системы, в том числе: монтаж желобов - 38 м.п.; монтаж трубопроводов - 49 м.п.</t>
  </si>
  <si>
    <t>Зашивка фронтонов</t>
  </si>
  <si>
    <t>Профнастил Н60 0.9</t>
  </si>
  <si>
    <t>Устройство водосточной системы, в том числе: монтаж желобов - 38 м.п.; монтаж трубопроводов - 40 м.п.</t>
  </si>
  <si>
    <t>Замена обрешетки 484 м2 и частичная замена элементов стропильной системы</t>
  </si>
  <si>
    <t>Замена обрешетки 714 м2 и частичная замена элементов стропильной системы</t>
  </si>
  <si>
    <t>Замена обрешетки 231м2 и частичная замена элементов стропильной системы</t>
  </si>
  <si>
    <t>Разборка деревянных элементов конструкций крыш: стропил со стойками и подкосами из досок</t>
  </si>
  <si>
    <t xml:space="preserve">Погрузка и вывоз строительного мусора на расстояние 1.5 км., в том числе 650м по территории завода </t>
  </si>
  <si>
    <t>Приложение № 1</t>
  </si>
  <si>
    <t xml:space="preserve">к Техническому заданию </t>
  </si>
  <si>
    <t>Кровля здания отделения цементных мельниц с пристроем, лит.16А,16Б (инв. №ОС00001025)</t>
  </si>
  <si>
    <t>Разборка покрытий кровель из рулонных материалов (4 слоя)</t>
  </si>
  <si>
    <t>м.п</t>
  </si>
  <si>
    <t>Разборка разрушившейся стяжки, 50мм.</t>
  </si>
  <si>
    <t>Ремонт кровли методом спекания гидроизоляционного ковра</t>
  </si>
  <si>
    <t xml:space="preserve">Огрунтовка основания праймером битумным, ТЕХНОНИКОЛЬ №01 </t>
  </si>
  <si>
    <t>Устройство нижнего слоя гидроизоляции, материал Унифлекс ВЕНТ ЭПВ  (Технониколь)</t>
  </si>
  <si>
    <t>Устройство верхнего слоя гидроизоляции, материал Техноэласт ПЛАМЯ СТОП ЭКП сланец серый.  (Технониколь)</t>
  </si>
  <si>
    <t>м.п.</t>
  </si>
  <si>
    <t>Спуск строительного мусора через мусоропровод (с установкой мусоропровода)</t>
  </si>
  <si>
    <t>Погрузка строительного мусора в автомобили</t>
  </si>
  <si>
    <t>Устройство мелких покрытий (брандмауэры, парапеты, свесы и т.п.) из листовой оцинкованной стали (демонтаж, монтаж).</t>
  </si>
  <si>
    <t>Толщина листа 0,7 мм.</t>
  </si>
  <si>
    <t>Разборка примыканий кровель 300мм из рулонных материалов (4 слоя)</t>
  </si>
  <si>
    <t>Устройство цементно-песчаной стяжки М100, 50 мм</t>
  </si>
  <si>
    <t>Устройство примыканий кровель из наплавляемых материалов к стенам и парапетам высотой 300 мм. 1 слой - Унифлекс ВЕНТ ЭПВ, 2 слой - Техноэласт ПЛАМЯ СТОП ЭКП сланец серый  (Технониколь)</t>
  </si>
  <si>
    <t>Вывоз строительного мусора на расстояние 2 км.</t>
  </si>
  <si>
    <t>Очистка кровли от гидратированного цемента</t>
  </si>
  <si>
    <t>Коьковый элемент</t>
  </si>
  <si>
    <t>Устройство водосточной системы, в том числе: монтаж желобов - 50 м.п.; монтаж трубопроводов - 43,5 м.п.</t>
  </si>
  <si>
    <t>Частичная замена сплошной обрешетки (100м2) и элементов стропильной системы</t>
  </si>
  <si>
    <t>Доска обрезная 1 сорт 40*150*6000 мм (обрешетка)</t>
  </si>
  <si>
    <t>Доска обрезная 1 сорт 50*150*6000 мм (стропильная система)</t>
  </si>
  <si>
    <t xml:space="preserve">Обработка деревянных конструкций антисептиком "Ултан" </t>
  </si>
  <si>
    <t>Устройство мелких покрытий (парапеты) из листовой оцинкованной стали (демонтаж, монтаж).</t>
  </si>
  <si>
    <t>Ремонт кровли пристроя, отм.+7,400 - +8,900</t>
  </si>
  <si>
    <t>Устройство водосточной системы, в том числе: монтаж желобов - 41 м.п.; монтаж трубопроводов - 30 м.п.</t>
  </si>
  <si>
    <t>Частичная замена обрешетки с прозорами (275м2) и частичная замена элементов стропильной системы (215м2)</t>
  </si>
  <si>
    <t xml:space="preserve">Восстановление разрушившейся части бетонного перекрытия </t>
  </si>
  <si>
    <t>Бетон М250 БСТ B20 П4 F200 W6</t>
  </si>
  <si>
    <t>Арматура А500 Ф12</t>
  </si>
  <si>
    <t>Инженер по надзору за зданиями, сооружениями</t>
  </si>
  <si>
    <t>Дружинина К.Е</t>
  </si>
  <si>
    <t>Начальник ОКС</t>
  </si>
  <si>
    <t>Ковалев Д.А.</t>
  </si>
  <si>
    <t>Кровля здания компрессорной лит. 19 (инв № ОС-00001028) на отм. +12,600</t>
  </si>
  <si>
    <t>Кровля здания, состоящего из здания электроцеха и пристроя гаража, лит.39А, 39Б, 39В                                                                                 (инвентарный номер - ОС00001042), отм. +9.300 - +11,500</t>
  </si>
  <si>
    <t>Ведомость объемов работ                                                                                                                                               по ремонту кровли здания отделения цементных мельниц с пристроем, лит.16А,
16Б (инв. №ОС00001025), кровли здания компрессорной лит. 19 (инв № ОС-00001028), кровли здания, состоящего из здания электроцеха и пристроя гаража, лит.39А, 39Б, 39В (инвентарный номер - ОС00001042) на АО «Невьянский цементник».</t>
  </si>
  <si>
    <t>Кровля здания электроцеха,  отм. +9.300 - +11,500</t>
  </si>
  <si>
    <t>Поставка Заказчика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</si>
</sst>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52">
    <xf numFmtId="0" fontId="0" fillId="0" borderId="0" xfId="0"/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6" fillId="2" borderId="1" xfId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6" fillId="0" borderId="1" xfId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63"/>
  <sheetViews>
    <sheetView tabSelected="1" topLeftCell="A54" zoomScale="95" zoomScaleNormal="95" workbookViewId="0">
      <selection activeCell="D60" sqref="D60"/>
    </sheetView>
  </sheetViews>
  <sheetFormatPr defaultRowHeight="15" x14ac:dyDescent="0.25"/>
  <cols>
    <col min="1" max="1" width="6.42578125" style="4" customWidth="1"/>
    <col min="2" max="2" width="76.28515625" style="4" customWidth="1"/>
    <col min="3" max="4" width="13" style="4" customWidth="1"/>
    <col min="5" max="5" width="27.5703125" style="4" customWidth="1"/>
    <col min="6" max="16384" width="9.140625" style="4"/>
  </cols>
  <sheetData>
    <row r="1" spans="1:5" ht="18.75" hidden="1" x14ac:dyDescent="0.25">
      <c r="D1" s="1"/>
      <c r="E1" s="1" t="s">
        <v>7</v>
      </c>
    </row>
    <row r="2" spans="1:5" ht="18.75" hidden="1" x14ac:dyDescent="0.25">
      <c r="D2" s="2"/>
      <c r="E2" s="2" t="s">
        <v>8</v>
      </c>
    </row>
    <row r="3" spans="1:5" ht="18.75" hidden="1" x14ac:dyDescent="0.25">
      <c r="D3" s="2"/>
      <c r="E3" s="2" t="s">
        <v>9</v>
      </c>
    </row>
    <row r="4" spans="1:5" ht="18.75" hidden="1" x14ac:dyDescent="0.25">
      <c r="D4" s="3"/>
      <c r="E4" s="3" t="s">
        <v>10</v>
      </c>
    </row>
    <row r="5" spans="1:5" ht="18.75" hidden="1" x14ac:dyDescent="0.25">
      <c r="D5" s="2"/>
      <c r="E5" s="2" t="s">
        <v>11</v>
      </c>
    </row>
    <row r="6" spans="1:5" s="25" customFormat="1" x14ac:dyDescent="0.25">
      <c r="B6" s="26"/>
      <c r="C6" s="26"/>
      <c r="D6" s="27"/>
      <c r="E6" s="27" t="s">
        <v>49</v>
      </c>
    </row>
    <row r="7" spans="1:5" s="25" customFormat="1" x14ac:dyDescent="0.25">
      <c r="B7" s="26"/>
      <c r="C7" s="26"/>
      <c r="D7" s="27"/>
      <c r="E7" s="27" t="s">
        <v>50</v>
      </c>
    </row>
    <row r="8" spans="1:5" s="25" customFormat="1" ht="18.75" x14ac:dyDescent="0.25">
      <c r="D8" s="2"/>
      <c r="E8" s="2"/>
    </row>
    <row r="9" spans="1:5" s="7" customFormat="1" ht="18.75" x14ac:dyDescent="0.25">
      <c r="E9" s="1" t="s">
        <v>7</v>
      </c>
    </row>
    <row r="10" spans="1:5" s="7" customFormat="1" ht="21" customHeight="1" x14ac:dyDescent="0.25">
      <c r="C10" s="45" t="s">
        <v>18</v>
      </c>
      <c r="D10" s="45"/>
      <c r="E10" s="45"/>
    </row>
    <row r="11" spans="1:5" s="7" customFormat="1" ht="18.75" x14ac:dyDescent="0.25">
      <c r="E11" s="2" t="s">
        <v>9</v>
      </c>
    </row>
    <row r="12" spans="1:5" s="7" customFormat="1" ht="18.75" x14ac:dyDescent="0.25">
      <c r="E12" s="3" t="s">
        <v>19</v>
      </c>
    </row>
    <row r="13" spans="1:5" s="7" customFormat="1" ht="18.75" x14ac:dyDescent="0.25">
      <c r="E13" s="2" t="s">
        <v>36</v>
      </c>
    </row>
    <row r="15" spans="1:5" ht="102" customHeight="1" x14ac:dyDescent="0.25">
      <c r="A15" s="46" t="s">
        <v>88</v>
      </c>
      <c r="B15" s="46"/>
      <c r="C15" s="46"/>
      <c r="D15" s="46"/>
      <c r="E15" s="46"/>
    </row>
    <row r="17" spans="1:5" x14ac:dyDescent="0.25">
      <c r="A17" s="5"/>
      <c r="B17" s="5"/>
      <c r="C17" s="5"/>
      <c r="D17" s="5"/>
      <c r="E17" s="5"/>
    </row>
    <row r="18" spans="1:5" x14ac:dyDescent="0.25">
      <c r="A18" s="8" t="s">
        <v>0</v>
      </c>
      <c r="B18" s="8" t="s">
        <v>1</v>
      </c>
      <c r="C18" s="8" t="s">
        <v>2</v>
      </c>
      <c r="D18" s="8" t="s">
        <v>3</v>
      </c>
      <c r="E18" s="8" t="s">
        <v>12</v>
      </c>
    </row>
    <row r="19" spans="1:5" s="28" customFormat="1" x14ac:dyDescent="0.25">
      <c r="A19" s="48" t="s">
        <v>51</v>
      </c>
      <c r="B19" s="49"/>
      <c r="C19" s="49"/>
      <c r="D19" s="49"/>
      <c r="E19" s="50"/>
    </row>
    <row r="20" spans="1:5" s="10" customFormat="1" ht="15" customHeight="1" x14ac:dyDescent="0.25">
      <c r="A20" s="41" t="s">
        <v>13</v>
      </c>
      <c r="B20" s="41"/>
      <c r="C20" s="41"/>
      <c r="D20" s="41"/>
      <c r="E20" s="41"/>
    </row>
    <row r="21" spans="1:5" s="10" customFormat="1" ht="30" x14ac:dyDescent="0.25">
      <c r="A21" s="19">
        <v>1</v>
      </c>
      <c r="B21" s="20" t="s">
        <v>14</v>
      </c>
      <c r="C21" s="19" t="s">
        <v>4</v>
      </c>
      <c r="D21" s="19">
        <v>714</v>
      </c>
      <c r="E21" s="19"/>
    </row>
    <row r="22" spans="1:5" s="12" customFormat="1" x14ac:dyDescent="0.25">
      <c r="A22" s="19"/>
      <c r="B22" s="20" t="s">
        <v>20</v>
      </c>
      <c r="C22" s="19" t="s">
        <v>4</v>
      </c>
      <c r="D22" s="19">
        <f>D21*1.1</f>
        <v>785.40000000000009</v>
      </c>
      <c r="E22" s="19" t="s">
        <v>90</v>
      </c>
    </row>
    <row r="23" spans="1:5" s="14" customFormat="1" x14ac:dyDescent="0.25">
      <c r="A23" s="19"/>
      <c r="B23" s="20" t="s">
        <v>29</v>
      </c>
      <c r="C23" s="19" t="s">
        <v>30</v>
      </c>
      <c r="D23" s="19">
        <v>38</v>
      </c>
      <c r="E23" s="19"/>
    </row>
    <row r="24" spans="1:5" s="15" customFormat="1" ht="25.5" customHeight="1" x14ac:dyDescent="0.25">
      <c r="A24" s="19"/>
      <c r="B24" s="20" t="s">
        <v>34</v>
      </c>
      <c r="C24" s="19" t="s">
        <v>6</v>
      </c>
      <c r="D24" s="19">
        <f>714*10</f>
        <v>7140</v>
      </c>
      <c r="E24" s="19"/>
    </row>
    <row r="25" spans="1:5" ht="38.25" customHeight="1" x14ac:dyDescent="0.25">
      <c r="A25" s="19">
        <v>2</v>
      </c>
      <c r="B25" s="20" t="s">
        <v>35</v>
      </c>
      <c r="C25" s="19" t="s">
        <v>15</v>
      </c>
      <c r="D25" s="19" t="s">
        <v>15</v>
      </c>
      <c r="E25" s="19"/>
    </row>
    <row r="26" spans="1:5" s="12" customFormat="1" ht="53.25" customHeight="1" x14ac:dyDescent="0.25">
      <c r="A26" s="19"/>
      <c r="B26" s="20" t="s">
        <v>22</v>
      </c>
      <c r="C26" s="19" t="s">
        <v>6</v>
      </c>
      <c r="D26" s="19">
        <v>19</v>
      </c>
      <c r="E26" s="21"/>
    </row>
    <row r="27" spans="1:5" s="12" customFormat="1" ht="54" customHeight="1" x14ac:dyDescent="0.25">
      <c r="A27" s="19"/>
      <c r="B27" s="20" t="s">
        <v>26</v>
      </c>
      <c r="C27" s="19" t="s">
        <v>6</v>
      </c>
      <c r="D27" s="19">
        <v>35</v>
      </c>
      <c r="E27" s="21"/>
    </row>
    <row r="28" spans="1:5" s="13" customFormat="1" ht="56.25" customHeight="1" x14ac:dyDescent="0.25">
      <c r="A28" s="19"/>
      <c r="B28" s="20" t="s">
        <v>27</v>
      </c>
      <c r="C28" s="19" t="s">
        <v>6</v>
      </c>
      <c r="D28" s="19">
        <v>62</v>
      </c>
      <c r="E28" s="21"/>
    </row>
    <row r="29" spans="1:5" s="13" customFormat="1" ht="54" customHeight="1" x14ac:dyDescent="0.25">
      <c r="A29" s="19"/>
      <c r="B29" s="20" t="s">
        <v>23</v>
      </c>
      <c r="C29" s="19" t="s">
        <v>6</v>
      </c>
      <c r="D29" s="19">
        <v>4</v>
      </c>
      <c r="E29" s="21"/>
    </row>
    <row r="30" spans="1:5" s="13" customFormat="1" ht="60" customHeight="1" x14ac:dyDescent="0.25">
      <c r="A30" s="19"/>
      <c r="B30" s="20" t="s">
        <v>21</v>
      </c>
      <c r="C30" s="19" t="s">
        <v>6</v>
      </c>
      <c r="D30" s="19">
        <v>4</v>
      </c>
      <c r="E30" s="21"/>
    </row>
    <row r="31" spans="1:5" s="13" customFormat="1" ht="60" customHeight="1" x14ac:dyDescent="0.25">
      <c r="A31" s="19"/>
      <c r="B31" s="20" t="s">
        <v>24</v>
      </c>
      <c r="C31" s="19" t="s">
        <v>6</v>
      </c>
      <c r="D31" s="19">
        <v>2</v>
      </c>
      <c r="E31" s="21"/>
    </row>
    <row r="32" spans="1:5" s="13" customFormat="1" ht="60.75" customHeight="1" x14ac:dyDescent="0.25">
      <c r="A32" s="19"/>
      <c r="B32" s="20" t="s">
        <v>25</v>
      </c>
      <c r="C32" s="19" t="s">
        <v>6</v>
      </c>
      <c r="D32" s="19">
        <v>8</v>
      </c>
      <c r="E32" s="21"/>
    </row>
    <row r="33" spans="1:5" s="13" customFormat="1" ht="60.75" customHeight="1" x14ac:dyDescent="0.25">
      <c r="A33" s="19"/>
      <c r="B33" s="20" t="s">
        <v>28</v>
      </c>
      <c r="C33" s="19" t="s">
        <v>6</v>
      </c>
      <c r="D33" s="19">
        <v>44</v>
      </c>
      <c r="E33" s="21"/>
    </row>
    <row r="34" spans="1:5" s="10" customFormat="1" ht="38.25" customHeight="1" x14ac:dyDescent="0.25">
      <c r="A34" s="19">
        <v>3</v>
      </c>
      <c r="B34" s="20" t="s">
        <v>17</v>
      </c>
      <c r="C34" s="19" t="s">
        <v>4</v>
      </c>
      <c r="D34" s="19">
        <f>0.8*37</f>
        <v>29.6</v>
      </c>
      <c r="E34" s="19"/>
    </row>
    <row r="35" spans="1:5" s="12" customFormat="1" ht="38.25" customHeight="1" x14ac:dyDescent="0.25">
      <c r="A35" s="22"/>
      <c r="B35" s="23" t="s">
        <v>32</v>
      </c>
      <c r="C35" s="22" t="s">
        <v>4</v>
      </c>
      <c r="D35" s="22">
        <f>0.8*37</f>
        <v>29.6</v>
      </c>
      <c r="E35" s="19"/>
    </row>
    <row r="36" spans="1:5" s="12" customFormat="1" ht="38.25" customHeight="1" x14ac:dyDescent="0.25">
      <c r="A36" s="19"/>
      <c r="B36" s="20" t="s">
        <v>34</v>
      </c>
      <c r="C36" s="19" t="s">
        <v>6</v>
      </c>
      <c r="D36" s="19">
        <f>D35*10</f>
        <v>296</v>
      </c>
      <c r="E36" s="19"/>
    </row>
    <row r="37" spans="1:5" s="24" customFormat="1" ht="38.25" customHeight="1" x14ac:dyDescent="0.25">
      <c r="A37" s="19">
        <v>4</v>
      </c>
      <c r="B37" s="20" t="s">
        <v>47</v>
      </c>
      <c r="C37" s="19" t="s">
        <v>4</v>
      </c>
      <c r="D37" s="19">
        <v>238</v>
      </c>
      <c r="E37" s="19"/>
    </row>
    <row r="38" spans="1:5" s="11" customFormat="1" ht="38.25" customHeight="1" x14ac:dyDescent="0.25">
      <c r="A38" s="19">
        <v>5</v>
      </c>
      <c r="B38" s="20" t="s">
        <v>45</v>
      </c>
      <c r="C38" s="19" t="s">
        <v>5</v>
      </c>
      <c r="D38" s="19">
        <v>15.5</v>
      </c>
      <c r="E38" s="19"/>
    </row>
    <row r="39" spans="1:5" s="12" customFormat="1" ht="38.25" customHeight="1" x14ac:dyDescent="0.25">
      <c r="A39" s="19"/>
      <c r="B39" s="20" t="s">
        <v>37</v>
      </c>
      <c r="C39" s="19" t="s">
        <v>5</v>
      </c>
      <c r="D39" s="19">
        <v>9.5</v>
      </c>
      <c r="E39" s="19"/>
    </row>
    <row r="40" spans="1:5" s="15" customFormat="1" ht="38.25" customHeight="1" x14ac:dyDescent="0.25">
      <c r="A40" s="19"/>
      <c r="B40" s="20" t="s">
        <v>33</v>
      </c>
      <c r="C40" s="19" t="s">
        <v>5</v>
      </c>
      <c r="D40" s="19">
        <v>6</v>
      </c>
      <c r="E40" s="19"/>
    </row>
    <row r="41" spans="1:5" s="18" customFormat="1" ht="38.25" customHeight="1" x14ac:dyDescent="0.25">
      <c r="A41" s="19">
        <v>6</v>
      </c>
      <c r="B41" s="20" t="s">
        <v>48</v>
      </c>
      <c r="C41" s="19" t="s">
        <v>38</v>
      </c>
      <c r="D41" s="19" t="s">
        <v>39</v>
      </c>
      <c r="E41" s="19"/>
    </row>
    <row r="42" spans="1:5" s="15" customFormat="1" ht="38.25" customHeight="1" x14ac:dyDescent="0.25">
      <c r="A42" s="47" t="s">
        <v>31</v>
      </c>
      <c r="B42" s="47"/>
      <c r="C42" s="47"/>
      <c r="D42" s="47"/>
      <c r="E42" s="19"/>
    </row>
    <row r="43" spans="1:5" s="15" customFormat="1" ht="38.25" customHeight="1" x14ac:dyDescent="0.25">
      <c r="A43" s="19">
        <v>5</v>
      </c>
      <c r="B43" s="20" t="s">
        <v>14</v>
      </c>
      <c r="C43" s="19" t="s">
        <v>4</v>
      </c>
      <c r="D43" s="19">
        <v>231</v>
      </c>
      <c r="E43" s="19"/>
    </row>
    <row r="44" spans="1:5" s="15" customFormat="1" ht="38.25" customHeight="1" x14ac:dyDescent="0.25">
      <c r="A44" s="19"/>
      <c r="B44" s="20" t="s">
        <v>20</v>
      </c>
      <c r="C44" s="19" t="s">
        <v>4</v>
      </c>
      <c r="D44" s="19">
        <f>D43*1.1</f>
        <v>254.10000000000002</v>
      </c>
      <c r="E44" s="19" t="s">
        <v>90</v>
      </c>
    </row>
    <row r="45" spans="1:5" s="15" customFormat="1" ht="38.25" customHeight="1" x14ac:dyDescent="0.25">
      <c r="A45" s="19"/>
      <c r="B45" s="20" t="s">
        <v>29</v>
      </c>
      <c r="C45" s="19" t="s">
        <v>30</v>
      </c>
      <c r="D45" s="19">
        <v>38</v>
      </c>
      <c r="E45" s="19"/>
    </row>
    <row r="46" spans="1:5" s="15" customFormat="1" ht="38.25" customHeight="1" x14ac:dyDescent="0.25">
      <c r="A46" s="19"/>
      <c r="B46" s="20" t="s">
        <v>34</v>
      </c>
      <c r="C46" s="19" t="s">
        <v>6</v>
      </c>
      <c r="D46" s="19">
        <f>231*10</f>
        <v>2310</v>
      </c>
      <c r="E46" s="19"/>
    </row>
    <row r="47" spans="1:5" s="15" customFormat="1" ht="38.25" customHeight="1" x14ac:dyDescent="0.25">
      <c r="A47" s="19">
        <v>6</v>
      </c>
      <c r="B47" s="20" t="s">
        <v>40</v>
      </c>
      <c r="C47" s="19" t="s">
        <v>15</v>
      </c>
      <c r="D47" s="19" t="s">
        <v>15</v>
      </c>
      <c r="E47" s="19"/>
    </row>
    <row r="48" spans="1:5" s="15" customFormat="1" ht="38.25" customHeight="1" x14ac:dyDescent="0.25">
      <c r="A48" s="19"/>
      <c r="B48" s="20" t="s">
        <v>22</v>
      </c>
      <c r="C48" s="19" t="s">
        <v>6</v>
      </c>
      <c r="D48" s="19">
        <v>19</v>
      </c>
      <c r="E48" s="21"/>
    </row>
    <row r="49" spans="1:5" s="15" customFormat="1" ht="38.25" customHeight="1" x14ac:dyDescent="0.25">
      <c r="A49" s="19"/>
      <c r="B49" s="20" t="s">
        <v>26</v>
      </c>
      <c r="C49" s="19" t="s">
        <v>6</v>
      </c>
      <c r="D49" s="19">
        <v>39</v>
      </c>
      <c r="E49" s="21"/>
    </row>
    <row r="50" spans="1:5" s="15" customFormat="1" ht="38.25" customHeight="1" x14ac:dyDescent="0.25">
      <c r="A50" s="19"/>
      <c r="B50" s="20" t="s">
        <v>27</v>
      </c>
      <c r="C50" s="19" t="s">
        <v>6</v>
      </c>
      <c r="D50" s="19">
        <v>62</v>
      </c>
      <c r="E50" s="21"/>
    </row>
    <row r="51" spans="1:5" s="15" customFormat="1" ht="38.25" customHeight="1" x14ac:dyDescent="0.25">
      <c r="A51" s="19"/>
      <c r="B51" s="20" t="s">
        <v>23</v>
      </c>
      <c r="C51" s="19" t="s">
        <v>6</v>
      </c>
      <c r="D51" s="19">
        <v>4</v>
      </c>
      <c r="E51" s="21"/>
    </row>
    <row r="52" spans="1:5" s="15" customFormat="1" ht="38.25" customHeight="1" x14ac:dyDescent="0.25">
      <c r="A52" s="19"/>
      <c r="B52" s="20" t="s">
        <v>21</v>
      </c>
      <c r="C52" s="19" t="s">
        <v>6</v>
      </c>
      <c r="D52" s="19">
        <v>4</v>
      </c>
      <c r="E52" s="21"/>
    </row>
    <row r="53" spans="1:5" s="15" customFormat="1" ht="38.25" customHeight="1" x14ac:dyDescent="0.25">
      <c r="A53" s="19"/>
      <c r="B53" s="20" t="s">
        <v>24</v>
      </c>
      <c r="C53" s="19" t="s">
        <v>6</v>
      </c>
      <c r="D53" s="19">
        <v>2</v>
      </c>
      <c r="E53" s="21"/>
    </row>
    <row r="54" spans="1:5" s="15" customFormat="1" ht="38.25" customHeight="1" x14ac:dyDescent="0.25">
      <c r="A54" s="19"/>
      <c r="B54" s="20" t="s">
        <v>25</v>
      </c>
      <c r="C54" s="19" t="s">
        <v>6</v>
      </c>
      <c r="D54" s="19">
        <v>8</v>
      </c>
      <c r="E54" s="21"/>
    </row>
    <row r="55" spans="1:5" s="15" customFormat="1" ht="46.5" customHeight="1" x14ac:dyDescent="0.25">
      <c r="A55" s="19"/>
      <c r="B55" s="20" t="s">
        <v>28</v>
      </c>
      <c r="C55" s="19" t="s">
        <v>6</v>
      </c>
      <c r="D55" s="19">
        <v>48</v>
      </c>
      <c r="E55" s="21"/>
    </row>
    <row r="56" spans="1:5" s="15" customFormat="1" ht="38.25" customHeight="1" x14ac:dyDescent="0.25">
      <c r="A56" s="19">
        <v>7</v>
      </c>
      <c r="B56" s="20" t="s">
        <v>17</v>
      </c>
      <c r="C56" s="19" t="s">
        <v>4</v>
      </c>
      <c r="D56" s="19">
        <f>0.8*37</f>
        <v>29.6</v>
      </c>
      <c r="E56" s="19"/>
    </row>
    <row r="57" spans="1:5" s="15" customFormat="1" ht="38.25" customHeight="1" x14ac:dyDescent="0.25">
      <c r="A57" s="22"/>
      <c r="B57" s="23" t="s">
        <v>32</v>
      </c>
      <c r="C57" s="22" t="s">
        <v>4</v>
      </c>
      <c r="D57" s="22">
        <f>0.8*37</f>
        <v>29.6</v>
      </c>
      <c r="E57" s="19"/>
    </row>
    <row r="58" spans="1:5" s="15" customFormat="1" ht="38.25" customHeight="1" x14ac:dyDescent="0.25">
      <c r="A58" s="19"/>
      <c r="B58" s="20" t="s">
        <v>34</v>
      </c>
      <c r="C58" s="19" t="s">
        <v>6</v>
      </c>
      <c r="D58" s="19">
        <f>D57*10</f>
        <v>296</v>
      </c>
      <c r="E58" s="19"/>
    </row>
    <row r="59" spans="1:5" s="16" customFormat="1" ht="38.25" customHeight="1" x14ac:dyDescent="0.25">
      <c r="A59" s="19">
        <v>8</v>
      </c>
      <c r="B59" s="20" t="s">
        <v>41</v>
      </c>
      <c r="C59" s="19" t="s">
        <v>4</v>
      </c>
      <c r="D59" s="19">
        <v>11</v>
      </c>
      <c r="E59" s="19"/>
    </row>
    <row r="60" spans="1:5" s="17" customFormat="1" ht="38.25" customHeight="1" x14ac:dyDescent="0.25">
      <c r="A60" s="19"/>
      <c r="B60" s="20" t="s">
        <v>42</v>
      </c>
      <c r="C60" s="19" t="s">
        <v>4</v>
      </c>
      <c r="D60" s="19">
        <v>12.1</v>
      </c>
      <c r="E60" s="19" t="s">
        <v>90</v>
      </c>
    </row>
    <row r="61" spans="1:5" s="17" customFormat="1" ht="38.25" customHeight="1" x14ac:dyDescent="0.25">
      <c r="A61" s="19"/>
      <c r="B61" s="20" t="s">
        <v>34</v>
      </c>
      <c r="C61" s="19" t="s">
        <v>6</v>
      </c>
      <c r="D61" s="19">
        <v>110</v>
      </c>
      <c r="E61" s="19"/>
    </row>
    <row r="62" spans="1:5" s="24" customFormat="1" ht="38.25" customHeight="1" x14ac:dyDescent="0.25">
      <c r="A62" s="19"/>
      <c r="B62" s="20" t="s">
        <v>47</v>
      </c>
      <c r="C62" s="19" t="s">
        <v>4</v>
      </c>
      <c r="D62" s="19">
        <v>77</v>
      </c>
      <c r="E62" s="19"/>
    </row>
    <row r="63" spans="1:5" s="15" customFormat="1" ht="38.25" customHeight="1" x14ac:dyDescent="0.25">
      <c r="A63" s="19">
        <v>9</v>
      </c>
      <c r="B63" s="20" t="s">
        <v>46</v>
      </c>
      <c r="C63" s="19" t="s">
        <v>5</v>
      </c>
      <c r="D63" s="19">
        <v>6</v>
      </c>
      <c r="E63" s="19"/>
    </row>
    <row r="64" spans="1:5" s="15" customFormat="1" ht="38.25" customHeight="1" x14ac:dyDescent="0.25">
      <c r="A64" s="19"/>
      <c r="B64" s="20" t="s">
        <v>37</v>
      </c>
      <c r="C64" s="19" t="s">
        <v>5</v>
      </c>
      <c r="D64" s="19">
        <v>3.5</v>
      </c>
      <c r="E64" s="19"/>
    </row>
    <row r="65" spans="1:5" s="15" customFormat="1" ht="38.25" customHeight="1" x14ac:dyDescent="0.25">
      <c r="A65" s="19"/>
      <c r="B65" s="20" t="s">
        <v>33</v>
      </c>
      <c r="C65" s="19" t="s">
        <v>5</v>
      </c>
      <c r="D65" s="19">
        <v>2.5</v>
      </c>
      <c r="E65" s="19"/>
    </row>
    <row r="66" spans="1:5" s="18" customFormat="1" ht="38.25" customHeight="1" x14ac:dyDescent="0.25">
      <c r="A66" s="19">
        <v>10</v>
      </c>
      <c r="B66" s="20" t="s">
        <v>48</v>
      </c>
      <c r="C66" s="19" t="s">
        <v>38</v>
      </c>
      <c r="D66" s="19">
        <v>10.6</v>
      </c>
      <c r="E66" s="19"/>
    </row>
    <row r="67" spans="1:5" x14ac:dyDescent="0.25">
      <c r="A67" s="47" t="s">
        <v>16</v>
      </c>
      <c r="B67" s="47"/>
      <c r="C67" s="47"/>
      <c r="D67" s="47"/>
      <c r="E67" s="47"/>
    </row>
    <row r="68" spans="1:5" s="6" customFormat="1" ht="30" x14ac:dyDescent="0.25">
      <c r="A68" s="19">
        <v>10</v>
      </c>
      <c r="B68" s="20" t="s">
        <v>14</v>
      </c>
      <c r="C68" s="19" t="s">
        <v>4</v>
      </c>
      <c r="D68" s="19">
        <v>484</v>
      </c>
      <c r="E68" s="19"/>
    </row>
    <row r="69" spans="1:5" s="12" customFormat="1" x14ac:dyDescent="0.25">
      <c r="A69" s="19"/>
      <c r="B69" s="20" t="s">
        <v>20</v>
      </c>
      <c r="C69" s="19" t="s">
        <v>4</v>
      </c>
      <c r="D69" s="19">
        <f>D68*1.1</f>
        <v>532.40000000000009</v>
      </c>
      <c r="E69" s="19" t="s">
        <v>90</v>
      </c>
    </row>
    <row r="70" spans="1:5" s="15" customFormat="1" x14ac:dyDescent="0.25">
      <c r="A70" s="19"/>
      <c r="B70" s="20" t="s">
        <v>29</v>
      </c>
      <c r="C70" s="19" t="s">
        <v>30</v>
      </c>
      <c r="D70" s="19">
        <v>38</v>
      </c>
      <c r="E70" s="19"/>
    </row>
    <row r="71" spans="1:5" s="15" customFormat="1" x14ac:dyDescent="0.25">
      <c r="A71" s="19"/>
      <c r="B71" s="20" t="s">
        <v>34</v>
      </c>
      <c r="C71" s="19" t="s">
        <v>6</v>
      </c>
      <c r="D71" s="19">
        <f>D68*10</f>
        <v>4840</v>
      </c>
      <c r="E71" s="19"/>
    </row>
    <row r="72" spans="1:5" ht="30" x14ac:dyDescent="0.25">
      <c r="A72" s="19">
        <v>11</v>
      </c>
      <c r="B72" s="20" t="s">
        <v>43</v>
      </c>
      <c r="C72" s="19" t="s">
        <v>15</v>
      </c>
      <c r="D72" s="19" t="s">
        <v>15</v>
      </c>
      <c r="E72" s="19"/>
    </row>
    <row r="73" spans="1:5" s="12" customFormat="1" x14ac:dyDescent="0.25">
      <c r="A73" s="19"/>
      <c r="B73" s="20" t="s">
        <v>22</v>
      </c>
      <c r="C73" s="19" t="s">
        <v>6</v>
      </c>
      <c r="D73" s="19">
        <v>19</v>
      </c>
      <c r="E73" s="21"/>
    </row>
    <row r="74" spans="1:5" s="12" customFormat="1" x14ac:dyDescent="0.25">
      <c r="A74" s="19"/>
      <c r="B74" s="20" t="s">
        <v>26</v>
      </c>
      <c r="C74" s="19" t="s">
        <v>6</v>
      </c>
      <c r="D74" s="19">
        <v>32</v>
      </c>
      <c r="E74" s="21"/>
    </row>
    <row r="75" spans="1:5" s="15" customFormat="1" x14ac:dyDescent="0.25">
      <c r="A75" s="19"/>
      <c r="B75" s="20" t="s">
        <v>27</v>
      </c>
      <c r="C75" s="19" t="s">
        <v>6</v>
      </c>
      <c r="D75" s="19">
        <v>62</v>
      </c>
      <c r="E75" s="21"/>
    </row>
    <row r="76" spans="1:5" s="15" customFormat="1" x14ac:dyDescent="0.25">
      <c r="A76" s="19"/>
      <c r="B76" s="20" t="s">
        <v>23</v>
      </c>
      <c r="C76" s="19" t="s">
        <v>6</v>
      </c>
      <c r="D76" s="19">
        <v>4</v>
      </c>
      <c r="E76" s="21"/>
    </row>
    <row r="77" spans="1:5" s="15" customFormat="1" x14ac:dyDescent="0.25">
      <c r="A77" s="19"/>
      <c r="B77" s="20" t="s">
        <v>21</v>
      </c>
      <c r="C77" s="19" t="s">
        <v>6</v>
      </c>
      <c r="D77" s="19">
        <v>4</v>
      </c>
      <c r="E77" s="21"/>
    </row>
    <row r="78" spans="1:5" s="15" customFormat="1" x14ac:dyDescent="0.25">
      <c r="A78" s="19"/>
      <c r="B78" s="20" t="s">
        <v>24</v>
      </c>
      <c r="C78" s="19" t="s">
        <v>6</v>
      </c>
      <c r="D78" s="19">
        <v>2</v>
      </c>
      <c r="E78" s="21"/>
    </row>
    <row r="79" spans="1:5" s="15" customFormat="1" x14ac:dyDescent="0.25">
      <c r="A79" s="19"/>
      <c r="B79" s="20" t="s">
        <v>25</v>
      </c>
      <c r="C79" s="19" t="s">
        <v>6</v>
      </c>
      <c r="D79" s="19">
        <v>8</v>
      </c>
      <c r="E79" s="21"/>
    </row>
    <row r="80" spans="1:5" s="15" customFormat="1" x14ac:dyDescent="0.25">
      <c r="A80" s="19"/>
      <c r="B80" s="20" t="s">
        <v>28</v>
      </c>
      <c r="C80" s="19" t="s">
        <v>6</v>
      </c>
      <c r="D80" s="19">
        <v>32</v>
      </c>
      <c r="E80" s="21"/>
    </row>
    <row r="81" spans="1:5" ht="32.25" customHeight="1" x14ac:dyDescent="0.25">
      <c r="A81" s="19">
        <v>12</v>
      </c>
      <c r="B81" s="20" t="s">
        <v>17</v>
      </c>
      <c r="C81" s="19" t="s">
        <v>4</v>
      </c>
      <c r="D81" s="19">
        <f>0.8*37</f>
        <v>29.6</v>
      </c>
      <c r="E81" s="19"/>
    </row>
    <row r="82" spans="1:5" s="12" customFormat="1" ht="32.25" customHeight="1" x14ac:dyDescent="0.25">
      <c r="A82" s="22"/>
      <c r="B82" s="23" t="s">
        <v>32</v>
      </c>
      <c r="C82" s="22" t="s">
        <v>4</v>
      </c>
      <c r="D82" s="22">
        <f>0.8*37</f>
        <v>29.6</v>
      </c>
      <c r="E82" s="19"/>
    </row>
    <row r="83" spans="1:5" s="12" customFormat="1" ht="32.25" customHeight="1" x14ac:dyDescent="0.25">
      <c r="A83" s="19"/>
      <c r="B83" s="20" t="s">
        <v>34</v>
      </c>
      <c r="C83" s="19" t="s">
        <v>6</v>
      </c>
      <c r="D83" s="19">
        <f>D82*10</f>
        <v>296</v>
      </c>
      <c r="E83" s="19"/>
    </row>
    <row r="84" spans="1:5" s="24" customFormat="1" ht="32.25" customHeight="1" x14ac:dyDescent="0.25">
      <c r="A84" s="19"/>
      <c r="B84" s="20" t="s">
        <v>47</v>
      </c>
      <c r="C84" s="19" t="s">
        <v>4</v>
      </c>
      <c r="D84" s="19">
        <v>161.33000000000001</v>
      </c>
      <c r="E84" s="19"/>
    </row>
    <row r="85" spans="1:5" s="11" customFormat="1" ht="32.25" customHeight="1" x14ac:dyDescent="0.25">
      <c r="A85" s="19">
        <v>13</v>
      </c>
      <c r="B85" s="20" t="s">
        <v>44</v>
      </c>
      <c r="C85" s="19" t="s">
        <v>5</v>
      </c>
      <c r="D85" s="19">
        <v>10.5</v>
      </c>
      <c r="E85" s="19"/>
    </row>
    <row r="86" spans="1:5" s="12" customFormat="1" ht="32.25" customHeight="1" x14ac:dyDescent="0.25">
      <c r="A86" s="19"/>
      <c r="B86" s="20" t="s">
        <v>37</v>
      </c>
      <c r="C86" s="19" t="s">
        <v>5</v>
      </c>
      <c r="D86" s="19">
        <v>6.5</v>
      </c>
      <c r="E86" s="19"/>
    </row>
    <row r="87" spans="1:5" s="15" customFormat="1" ht="32.25" customHeight="1" x14ac:dyDescent="0.25">
      <c r="A87" s="19"/>
      <c r="B87" s="20" t="s">
        <v>33</v>
      </c>
      <c r="C87" s="19" t="s">
        <v>5</v>
      </c>
      <c r="D87" s="19">
        <v>4</v>
      </c>
      <c r="E87" s="19"/>
    </row>
    <row r="88" spans="1:5" s="18" customFormat="1" ht="32.25" customHeight="1" x14ac:dyDescent="0.25">
      <c r="A88" s="19">
        <v>14</v>
      </c>
      <c r="B88" s="20" t="s">
        <v>48</v>
      </c>
      <c r="C88" s="19" t="s">
        <v>38</v>
      </c>
      <c r="D88" s="19">
        <v>22.216000000000001</v>
      </c>
      <c r="E88" s="19"/>
    </row>
    <row r="89" spans="1:5" x14ac:dyDescent="0.25">
      <c r="A89" s="30"/>
      <c r="B89" s="42" t="s">
        <v>86</v>
      </c>
      <c r="C89" s="43"/>
      <c r="D89" s="43"/>
      <c r="E89" s="44"/>
    </row>
    <row r="90" spans="1:5" x14ac:dyDescent="0.25">
      <c r="A90" s="30">
        <v>1</v>
      </c>
      <c r="B90" s="33" t="s">
        <v>52</v>
      </c>
      <c r="C90" s="8" t="s">
        <v>4</v>
      </c>
      <c r="D90" s="19">
        <f>(20*48)*0.1</f>
        <v>96</v>
      </c>
      <c r="E90" s="32"/>
    </row>
    <row r="91" spans="1:5" x14ac:dyDescent="0.25">
      <c r="A91" s="30">
        <v>2</v>
      </c>
      <c r="B91" s="34" t="s">
        <v>64</v>
      </c>
      <c r="C91" s="8" t="s">
        <v>53</v>
      </c>
      <c r="D91" s="19">
        <f>18*2</f>
        <v>36</v>
      </c>
      <c r="E91" s="32"/>
    </row>
    <row r="92" spans="1:5" x14ac:dyDescent="0.25">
      <c r="A92" s="30">
        <v>5</v>
      </c>
      <c r="B92" s="34" t="s">
        <v>54</v>
      </c>
      <c r="C92" s="8" t="s">
        <v>4</v>
      </c>
      <c r="D92" s="19">
        <f>D90</f>
        <v>96</v>
      </c>
      <c r="E92" s="32"/>
    </row>
    <row r="93" spans="1:5" x14ac:dyDescent="0.25">
      <c r="A93" s="30">
        <v>6</v>
      </c>
      <c r="B93" s="34" t="s">
        <v>65</v>
      </c>
      <c r="C93" s="8" t="s">
        <v>4</v>
      </c>
      <c r="D93" s="19">
        <f>D90</f>
        <v>96</v>
      </c>
      <c r="E93" s="32"/>
    </row>
    <row r="94" spans="1:5" x14ac:dyDescent="0.25">
      <c r="A94" s="30">
        <v>7</v>
      </c>
      <c r="B94" s="34" t="s">
        <v>55</v>
      </c>
      <c r="C94" s="8" t="s">
        <v>4</v>
      </c>
      <c r="D94" s="19">
        <f>20*48-96</f>
        <v>864</v>
      </c>
      <c r="E94" s="32"/>
    </row>
    <row r="95" spans="1:5" x14ac:dyDescent="0.25">
      <c r="A95" s="30">
        <v>8</v>
      </c>
      <c r="B95" s="34" t="s">
        <v>56</v>
      </c>
      <c r="C95" s="8" t="s">
        <v>4</v>
      </c>
      <c r="D95" s="19">
        <f>20*48</f>
        <v>960</v>
      </c>
      <c r="E95" s="32"/>
    </row>
    <row r="96" spans="1:5" ht="30" x14ac:dyDescent="0.25">
      <c r="A96" s="30">
        <v>9</v>
      </c>
      <c r="B96" s="34" t="s">
        <v>57</v>
      </c>
      <c r="C96" s="8" t="s">
        <v>4</v>
      </c>
      <c r="D96" s="19">
        <f>D95</f>
        <v>960</v>
      </c>
      <c r="E96" s="32"/>
    </row>
    <row r="97" spans="1:5" ht="30" x14ac:dyDescent="0.25">
      <c r="A97" s="30">
        <v>10</v>
      </c>
      <c r="B97" s="34" t="s">
        <v>58</v>
      </c>
      <c r="C97" s="8" t="s">
        <v>4</v>
      </c>
      <c r="D97" s="19">
        <f>D96</f>
        <v>960</v>
      </c>
      <c r="E97" s="32"/>
    </row>
    <row r="98" spans="1:5" ht="45" x14ac:dyDescent="0.25">
      <c r="A98" s="30">
        <v>11</v>
      </c>
      <c r="B98" s="34" t="s">
        <v>66</v>
      </c>
      <c r="C98" s="8" t="s">
        <v>59</v>
      </c>
      <c r="D98" s="19">
        <f>D91</f>
        <v>36</v>
      </c>
      <c r="E98" s="32"/>
    </row>
    <row r="99" spans="1:5" x14ac:dyDescent="0.25">
      <c r="A99" s="30">
        <v>15</v>
      </c>
      <c r="B99" s="34" t="s">
        <v>60</v>
      </c>
      <c r="C99" s="8" t="s">
        <v>38</v>
      </c>
      <c r="D99" s="19">
        <f>D100</f>
        <v>11.832000000000001</v>
      </c>
      <c r="E99" s="32"/>
    </row>
    <row r="100" spans="1:5" x14ac:dyDescent="0.25">
      <c r="A100" s="30">
        <v>16</v>
      </c>
      <c r="B100" s="33" t="s">
        <v>61</v>
      </c>
      <c r="C100" s="8" t="s">
        <v>38</v>
      </c>
      <c r="D100" s="19">
        <f>D90*0.02*0.6+D91*2.5*0.02*0.6+D92*0.05*2</f>
        <v>11.832000000000001</v>
      </c>
      <c r="E100" s="32"/>
    </row>
    <row r="101" spans="1:5" x14ac:dyDescent="0.25">
      <c r="A101" s="30">
        <v>17</v>
      </c>
      <c r="B101" s="33" t="s">
        <v>67</v>
      </c>
      <c r="C101" s="8" t="s">
        <v>38</v>
      </c>
      <c r="D101" s="19">
        <f>D100</f>
        <v>11.832000000000001</v>
      </c>
      <c r="E101" s="32"/>
    </row>
    <row r="102" spans="1:5" ht="30" x14ac:dyDescent="0.25">
      <c r="A102" s="30">
        <v>18</v>
      </c>
      <c r="B102" s="34" t="s">
        <v>62</v>
      </c>
      <c r="C102" s="8" t="s">
        <v>4</v>
      </c>
      <c r="D102" s="19">
        <f>(48*2*0.6)+18*2*0.4</f>
        <v>72</v>
      </c>
      <c r="E102" s="32" t="s">
        <v>63</v>
      </c>
    </row>
    <row r="103" spans="1:5" ht="34.5" customHeight="1" x14ac:dyDescent="0.25">
      <c r="A103" s="40"/>
      <c r="B103" s="51" t="s">
        <v>87</v>
      </c>
      <c r="C103" s="51"/>
      <c r="D103" s="51"/>
      <c r="E103" s="51"/>
    </row>
    <row r="104" spans="1:5" s="28" customFormat="1" ht="18.75" customHeight="1" x14ac:dyDescent="0.25">
      <c r="A104" s="39"/>
      <c r="B104" s="51" t="s">
        <v>89</v>
      </c>
      <c r="C104" s="51"/>
      <c r="D104" s="51"/>
      <c r="E104" s="51"/>
    </row>
    <row r="105" spans="1:5" x14ac:dyDescent="0.25">
      <c r="A105" s="8">
        <v>1</v>
      </c>
      <c r="B105" s="33" t="s">
        <v>68</v>
      </c>
      <c r="C105" s="8" t="s">
        <v>38</v>
      </c>
      <c r="D105" s="8">
        <f>D106*0.08*2</f>
        <v>57.6</v>
      </c>
      <c r="E105" s="29"/>
    </row>
    <row r="106" spans="1:5" ht="30" x14ac:dyDescent="0.25">
      <c r="A106" s="8">
        <v>2</v>
      </c>
      <c r="B106" s="31" t="s">
        <v>14</v>
      </c>
      <c r="C106" s="30" t="s">
        <v>4</v>
      </c>
      <c r="D106" s="30">
        <v>360</v>
      </c>
      <c r="E106" s="30"/>
    </row>
    <row r="107" spans="1:5" x14ac:dyDescent="0.25">
      <c r="A107" s="8"/>
      <c r="B107" s="31" t="s">
        <v>20</v>
      </c>
      <c r="C107" s="30" t="s">
        <v>4</v>
      </c>
      <c r="D107" s="30">
        <f>D106*1.1</f>
        <v>396.00000000000006</v>
      </c>
      <c r="E107" s="19" t="s">
        <v>90</v>
      </c>
    </row>
    <row r="108" spans="1:5" x14ac:dyDescent="0.25">
      <c r="A108" s="8"/>
      <c r="B108" s="31" t="s">
        <v>29</v>
      </c>
      <c r="C108" s="30" t="s">
        <v>30</v>
      </c>
      <c r="D108" s="30">
        <f>21*2+7.5</f>
        <v>49.5</v>
      </c>
      <c r="E108" s="30"/>
    </row>
    <row r="109" spans="1:5" x14ac:dyDescent="0.25">
      <c r="A109" s="8"/>
      <c r="B109" s="31" t="s">
        <v>69</v>
      </c>
      <c r="C109" s="30" t="s">
        <v>30</v>
      </c>
      <c r="D109" s="30">
        <v>21</v>
      </c>
      <c r="E109" s="30"/>
    </row>
    <row r="110" spans="1:5" x14ac:dyDescent="0.25">
      <c r="A110" s="8"/>
      <c r="B110" s="31" t="s">
        <v>34</v>
      </c>
      <c r="C110" s="30" t="s">
        <v>6</v>
      </c>
      <c r="D110" s="30">
        <f>D106*10</f>
        <v>3600</v>
      </c>
      <c r="E110" s="30"/>
    </row>
    <row r="111" spans="1:5" ht="30" x14ac:dyDescent="0.25">
      <c r="A111" s="8">
        <v>3</v>
      </c>
      <c r="B111" s="34" t="s">
        <v>70</v>
      </c>
      <c r="C111" s="8" t="s">
        <v>15</v>
      </c>
      <c r="D111" s="8" t="s">
        <v>15</v>
      </c>
      <c r="E111" s="8"/>
    </row>
    <row r="112" spans="1:5" x14ac:dyDescent="0.25">
      <c r="A112" s="8"/>
      <c r="B112" s="34" t="s">
        <v>22</v>
      </c>
      <c r="C112" s="8" t="s">
        <v>6</v>
      </c>
      <c r="D112" s="8">
        <f>50/2</f>
        <v>25</v>
      </c>
      <c r="E112" s="35"/>
    </row>
    <row r="113" spans="1:5" x14ac:dyDescent="0.25">
      <c r="A113" s="8"/>
      <c r="B113" s="34" t="s">
        <v>26</v>
      </c>
      <c r="C113" s="8" t="s">
        <v>6</v>
      </c>
      <c r="D113" s="36">
        <v>35.799999999999997</v>
      </c>
      <c r="E113" s="35"/>
    </row>
    <row r="114" spans="1:5" x14ac:dyDescent="0.25">
      <c r="A114" s="8"/>
      <c r="B114" s="34" t="s">
        <v>27</v>
      </c>
      <c r="C114" s="8" t="s">
        <v>6</v>
      </c>
      <c r="D114" s="8">
        <v>70</v>
      </c>
      <c r="E114" s="35"/>
    </row>
    <row r="115" spans="1:5" x14ac:dyDescent="0.25">
      <c r="A115" s="8"/>
      <c r="B115" s="34" t="s">
        <v>23</v>
      </c>
      <c r="C115" s="8" t="s">
        <v>6</v>
      </c>
      <c r="D115" s="8">
        <v>5</v>
      </c>
      <c r="E115" s="35"/>
    </row>
    <row r="116" spans="1:5" x14ac:dyDescent="0.25">
      <c r="A116" s="8"/>
      <c r="B116" s="34" t="s">
        <v>21</v>
      </c>
      <c r="C116" s="8" t="s">
        <v>6</v>
      </c>
      <c r="D116" s="8">
        <v>5</v>
      </c>
      <c r="E116" s="35"/>
    </row>
    <row r="117" spans="1:5" x14ac:dyDescent="0.25">
      <c r="A117" s="8"/>
      <c r="B117" s="34" t="s">
        <v>24</v>
      </c>
      <c r="C117" s="8" t="s">
        <v>6</v>
      </c>
      <c r="D117" s="8">
        <v>6</v>
      </c>
      <c r="E117" s="35"/>
    </row>
    <row r="118" spans="1:5" x14ac:dyDescent="0.25">
      <c r="A118" s="8"/>
      <c r="B118" s="34" t="s">
        <v>25</v>
      </c>
      <c r="C118" s="8" t="s">
        <v>6</v>
      </c>
      <c r="D118" s="8">
        <v>10</v>
      </c>
      <c r="E118" s="35"/>
    </row>
    <row r="119" spans="1:5" x14ac:dyDescent="0.25">
      <c r="A119" s="8"/>
      <c r="B119" s="34" t="s">
        <v>28</v>
      </c>
      <c r="C119" s="8" t="s">
        <v>6</v>
      </c>
      <c r="D119" s="8">
        <v>36</v>
      </c>
      <c r="E119" s="35"/>
    </row>
    <row r="120" spans="1:5" ht="30" x14ac:dyDescent="0.25">
      <c r="A120" s="8">
        <v>4</v>
      </c>
      <c r="B120" s="34" t="s">
        <v>17</v>
      </c>
      <c r="C120" s="8" t="s">
        <v>4</v>
      </c>
      <c r="D120" s="8">
        <f>0.6*7.5</f>
        <v>4.5</v>
      </c>
      <c r="E120" s="8"/>
    </row>
    <row r="121" spans="1:5" x14ac:dyDescent="0.25">
      <c r="A121" s="30"/>
      <c r="B121" s="31" t="s">
        <v>32</v>
      </c>
      <c r="C121" s="30" t="s">
        <v>4</v>
      </c>
      <c r="D121" s="30">
        <f>D120</f>
        <v>4.5</v>
      </c>
      <c r="E121" s="8"/>
    </row>
    <row r="122" spans="1:5" x14ac:dyDescent="0.25">
      <c r="A122" s="8"/>
      <c r="B122" s="34" t="s">
        <v>34</v>
      </c>
      <c r="C122" s="8" t="s">
        <v>6</v>
      </c>
      <c r="D122" s="8">
        <f>D121*10</f>
        <v>45</v>
      </c>
      <c r="E122" s="8"/>
    </row>
    <row r="123" spans="1:5" ht="30" x14ac:dyDescent="0.25">
      <c r="A123" s="8">
        <v>5</v>
      </c>
      <c r="B123" s="34" t="s">
        <v>71</v>
      </c>
      <c r="C123" s="8" t="s">
        <v>5</v>
      </c>
      <c r="D123" s="8">
        <v>5</v>
      </c>
      <c r="E123" s="8"/>
    </row>
    <row r="124" spans="1:5" x14ac:dyDescent="0.25">
      <c r="A124" s="8"/>
      <c r="B124" s="34" t="s">
        <v>72</v>
      </c>
      <c r="C124" s="8" t="s">
        <v>5</v>
      </c>
      <c r="D124" s="8">
        <v>4</v>
      </c>
      <c r="E124" s="8"/>
    </row>
    <row r="125" spans="1:5" x14ac:dyDescent="0.25">
      <c r="A125" s="8"/>
      <c r="B125" s="34" t="s">
        <v>73</v>
      </c>
      <c r="C125" s="8" t="s">
        <v>5</v>
      </c>
      <c r="D125" s="8">
        <v>1</v>
      </c>
      <c r="E125" s="8"/>
    </row>
    <row r="126" spans="1:5" x14ac:dyDescent="0.25">
      <c r="A126" s="8">
        <v>6</v>
      </c>
      <c r="B126" s="34" t="s">
        <v>74</v>
      </c>
      <c r="C126" s="8" t="s">
        <v>4</v>
      </c>
      <c r="D126" s="8">
        <v>309</v>
      </c>
      <c r="E126" s="8"/>
    </row>
    <row r="127" spans="1:5" ht="30" x14ac:dyDescent="0.25">
      <c r="A127" s="8">
        <v>7</v>
      </c>
      <c r="B127" s="34" t="s">
        <v>75</v>
      </c>
      <c r="C127" s="8" t="s">
        <v>4</v>
      </c>
      <c r="D127" s="8">
        <f>1.2*4+(13*2*0.7)</f>
        <v>23</v>
      </c>
      <c r="E127" s="8"/>
    </row>
    <row r="128" spans="1:5" x14ac:dyDescent="0.25">
      <c r="A128" s="8"/>
      <c r="B128" s="31" t="s">
        <v>32</v>
      </c>
      <c r="C128" s="8" t="s">
        <v>4</v>
      </c>
      <c r="D128" s="8">
        <f>D127*1.1</f>
        <v>25.3</v>
      </c>
      <c r="E128" s="8"/>
    </row>
    <row r="129" spans="1:5" ht="30" x14ac:dyDescent="0.25">
      <c r="A129" s="8">
        <v>8</v>
      </c>
      <c r="B129" s="31" t="s">
        <v>48</v>
      </c>
      <c r="C129" s="8" t="s">
        <v>38</v>
      </c>
      <c r="D129" s="8">
        <f>57.6+(360*9.5/1000)+(5*0.55)</f>
        <v>63.77</v>
      </c>
      <c r="E129" s="8"/>
    </row>
    <row r="130" spans="1:5" x14ac:dyDescent="0.25">
      <c r="A130" s="41" t="s">
        <v>76</v>
      </c>
      <c r="B130" s="41"/>
      <c r="C130" s="41"/>
      <c r="D130" s="41"/>
      <c r="E130" s="8"/>
    </row>
    <row r="131" spans="1:5" x14ac:dyDescent="0.25">
      <c r="A131" s="8">
        <v>9</v>
      </c>
      <c r="B131" s="33" t="s">
        <v>68</v>
      </c>
      <c r="C131" s="8" t="s">
        <v>38</v>
      </c>
      <c r="D131" s="8">
        <f>D132*0.1*2</f>
        <v>86.2</v>
      </c>
      <c r="E131" s="8"/>
    </row>
    <row r="132" spans="1:5" ht="30" x14ac:dyDescent="0.25">
      <c r="A132" s="8">
        <v>10</v>
      </c>
      <c r="B132" s="34" t="s">
        <v>14</v>
      </c>
      <c r="C132" s="8" t="s">
        <v>4</v>
      </c>
      <c r="D132" s="30">
        <v>431</v>
      </c>
      <c r="E132" s="8"/>
    </row>
    <row r="133" spans="1:5" x14ac:dyDescent="0.25">
      <c r="A133" s="8"/>
      <c r="B133" s="34" t="s">
        <v>20</v>
      </c>
      <c r="C133" s="8" t="s">
        <v>4</v>
      </c>
      <c r="D133" s="8">
        <f>D132*1.1</f>
        <v>474.1</v>
      </c>
      <c r="E133" s="19" t="s">
        <v>90</v>
      </c>
    </row>
    <row r="134" spans="1:5" x14ac:dyDescent="0.25">
      <c r="A134" s="8"/>
      <c r="B134" s="34" t="s">
        <v>29</v>
      </c>
      <c r="C134" s="8" t="s">
        <v>30</v>
      </c>
      <c r="D134" s="8">
        <v>41</v>
      </c>
      <c r="E134" s="8"/>
    </row>
    <row r="135" spans="1:5" x14ac:dyDescent="0.25">
      <c r="A135" s="8"/>
      <c r="B135" s="31" t="s">
        <v>69</v>
      </c>
      <c r="C135" s="8" t="s">
        <v>30</v>
      </c>
      <c r="D135" s="30">
        <v>21</v>
      </c>
      <c r="E135" s="8"/>
    </row>
    <row r="136" spans="1:5" x14ac:dyDescent="0.25">
      <c r="A136" s="8"/>
      <c r="B136" s="34" t="s">
        <v>34</v>
      </c>
      <c r="C136" s="8" t="s">
        <v>6</v>
      </c>
      <c r="D136" s="8">
        <f>431*10</f>
        <v>4310</v>
      </c>
      <c r="E136" s="8"/>
    </row>
    <row r="137" spans="1:5" ht="30" x14ac:dyDescent="0.25">
      <c r="A137" s="8">
        <v>11</v>
      </c>
      <c r="B137" s="34" t="s">
        <v>77</v>
      </c>
      <c r="C137" s="8" t="s">
        <v>15</v>
      </c>
      <c r="D137" s="8" t="s">
        <v>15</v>
      </c>
      <c r="E137" s="8"/>
    </row>
    <row r="138" spans="1:5" x14ac:dyDescent="0.25">
      <c r="A138" s="8"/>
      <c r="B138" s="34" t="s">
        <v>22</v>
      </c>
      <c r="C138" s="8" t="s">
        <v>6</v>
      </c>
      <c r="D138" s="8">
        <v>21</v>
      </c>
      <c r="E138" s="35"/>
    </row>
    <row r="139" spans="1:5" x14ac:dyDescent="0.25">
      <c r="A139" s="8"/>
      <c r="B139" s="34" t="s">
        <v>26</v>
      </c>
      <c r="C139" s="8" t="s">
        <v>6</v>
      </c>
      <c r="D139" s="8">
        <v>24</v>
      </c>
      <c r="E139" s="35"/>
    </row>
    <row r="140" spans="1:5" x14ac:dyDescent="0.25">
      <c r="A140" s="8"/>
      <c r="B140" s="34" t="s">
        <v>27</v>
      </c>
      <c r="C140" s="8" t="s">
        <v>6</v>
      </c>
      <c r="D140" s="8">
        <v>68</v>
      </c>
      <c r="E140" s="35"/>
    </row>
    <row r="141" spans="1:5" x14ac:dyDescent="0.25">
      <c r="A141" s="8"/>
      <c r="B141" s="34" t="s">
        <v>23</v>
      </c>
      <c r="C141" s="8" t="s">
        <v>6</v>
      </c>
      <c r="D141" s="8">
        <v>4</v>
      </c>
      <c r="E141" s="35"/>
    </row>
    <row r="142" spans="1:5" x14ac:dyDescent="0.25">
      <c r="A142" s="8"/>
      <c r="B142" s="34" t="s">
        <v>21</v>
      </c>
      <c r="C142" s="8" t="s">
        <v>6</v>
      </c>
      <c r="D142" s="8">
        <v>4</v>
      </c>
      <c r="E142" s="35"/>
    </row>
    <row r="143" spans="1:5" x14ac:dyDescent="0.25">
      <c r="A143" s="8"/>
      <c r="B143" s="34" t="s">
        <v>24</v>
      </c>
      <c r="C143" s="8" t="s">
        <v>6</v>
      </c>
      <c r="D143" s="8">
        <v>4</v>
      </c>
      <c r="E143" s="35"/>
    </row>
    <row r="144" spans="1:5" x14ac:dyDescent="0.25">
      <c r="A144" s="8"/>
      <c r="B144" s="34" t="s">
        <v>25</v>
      </c>
      <c r="C144" s="8" t="s">
        <v>6</v>
      </c>
      <c r="D144" s="8">
        <v>8</v>
      </c>
      <c r="E144" s="35"/>
    </row>
    <row r="145" spans="1:5" x14ac:dyDescent="0.25">
      <c r="A145" s="8"/>
      <c r="B145" s="34" t="s">
        <v>28</v>
      </c>
      <c r="C145" s="8" t="s">
        <v>6</v>
      </c>
      <c r="D145" s="8">
        <v>24</v>
      </c>
      <c r="E145" s="35"/>
    </row>
    <row r="146" spans="1:5" ht="30" x14ac:dyDescent="0.25">
      <c r="A146" s="8">
        <v>12</v>
      </c>
      <c r="B146" s="34" t="s">
        <v>17</v>
      </c>
      <c r="C146" s="8" t="s">
        <v>4</v>
      </c>
      <c r="D146" s="8">
        <f>0.8*44</f>
        <v>35.200000000000003</v>
      </c>
      <c r="E146" s="8"/>
    </row>
    <row r="147" spans="1:5" x14ac:dyDescent="0.25">
      <c r="A147" s="30"/>
      <c r="B147" s="31" t="s">
        <v>32</v>
      </c>
      <c r="C147" s="30" t="s">
        <v>4</v>
      </c>
      <c r="D147" s="30">
        <f>0.8*44</f>
        <v>35.200000000000003</v>
      </c>
      <c r="E147" s="8"/>
    </row>
    <row r="148" spans="1:5" x14ac:dyDescent="0.25">
      <c r="A148" s="8"/>
      <c r="B148" s="34" t="s">
        <v>34</v>
      </c>
      <c r="C148" s="8" t="s">
        <v>6</v>
      </c>
      <c r="D148" s="8">
        <f>D147*10</f>
        <v>352</v>
      </c>
      <c r="E148" s="8"/>
    </row>
    <row r="149" spans="1:5" ht="30" x14ac:dyDescent="0.25">
      <c r="A149" s="8">
        <v>13</v>
      </c>
      <c r="B149" s="34" t="s">
        <v>78</v>
      </c>
      <c r="C149" s="8" t="s">
        <v>5</v>
      </c>
      <c r="D149" s="8">
        <v>11.5</v>
      </c>
      <c r="E149" s="8"/>
    </row>
    <row r="150" spans="1:5" x14ac:dyDescent="0.25">
      <c r="A150" s="8"/>
      <c r="B150" s="34" t="s">
        <v>72</v>
      </c>
      <c r="C150" s="8" t="s">
        <v>5</v>
      </c>
      <c r="D150" s="8">
        <v>5.5</v>
      </c>
      <c r="E150" s="8"/>
    </row>
    <row r="151" spans="1:5" x14ac:dyDescent="0.25">
      <c r="A151" s="8"/>
      <c r="B151" s="34" t="s">
        <v>73</v>
      </c>
      <c r="C151" s="8" t="s">
        <v>5</v>
      </c>
      <c r="D151" s="8">
        <v>6</v>
      </c>
      <c r="E151" s="8"/>
    </row>
    <row r="152" spans="1:5" x14ac:dyDescent="0.25">
      <c r="A152" s="8"/>
      <c r="B152" s="34" t="s">
        <v>74</v>
      </c>
      <c r="C152" s="8" t="s">
        <v>4</v>
      </c>
      <c r="D152" s="8">
        <v>672</v>
      </c>
      <c r="E152" s="8"/>
    </row>
    <row r="153" spans="1:5" x14ac:dyDescent="0.25">
      <c r="A153" s="8">
        <v>14</v>
      </c>
      <c r="B153" s="34" t="s">
        <v>79</v>
      </c>
      <c r="C153" s="8" t="s">
        <v>4</v>
      </c>
      <c r="D153" s="8">
        <v>10</v>
      </c>
      <c r="E153" s="8"/>
    </row>
    <row r="154" spans="1:5" x14ac:dyDescent="0.25">
      <c r="A154" s="8"/>
      <c r="B154" s="34" t="s">
        <v>80</v>
      </c>
      <c r="C154" s="8" t="s">
        <v>5</v>
      </c>
      <c r="D154" s="8">
        <v>2</v>
      </c>
      <c r="E154" s="8"/>
    </row>
    <row r="155" spans="1:5" x14ac:dyDescent="0.25">
      <c r="A155" s="8"/>
      <c r="B155" s="34" t="s">
        <v>81</v>
      </c>
      <c r="C155" s="8" t="s">
        <v>38</v>
      </c>
      <c r="D155" s="8">
        <v>0.25</v>
      </c>
      <c r="E155" s="8"/>
    </row>
    <row r="156" spans="1:5" ht="30" x14ac:dyDescent="0.25">
      <c r="A156" s="8">
        <v>15</v>
      </c>
      <c r="B156" s="31" t="s">
        <v>48</v>
      </c>
      <c r="C156" s="8" t="s">
        <v>38</v>
      </c>
      <c r="D156" s="37">
        <f>D131+(9.5*431/1000)+(11.5*0.55)</f>
        <v>96.619500000000002</v>
      </c>
      <c r="E156" s="8"/>
    </row>
    <row r="159" spans="1:5" x14ac:dyDescent="0.25">
      <c r="B159" s="9" t="s">
        <v>82</v>
      </c>
      <c r="C159" s="28"/>
      <c r="D159" s="38" t="s">
        <v>83</v>
      </c>
      <c r="E159" s="38"/>
    </row>
    <row r="160" spans="1:5" x14ac:dyDescent="0.25">
      <c r="B160" s="28"/>
      <c r="C160" s="28"/>
      <c r="D160" s="28"/>
      <c r="E160" s="28"/>
    </row>
    <row r="161" spans="2:5" x14ac:dyDescent="0.25">
      <c r="B161" s="28"/>
      <c r="C161" s="28"/>
      <c r="D161" s="28"/>
      <c r="E161" s="28"/>
    </row>
    <row r="162" spans="2:5" x14ac:dyDescent="0.25">
      <c r="B162" s="9" t="s">
        <v>84</v>
      </c>
      <c r="C162" s="28"/>
      <c r="D162" s="28" t="s">
        <v>85</v>
      </c>
      <c r="E162" s="28"/>
    </row>
    <row r="163" spans="2:5" x14ac:dyDescent="0.25">
      <c r="B163" s="28"/>
      <c r="C163" s="28"/>
      <c r="D163" s="28"/>
      <c r="E163" s="28"/>
    </row>
  </sheetData>
  <mergeCells count="10">
    <mergeCell ref="A130:D130"/>
    <mergeCell ref="B89:E89"/>
    <mergeCell ref="C10:E10"/>
    <mergeCell ref="A15:E15"/>
    <mergeCell ref="A20:E20"/>
    <mergeCell ref="A67:E67"/>
    <mergeCell ref="A42:D42"/>
    <mergeCell ref="A19:E19"/>
    <mergeCell ref="B104:E104"/>
    <mergeCell ref="B103:E103"/>
  </mergeCells>
  <pageMargins left="0.11811023622047245" right="0.11811023622047245" top="0.15748031496062992" bottom="0.15748031496062992" header="0.31496062992125984" footer="0.31496062992125984"/>
  <pageSetup paperSize="9" scale="67" fitToHeight="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2024-08-02T03:28:38Z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