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8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<sst xmlns="http://schemas.openxmlformats.org/spreadsheetml/2006/main" count="104" uniqueCount="64">
  <si>
    <t>Ведомость объемов работ</t>
  </si>
  <si>
    <t>№ п/п</t>
  </si>
  <si>
    <t>Наименование видов работ</t>
  </si>
  <si>
    <t>Един. измер.</t>
  </si>
  <si>
    <t>Кол-во</t>
  </si>
  <si>
    <t>Всего</t>
  </si>
  <si>
    <t>м2</t>
  </si>
  <si>
    <t>Итого по разделу</t>
  </si>
  <si>
    <t>Стоимость работ, руб.</t>
  </si>
  <si>
    <t>Стоимость материалов, руб.</t>
  </si>
  <si>
    <t>Работа</t>
  </si>
  <si>
    <t>Материалы</t>
  </si>
  <si>
    <t>Высота</t>
  </si>
  <si>
    <t>Длина</t>
  </si>
  <si>
    <t>Ширина</t>
  </si>
  <si>
    <t>Откосы</t>
  </si>
  <si>
    <t>Фасад</t>
  </si>
  <si>
    <t>Двери</t>
  </si>
  <si>
    <t>Единица объема</t>
  </si>
  <si>
    <t>Единица стоимости</t>
  </si>
  <si>
    <t>Окна 2,2х2,6(Н) м</t>
  </si>
  <si>
    <t>Ворота</t>
  </si>
  <si>
    <t>Витраж</t>
  </si>
  <si>
    <t>Металлокассета</t>
  </si>
  <si>
    <t>Композит</t>
  </si>
  <si>
    <t>Итого, руб.</t>
  </si>
  <si>
    <t>ВСЕГО</t>
  </si>
  <si>
    <t>Ремонт фасада Литер АА</t>
  </si>
  <si>
    <t xml:space="preserve">Отбивка отслоившейся штукатурки стен  </t>
  </si>
  <si>
    <t>Штукатурка стен сухими смесями на цементной основе</t>
  </si>
  <si>
    <t>Огрунтовка наружных стен, откосов</t>
  </si>
  <si>
    <r>
      <t xml:space="preserve">Итого </t>
    </r>
    <r>
      <rPr>
        <b/>
        <sz val="12"/>
        <color indexed="10"/>
        <rFont val="Times New Roman CYR"/>
        <family val="0"/>
      </rPr>
      <t>с учетом НДС</t>
    </r>
    <r>
      <rPr>
        <b/>
        <sz val="12"/>
        <rFont val="Times New Roman Cyr"/>
        <family val="1"/>
      </rPr>
      <t>:</t>
    </r>
  </si>
  <si>
    <t>шт</t>
  </si>
  <si>
    <t>Ремонтные работы</t>
  </si>
  <si>
    <t>Ремонт ступеней крылец</t>
  </si>
  <si>
    <t>м3</t>
  </si>
  <si>
    <t>мп</t>
  </si>
  <si>
    <t>Монтаж ограждения из проф.трубы</t>
  </si>
  <si>
    <t>Демонтаж ограждения из проф.трубы</t>
  </si>
  <si>
    <t>Разработка грунта с погрузкой на автомобили-самосвалы и последующим вывозом</t>
  </si>
  <si>
    <t xml:space="preserve">Планировка и уплотнение основания </t>
  </si>
  <si>
    <t>Монтаж косоуров из швеллера 16</t>
  </si>
  <si>
    <t>Монтаж ступеней ЛС15</t>
  </si>
  <si>
    <t>м.п.</t>
  </si>
  <si>
    <t>Монтаж поликарбоната толщиной 10 мм цвет синий, в комплекте с планками соединительными</t>
  </si>
  <si>
    <t>Окраска металлических косоуров</t>
  </si>
  <si>
    <t>Демонтаж бетонных ступеней</t>
  </si>
  <si>
    <t>Зашивка витражей фасада Литера Б</t>
  </si>
  <si>
    <t>Окраска ограждения</t>
  </si>
  <si>
    <t>Штукатурка цоколя</t>
  </si>
  <si>
    <t>Шпатлевка цоколя</t>
  </si>
  <si>
    <t>Кирпичная кладка подпорной стенки крыльца из кирпича керамического толщиной 250 мм</t>
  </si>
  <si>
    <t>Устройство бетоных упоров под косоуры и подбетонки под подпорную стенку из бетона В7,5</t>
  </si>
  <si>
    <t>Проф.труба 20х40х3</t>
  </si>
  <si>
    <t>Проф.труба 40х40х3</t>
  </si>
  <si>
    <t>Монтаж каркаса из профтрубы 60х60х2 мм</t>
  </si>
  <si>
    <t>Демонтаж зашивки окон из поликарбоната в комплекте с планками соединительными</t>
  </si>
  <si>
    <t>Монтаж уголка по периметру 63х63х5 мм</t>
  </si>
  <si>
    <t>Решетки</t>
  </si>
  <si>
    <t>Окраска наружных стен, откосов фасадной водоэмульсионной акрил-силиконовой краской (цвет серый, RAL согласовать с Заказчиком)</t>
  </si>
  <si>
    <t>Окраска крылец акрил-силиконовой краской (цвет серый, RAL согласовать с Заказчиком)</t>
  </si>
  <si>
    <t xml:space="preserve">Ремонт фасадов здания Литер АА и Литера Б БП Западный по адресу: г. Ростов-на-Дону, ул. Доватора, 148
</t>
  </si>
  <si>
    <t>Примечание:  Подрядная организация собственными силами и за свой счет осуществляет уборку и вынос мусора на объекте с его транспортировкой к местам утилизации. Обязательным условием является соблюдение чистоты и ежедневная уборка мест производства работ. В стоимость работ входит: расходные материалы, доставка материалов, устройство средств подмащивания, использование подъемных и грузоподъемных механизмов. В процессе производства работ возможны изменения по составу и объему работ (учитывать при закупке материалов).</t>
  </si>
  <si>
    <t>Демонтаж рекламных плакатов и вывесок арендаторов расположенных на окнах со стороны авторампы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</si>
</sst>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_-* #,##0_-;\-* #,##0_-;_-* &quot;-&quot;??_-;_-@_-"/>
    <numFmt numFmtId="192" formatCode="_-* #,##0.0_р_._-;\-* #,##0.0_р_._-;_-* &quot;-&quot;??_р_._-;_-@_-"/>
    <numFmt numFmtId="193" formatCode="_-* #,##0_р_._-;\-* #,##0_р_._-;_-* &quot;-&quot;??_р_._-;_-@_-"/>
    <numFmt numFmtId="194" formatCode="_-* #,##0.000\ _р_._-;\-* #,##0.000\ _р_._-;_-* &quot;-&quot;??\ _р_._-;_-@_-"/>
    <numFmt numFmtId="195" formatCode="_-* #,##0.0\ _р_._-;\-* #,##0.0\ _р_._-;_-* &quot;-&quot;??\ _р_._-;_-@_-"/>
    <numFmt numFmtId="196" formatCode="_-* #,##0\ _р_._-;\-* #,##0\ _р_._-;_-* &quot;-&quot;??\ _р_._-;_-@_-"/>
    <numFmt numFmtId="197" formatCode="_-* #,##0.000_р_._-;\-* #,##0.00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b/>
      <sz val="12"/>
      <color indexed="10"/>
      <name val="Times New Roman CYR"/>
      <family val="0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17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182" fontId="0" fillId="0" borderId="0" xfId="0" applyNumberFormat="1" applyAlignment="1">
      <alignment/>
    </xf>
    <xf numFmtId="182" fontId="0" fillId="0" borderId="15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vertical="top" wrapText="1"/>
      <protection/>
    </xf>
    <xf numFmtId="182" fontId="4" fillId="0" borderId="10" xfId="56" applyNumberFormat="1" applyFont="1" applyBorder="1" applyAlignment="1">
      <alignment horizontal="center" vertical="top" wrapText="1"/>
      <protection/>
    </xf>
    <xf numFmtId="0" fontId="8" fillId="0" borderId="10" xfId="56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56" applyFont="1" applyBorder="1" applyAlignment="1">
      <alignment horizontal="left" vertical="center" wrapText="1"/>
      <protection/>
    </xf>
    <xf numFmtId="182" fontId="6" fillId="0" borderId="10" xfId="56" applyNumberFormat="1" applyFont="1" applyBorder="1" applyAlignment="1">
      <alignment horizontal="center" vertical="center" wrapText="1"/>
      <protection/>
    </xf>
    <xf numFmtId="191" fontId="2" fillId="0" borderId="10" xfId="66" applyNumberFormat="1" applyFont="1" applyBorder="1" applyAlignment="1">
      <alignment horizontal="center" vertical="center" wrapText="1"/>
    </xf>
    <xf numFmtId="191" fontId="2" fillId="34" borderId="10" xfId="66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left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vertical="top" wrapText="1"/>
      <protection/>
    </xf>
    <xf numFmtId="0" fontId="6" fillId="0" borderId="16" xfId="58" applyFont="1" applyBorder="1" applyAlignment="1">
      <alignment horizontal="center" vertical="top" wrapText="1"/>
      <protection/>
    </xf>
    <xf numFmtId="0" fontId="4" fillId="0" borderId="10" xfId="58" applyFont="1" applyBorder="1" applyAlignment="1">
      <alignment vertical="top" wrapText="1"/>
      <protection/>
    </xf>
    <xf numFmtId="191" fontId="2" fillId="0" borderId="17" xfId="66" applyNumberFormat="1" applyFont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196" fontId="4" fillId="0" borderId="10" xfId="66" applyNumberFormat="1" applyFont="1" applyBorder="1" applyAlignment="1">
      <alignment horizontal="center" vertical="top"/>
    </xf>
    <xf numFmtId="193" fontId="4" fillId="0" borderId="16" xfId="68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top" wrapText="1"/>
    </xf>
    <xf numFmtId="193" fontId="4" fillId="0" borderId="10" xfId="68" applyNumberFormat="1" applyFont="1" applyBorder="1" applyAlignment="1">
      <alignment horizontal="center" vertical="center"/>
    </xf>
    <xf numFmtId="0" fontId="6" fillId="0" borderId="17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left" vertical="center" wrapText="1"/>
      <protection/>
    </xf>
    <xf numFmtId="182" fontId="6" fillId="0" borderId="17" xfId="56" applyNumberFormat="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vertical="top" wrapText="1"/>
    </xf>
    <xf numFmtId="1" fontId="4" fillId="0" borderId="16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173" fontId="4" fillId="0" borderId="16" xfId="68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2" fillId="33" borderId="18" xfId="56" applyFont="1" applyFill="1" applyBorder="1" applyAlignment="1">
      <alignment vertical="center" wrapText="1"/>
      <protection/>
    </xf>
    <xf numFmtId="0" fontId="2" fillId="33" borderId="19" xfId="56" applyFont="1" applyFill="1" applyBorder="1" applyAlignment="1">
      <alignment vertical="center" wrapText="1"/>
      <protection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32" xfId="56" applyFont="1" applyFill="1" applyBorder="1" applyAlignment="1">
      <alignment horizontal="center" vertical="center" wrapText="1"/>
      <protection/>
    </xf>
    <xf numFmtId="0" fontId="2" fillId="33" borderId="33" xfId="56" applyFont="1" applyFill="1" applyBorder="1" applyAlignment="1">
      <alignment horizontal="center" vertical="center" wrapText="1"/>
      <protection/>
    </xf>
    <xf numFmtId="0" fontId="2" fillId="33" borderId="34" xfId="56" applyFont="1" applyFill="1" applyBorder="1" applyAlignment="1">
      <alignment horizontal="center" vertical="center" wrapText="1"/>
      <protection/>
    </xf>
    <xf numFmtId="0" fontId="2" fillId="33" borderId="18" xfId="56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0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1" zoomScaleNormal="91" zoomScalePageLayoutView="0" workbookViewId="0" topLeftCell="A25">
      <selection activeCell="S37" sqref="S37"/>
    </sheetView>
  </sheetViews>
  <sheetFormatPr defaultColWidth="9.00390625" defaultRowHeight="12.75"/>
  <cols>
    <col min="1" max="1" width="6.00390625" style="1" customWidth="1"/>
    <col min="2" max="2" width="53.00390625" style="11" customWidth="1"/>
    <col min="3" max="3" width="7.125" style="1" customWidth="1"/>
    <col min="4" max="4" width="10.75390625" style="3" customWidth="1"/>
    <col min="5" max="5" width="10.125" style="12" customWidth="1"/>
    <col min="6" max="6" width="13.25390625" style="12" customWidth="1"/>
    <col min="7" max="7" width="11.25390625" style="12" customWidth="1"/>
    <col min="8" max="8" width="17.875" style="12" customWidth="1"/>
    <col min="9" max="9" width="12.125" style="13" customWidth="1"/>
  </cols>
  <sheetData>
    <row r="1" spans="2:9" ht="15.75">
      <c r="B1" s="2"/>
      <c r="E1" s="4"/>
      <c r="F1" s="4"/>
      <c r="G1" s="4"/>
      <c r="H1" s="4"/>
      <c r="I1" s="5"/>
    </row>
    <row r="2" spans="1:9" ht="12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</row>
    <row r="3" spans="1:9" ht="18.75" customHeight="1">
      <c r="A3" s="87" t="s">
        <v>61</v>
      </c>
      <c r="B3" s="88"/>
      <c r="C3" s="88"/>
      <c r="D3" s="88"/>
      <c r="E3" s="88"/>
      <c r="F3" s="88"/>
      <c r="G3" s="88"/>
      <c r="H3" s="88"/>
      <c r="I3" s="88"/>
    </row>
    <row r="4" spans="1:9" ht="12.75" customHeight="1">
      <c r="A4" s="89"/>
      <c r="B4" s="89"/>
      <c r="C4" s="89"/>
      <c r="D4" s="89"/>
      <c r="E4" s="89"/>
      <c r="F4" s="89"/>
      <c r="G4" s="89"/>
      <c r="H4" s="89"/>
      <c r="I4" s="89"/>
    </row>
    <row r="5" spans="1:9" ht="33.75" customHeight="1">
      <c r="A5" s="70" t="s">
        <v>1</v>
      </c>
      <c r="B5" s="90" t="s">
        <v>2</v>
      </c>
      <c r="C5" s="70" t="s">
        <v>3</v>
      </c>
      <c r="D5" s="81" t="s">
        <v>4</v>
      </c>
      <c r="E5" s="70" t="s">
        <v>8</v>
      </c>
      <c r="F5" s="70"/>
      <c r="G5" s="71" t="s">
        <v>9</v>
      </c>
      <c r="H5" s="71"/>
      <c r="I5" s="70" t="s">
        <v>25</v>
      </c>
    </row>
    <row r="6" spans="1:9" ht="27.75" customHeight="1">
      <c r="A6" s="70"/>
      <c r="B6" s="90"/>
      <c r="C6" s="70"/>
      <c r="D6" s="81"/>
      <c r="E6" s="70" t="s">
        <v>18</v>
      </c>
      <c r="F6" s="70" t="s">
        <v>5</v>
      </c>
      <c r="G6" s="70" t="s">
        <v>19</v>
      </c>
      <c r="H6" s="70" t="s">
        <v>5</v>
      </c>
      <c r="I6" s="70"/>
    </row>
    <row r="7" spans="1:9" ht="14.25" customHeight="1">
      <c r="A7" s="70"/>
      <c r="B7" s="90"/>
      <c r="C7" s="70"/>
      <c r="D7" s="81"/>
      <c r="E7" s="70"/>
      <c r="F7" s="70"/>
      <c r="G7" s="70"/>
      <c r="H7" s="70"/>
      <c r="I7" s="70"/>
    </row>
    <row r="8" spans="1:9" ht="15.75" customHeight="1">
      <c r="A8" s="82" t="s">
        <v>27</v>
      </c>
      <c r="B8" s="83"/>
      <c r="C8" s="83"/>
      <c r="D8" s="83"/>
      <c r="E8" s="65"/>
      <c r="F8" s="65"/>
      <c r="G8" s="65"/>
      <c r="H8" s="65"/>
      <c r="I8" s="66"/>
    </row>
    <row r="9" spans="1:9" ht="18.75" customHeight="1">
      <c r="A9" s="40"/>
      <c r="B9" s="40" t="s">
        <v>33</v>
      </c>
      <c r="C9" s="40"/>
      <c r="D9" s="40"/>
      <c r="E9" s="40"/>
      <c r="F9" s="40"/>
      <c r="G9" s="40"/>
      <c r="H9" s="40"/>
      <c r="I9" s="40"/>
    </row>
    <row r="10" spans="1:9" ht="16.5" customHeight="1">
      <c r="A10" s="28">
        <v>1</v>
      </c>
      <c r="B10" s="29" t="s">
        <v>28</v>
      </c>
      <c r="C10" s="28" t="s">
        <v>6</v>
      </c>
      <c r="D10" s="30">
        <f>D13*30%</f>
        <v>222.06</v>
      </c>
      <c r="E10" s="17"/>
      <c r="F10" s="15">
        <f>D10*E10</f>
        <v>0</v>
      </c>
      <c r="G10" s="17"/>
      <c r="H10" s="18">
        <f>D10*G10</f>
        <v>0</v>
      </c>
      <c r="I10" s="18">
        <f>F10+H10</f>
        <v>0</v>
      </c>
    </row>
    <row r="11" spans="1:9" ht="33.75" customHeight="1">
      <c r="A11" s="28">
        <v>2</v>
      </c>
      <c r="B11" s="29" t="s">
        <v>29</v>
      </c>
      <c r="C11" s="28" t="s">
        <v>6</v>
      </c>
      <c r="D11" s="30">
        <f>D10</f>
        <v>222.06</v>
      </c>
      <c r="E11" s="17"/>
      <c r="F11" s="15">
        <f>D11*E11</f>
        <v>0</v>
      </c>
      <c r="G11" s="17"/>
      <c r="H11" s="18">
        <f>D11*G11</f>
        <v>0</v>
      </c>
      <c r="I11" s="18">
        <f>F11+H11</f>
        <v>0</v>
      </c>
    </row>
    <row r="12" spans="1:9" ht="18.75" customHeight="1">
      <c r="A12" s="28">
        <v>3</v>
      </c>
      <c r="B12" s="29" t="s">
        <v>30</v>
      </c>
      <c r="C12" s="28" t="s">
        <v>6</v>
      </c>
      <c r="D12" s="30">
        <f>D13</f>
        <v>740.2</v>
      </c>
      <c r="E12" s="17"/>
      <c r="F12" s="15">
        <f>D12*E12</f>
        <v>0</v>
      </c>
      <c r="G12" s="17"/>
      <c r="H12" s="18">
        <f>D12*G12</f>
        <v>0</v>
      </c>
      <c r="I12" s="18">
        <f>F12+H12</f>
        <v>0</v>
      </c>
    </row>
    <row r="13" spans="1:9" ht="50.25" customHeight="1">
      <c r="A13" s="28">
        <v>4</v>
      </c>
      <c r="B13" s="29" t="s">
        <v>59</v>
      </c>
      <c r="C13" s="28" t="s">
        <v>6</v>
      </c>
      <c r="D13" s="30">
        <v>740.2</v>
      </c>
      <c r="E13" s="17"/>
      <c r="F13" s="15">
        <f>D13*E13</f>
        <v>0</v>
      </c>
      <c r="G13" s="17"/>
      <c r="H13" s="18">
        <f>D13*G13</f>
        <v>0</v>
      </c>
      <c r="I13" s="18">
        <f>F13+H13</f>
        <v>0</v>
      </c>
    </row>
    <row r="14" spans="1:9" ht="17.25" customHeight="1">
      <c r="A14" s="28"/>
      <c r="B14" s="31" t="s">
        <v>34</v>
      </c>
      <c r="C14" s="28"/>
      <c r="D14" s="30"/>
      <c r="E14" s="15"/>
      <c r="F14" s="15"/>
      <c r="G14" s="15"/>
      <c r="H14" s="18"/>
      <c r="I14" s="18"/>
    </row>
    <row r="15" spans="1:9" ht="17.25" customHeight="1">
      <c r="A15" s="41">
        <v>1</v>
      </c>
      <c r="B15" s="44" t="s">
        <v>38</v>
      </c>
      <c r="C15" s="45" t="s">
        <v>36</v>
      </c>
      <c r="D15" s="52">
        <f>1.6+3+1.7+3+2.5+2.5</f>
        <v>14.3</v>
      </c>
      <c r="E15" s="17"/>
      <c r="F15" s="15">
        <f aca="true" t="shared" si="0" ref="F15:F25">D15*E15</f>
        <v>0</v>
      </c>
      <c r="G15" s="17"/>
      <c r="H15" s="18">
        <f aca="true" t="shared" si="1" ref="H15:H28">D15*G15</f>
        <v>0</v>
      </c>
      <c r="I15" s="18">
        <f aca="true" t="shared" si="2" ref="I15:I28">F15+H15</f>
        <v>0</v>
      </c>
    </row>
    <row r="16" spans="1:9" ht="21.75" customHeight="1">
      <c r="A16" s="41">
        <v>2</v>
      </c>
      <c r="B16" s="46" t="s">
        <v>46</v>
      </c>
      <c r="C16" s="48" t="s">
        <v>35</v>
      </c>
      <c r="D16" s="55">
        <v>2</v>
      </c>
      <c r="E16" s="17"/>
      <c r="F16" s="15">
        <f t="shared" si="0"/>
        <v>0</v>
      </c>
      <c r="G16" s="17"/>
      <c r="H16" s="18">
        <f t="shared" si="1"/>
        <v>0</v>
      </c>
      <c r="I16" s="18">
        <f t="shared" si="2"/>
        <v>0</v>
      </c>
    </row>
    <row r="17" spans="1:9" s="12" customFormat="1" ht="31.5" customHeight="1">
      <c r="A17" s="41">
        <v>3</v>
      </c>
      <c r="B17" s="42" t="s">
        <v>39</v>
      </c>
      <c r="C17" s="43" t="s">
        <v>35</v>
      </c>
      <c r="D17" s="52">
        <v>1</v>
      </c>
      <c r="E17" s="17"/>
      <c r="F17" s="15">
        <f t="shared" si="0"/>
        <v>0</v>
      </c>
      <c r="G17" s="17"/>
      <c r="H17" s="18">
        <f t="shared" si="1"/>
        <v>0</v>
      </c>
      <c r="I17" s="18">
        <f t="shared" si="2"/>
        <v>0</v>
      </c>
    </row>
    <row r="18" spans="1:9" s="12" customFormat="1" ht="20.25" customHeight="1">
      <c r="A18" s="41">
        <v>4</v>
      </c>
      <c r="B18" s="44" t="s">
        <v>40</v>
      </c>
      <c r="C18" s="45" t="s">
        <v>6</v>
      </c>
      <c r="D18" s="52">
        <v>2</v>
      </c>
      <c r="E18" s="17"/>
      <c r="F18" s="15">
        <f t="shared" si="0"/>
        <v>0</v>
      </c>
      <c r="G18" s="17"/>
      <c r="H18" s="18">
        <f t="shared" si="1"/>
        <v>0</v>
      </c>
      <c r="I18" s="18">
        <f t="shared" si="2"/>
        <v>0</v>
      </c>
    </row>
    <row r="19" spans="1:9" s="12" customFormat="1" ht="33" customHeight="1">
      <c r="A19" s="41">
        <v>5</v>
      </c>
      <c r="B19" s="44" t="s">
        <v>52</v>
      </c>
      <c r="C19" s="45" t="s">
        <v>35</v>
      </c>
      <c r="D19" s="52">
        <v>1</v>
      </c>
      <c r="E19" s="17"/>
      <c r="F19" s="15">
        <f t="shared" si="0"/>
        <v>0</v>
      </c>
      <c r="G19" s="17"/>
      <c r="H19" s="18">
        <f t="shared" si="1"/>
        <v>0</v>
      </c>
      <c r="I19" s="18">
        <f t="shared" si="2"/>
        <v>0</v>
      </c>
    </row>
    <row r="20" spans="1:9" s="12" customFormat="1" ht="30" customHeight="1">
      <c r="A20" s="41">
        <v>6</v>
      </c>
      <c r="B20" s="44" t="s">
        <v>51</v>
      </c>
      <c r="C20" s="45" t="s">
        <v>35</v>
      </c>
      <c r="D20" s="63">
        <f>1.6*1.2*0.25</f>
        <v>0.48</v>
      </c>
      <c r="E20" s="17"/>
      <c r="F20" s="15">
        <f>D20*E20</f>
        <v>0</v>
      </c>
      <c r="G20" s="17"/>
      <c r="H20" s="18">
        <f>D20*G20</f>
        <v>0</v>
      </c>
      <c r="I20" s="18">
        <f>F20+H20</f>
        <v>0</v>
      </c>
    </row>
    <row r="21" spans="1:9" s="12" customFormat="1" ht="19.5" customHeight="1">
      <c r="A21" s="25">
        <v>7</v>
      </c>
      <c r="B21" s="59" t="s">
        <v>57</v>
      </c>
      <c r="C21" s="64" t="s">
        <v>36</v>
      </c>
      <c r="D21" s="52">
        <v>13</v>
      </c>
      <c r="E21" s="17"/>
      <c r="F21" s="15">
        <f>D21*E21</f>
        <v>0</v>
      </c>
      <c r="G21" s="17"/>
      <c r="H21" s="18">
        <f>D21*G21</f>
        <v>0</v>
      </c>
      <c r="I21" s="18">
        <f>F21+H21</f>
        <v>0</v>
      </c>
    </row>
    <row r="22" spans="1:9" s="12" customFormat="1" ht="20.25" customHeight="1">
      <c r="A22" s="41">
        <v>8</v>
      </c>
      <c r="B22" s="44" t="s">
        <v>41</v>
      </c>
      <c r="C22" s="45" t="s">
        <v>36</v>
      </c>
      <c r="D22" s="52">
        <v>12</v>
      </c>
      <c r="E22" s="17"/>
      <c r="F22" s="15">
        <f t="shared" si="0"/>
        <v>0</v>
      </c>
      <c r="G22" s="17"/>
      <c r="H22" s="18">
        <f t="shared" si="1"/>
        <v>0</v>
      </c>
      <c r="I22" s="18">
        <f t="shared" si="2"/>
        <v>0</v>
      </c>
    </row>
    <row r="23" spans="1:9" s="12" customFormat="1" ht="20.25" customHeight="1">
      <c r="A23" s="41">
        <v>9</v>
      </c>
      <c r="B23" s="44" t="s">
        <v>45</v>
      </c>
      <c r="C23" s="45" t="s">
        <v>36</v>
      </c>
      <c r="D23" s="52">
        <v>12</v>
      </c>
      <c r="E23" s="17"/>
      <c r="F23" s="15">
        <f t="shared" si="0"/>
        <v>0</v>
      </c>
      <c r="G23" s="17"/>
      <c r="H23" s="18">
        <f t="shared" si="1"/>
        <v>0</v>
      </c>
      <c r="I23" s="18">
        <f t="shared" si="2"/>
        <v>0</v>
      </c>
    </row>
    <row r="24" spans="1:9" s="12" customFormat="1" ht="20.25" customHeight="1">
      <c r="A24" s="41">
        <v>10</v>
      </c>
      <c r="B24" s="44" t="s">
        <v>42</v>
      </c>
      <c r="C24" s="45" t="s">
        <v>32</v>
      </c>
      <c r="D24" s="52">
        <v>18</v>
      </c>
      <c r="E24" s="17"/>
      <c r="F24" s="15">
        <f t="shared" si="0"/>
        <v>0</v>
      </c>
      <c r="G24" s="17"/>
      <c r="H24" s="18">
        <f t="shared" si="1"/>
        <v>0</v>
      </c>
      <c r="I24" s="18">
        <f t="shared" si="2"/>
        <v>0</v>
      </c>
    </row>
    <row r="25" spans="1:9" s="12" customFormat="1" ht="18.75" customHeight="1">
      <c r="A25" s="41">
        <v>11</v>
      </c>
      <c r="B25" s="46" t="s">
        <v>37</v>
      </c>
      <c r="C25" s="48" t="s">
        <v>36</v>
      </c>
      <c r="D25" s="52">
        <f>1.6+3+1.7+3+2.5+2.5</f>
        <v>14.3</v>
      </c>
      <c r="E25" s="17"/>
      <c r="F25" s="15">
        <f t="shared" si="0"/>
        <v>0</v>
      </c>
      <c r="G25" s="17"/>
      <c r="H25" s="18">
        <f t="shared" si="1"/>
        <v>0</v>
      </c>
      <c r="I25" s="18">
        <f t="shared" si="2"/>
        <v>0</v>
      </c>
    </row>
    <row r="26" spans="1:9" s="12" customFormat="1" ht="18" customHeight="1">
      <c r="A26" s="25">
        <v>11.1</v>
      </c>
      <c r="B26" s="6" t="s">
        <v>53</v>
      </c>
      <c r="C26" s="14" t="s">
        <v>36</v>
      </c>
      <c r="D26" s="53">
        <v>30</v>
      </c>
      <c r="E26" s="15"/>
      <c r="F26" s="15"/>
      <c r="G26" s="17"/>
      <c r="H26" s="18">
        <f t="shared" si="1"/>
        <v>0</v>
      </c>
      <c r="I26" s="18">
        <f t="shared" si="2"/>
        <v>0</v>
      </c>
    </row>
    <row r="27" spans="1:9" s="12" customFormat="1" ht="18" customHeight="1">
      <c r="A27" s="25">
        <v>11.2</v>
      </c>
      <c r="B27" s="6" t="s">
        <v>54</v>
      </c>
      <c r="C27" s="14" t="s">
        <v>36</v>
      </c>
      <c r="D27" s="53">
        <v>16</v>
      </c>
      <c r="E27" s="15"/>
      <c r="F27" s="15"/>
      <c r="G27" s="17"/>
      <c r="H27" s="18">
        <f t="shared" si="1"/>
        <v>0</v>
      </c>
      <c r="I27" s="18">
        <f t="shared" si="2"/>
        <v>0</v>
      </c>
    </row>
    <row r="28" spans="1:9" ht="20.25" customHeight="1">
      <c r="A28" s="43">
        <v>12</v>
      </c>
      <c r="B28" s="44" t="s">
        <v>48</v>
      </c>
      <c r="C28" s="45" t="s">
        <v>36</v>
      </c>
      <c r="D28" s="52">
        <v>14</v>
      </c>
      <c r="E28" s="54"/>
      <c r="F28" s="15">
        <f>D28*E28</f>
        <v>0</v>
      </c>
      <c r="G28" s="17"/>
      <c r="H28" s="18">
        <f t="shared" si="1"/>
        <v>0</v>
      </c>
      <c r="I28" s="18">
        <f t="shared" si="2"/>
        <v>0</v>
      </c>
    </row>
    <row r="29" spans="1:9" s="12" customFormat="1" ht="20.25" customHeight="1">
      <c r="A29" s="43">
        <v>13</v>
      </c>
      <c r="B29" s="59" t="s">
        <v>49</v>
      </c>
      <c r="C29" s="62" t="s">
        <v>6</v>
      </c>
      <c r="D29" s="60">
        <f>4*2</f>
        <v>8</v>
      </c>
      <c r="E29" s="54"/>
      <c r="F29" s="15">
        <f>D29*E29</f>
        <v>0</v>
      </c>
      <c r="G29" s="17"/>
      <c r="H29" s="18">
        <f>D29*G29</f>
        <v>0</v>
      </c>
      <c r="I29" s="18">
        <f>F29+H29</f>
        <v>0</v>
      </c>
    </row>
    <row r="30" spans="1:9" s="12" customFormat="1" ht="20.25" customHeight="1">
      <c r="A30" s="41">
        <v>14</v>
      </c>
      <c r="B30" s="6" t="s">
        <v>50</v>
      </c>
      <c r="C30" s="14" t="s">
        <v>6</v>
      </c>
      <c r="D30" s="61">
        <v>2</v>
      </c>
      <c r="E30" s="17"/>
      <c r="F30" s="15">
        <f>D30*E30</f>
        <v>0</v>
      </c>
      <c r="G30" s="17"/>
      <c r="H30" s="18">
        <f>D30*G30</f>
        <v>0</v>
      </c>
      <c r="I30" s="18">
        <f>F30+H30</f>
        <v>0</v>
      </c>
    </row>
    <row r="31" spans="1:9" s="12" customFormat="1" ht="32.25" customHeight="1">
      <c r="A31" s="41">
        <v>15</v>
      </c>
      <c r="B31" s="6" t="s">
        <v>60</v>
      </c>
      <c r="C31" s="14" t="s">
        <v>6</v>
      </c>
      <c r="D31" s="61">
        <v>10</v>
      </c>
      <c r="E31" s="17"/>
      <c r="F31" s="15">
        <f>D31*E31</f>
        <v>0</v>
      </c>
      <c r="G31" s="17"/>
      <c r="H31" s="18">
        <f>D31*G31</f>
        <v>0</v>
      </c>
      <c r="I31" s="18">
        <f>F31+H31</f>
        <v>0</v>
      </c>
    </row>
    <row r="32" spans="1:9" ht="18.75" customHeight="1">
      <c r="A32" s="56"/>
      <c r="B32" s="57"/>
      <c r="C32" s="56"/>
      <c r="D32" s="58"/>
      <c r="E32" s="56"/>
      <c r="F32" s="73" t="s">
        <v>7</v>
      </c>
      <c r="G32" s="74"/>
      <c r="H32" s="16" t="s">
        <v>10</v>
      </c>
      <c r="I32" s="20">
        <f>SUM(F10:F31)</f>
        <v>0</v>
      </c>
    </row>
    <row r="33" spans="1:9" ht="16.5" customHeight="1">
      <c r="A33" s="27"/>
      <c r="B33" s="33"/>
      <c r="C33" s="27"/>
      <c r="D33" s="34"/>
      <c r="E33" s="27"/>
      <c r="F33" s="73"/>
      <c r="G33" s="74"/>
      <c r="H33" s="9" t="s">
        <v>11</v>
      </c>
      <c r="I33" s="20">
        <f>SUM(H10:H31)</f>
        <v>0</v>
      </c>
    </row>
    <row r="34" spans="1:9" ht="16.5" customHeight="1">
      <c r="A34" s="27"/>
      <c r="B34" s="33"/>
      <c r="C34" s="27"/>
      <c r="D34" s="34"/>
      <c r="E34" s="27"/>
      <c r="F34" s="74"/>
      <c r="G34" s="74"/>
      <c r="H34" s="36" t="s">
        <v>26</v>
      </c>
      <c r="I34" s="19">
        <f>SUM(I32:I33)</f>
        <v>0</v>
      </c>
    </row>
    <row r="35" spans="1:9" ht="15.75" customHeight="1">
      <c r="A35" s="84" t="s">
        <v>47</v>
      </c>
      <c r="B35" s="85"/>
      <c r="C35" s="85"/>
      <c r="D35" s="85"/>
      <c r="E35" s="65"/>
      <c r="F35" s="65"/>
      <c r="G35" s="65"/>
      <c r="H35" s="65"/>
      <c r="I35" s="66"/>
    </row>
    <row r="36" spans="1:9" s="11" customFormat="1" ht="33.75" customHeight="1">
      <c r="A36" s="49">
        <v>1</v>
      </c>
      <c r="B36" s="6" t="s">
        <v>56</v>
      </c>
      <c r="C36" s="49" t="s">
        <v>6</v>
      </c>
      <c r="D36" s="51">
        <v>120</v>
      </c>
      <c r="E36" s="17"/>
      <c r="F36" s="15">
        <f>D36*E36</f>
        <v>0</v>
      </c>
      <c r="G36" s="17"/>
      <c r="H36" s="18">
        <f>D36*G36</f>
        <v>0</v>
      </c>
      <c r="I36" s="18">
        <f>F36+H36</f>
        <v>0</v>
      </c>
    </row>
    <row r="37" spans="1:9" s="11" customFormat="1" ht="49.5" customHeight="1">
      <c r="A37" s="49">
        <v>2</v>
      </c>
      <c r="B37" s="6" t="s">
        <v>63</v>
      </c>
      <c r="C37" s="49" t="s">
        <v>32</v>
      </c>
      <c r="D37" s="51">
        <v>6</v>
      </c>
      <c r="E37" s="17"/>
      <c r="F37" s="15">
        <f>D37*E37</f>
        <v>0</v>
      </c>
      <c r="G37" s="17"/>
      <c r="H37" s="18">
        <f>D37*G37</f>
        <v>0</v>
      </c>
      <c r="I37" s="18">
        <f>F37+H37</f>
        <v>0</v>
      </c>
    </row>
    <row r="38" spans="1:9" s="11" customFormat="1" ht="19.5" customHeight="1">
      <c r="A38" s="49">
        <v>3</v>
      </c>
      <c r="B38" s="50" t="s">
        <v>55</v>
      </c>
      <c r="C38" s="49" t="s">
        <v>43</v>
      </c>
      <c r="D38" s="51">
        <v>2000</v>
      </c>
      <c r="E38" s="17"/>
      <c r="F38" s="15">
        <f>D38*E38</f>
        <v>0</v>
      </c>
      <c r="G38" s="17"/>
      <c r="H38" s="18">
        <f>D38*G38</f>
        <v>0</v>
      </c>
      <c r="I38" s="18">
        <f>F38+H38</f>
        <v>0</v>
      </c>
    </row>
    <row r="39" spans="1:9" s="11" customFormat="1" ht="30" customHeight="1">
      <c r="A39" s="49">
        <v>4</v>
      </c>
      <c r="B39" s="6" t="s">
        <v>44</v>
      </c>
      <c r="C39" s="49" t="s">
        <v>6</v>
      </c>
      <c r="D39" s="51">
        <v>1497</v>
      </c>
      <c r="E39" s="17"/>
      <c r="F39" s="15">
        <f>D39*E39</f>
        <v>0</v>
      </c>
      <c r="G39" s="17"/>
      <c r="H39" s="18">
        <f>D39*G39</f>
        <v>0</v>
      </c>
      <c r="I39" s="18">
        <f>F39+H39</f>
        <v>0</v>
      </c>
    </row>
    <row r="40" spans="1:9" ht="19.5" customHeight="1">
      <c r="A40" s="27"/>
      <c r="B40" s="33"/>
      <c r="C40" s="27"/>
      <c r="D40" s="34"/>
      <c r="E40" s="27"/>
      <c r="F40" s="75" t="s">
        <v>7</v>
      </c>
      <c r="G40" s="76"/>
      <c r="H40" s="47" t="s">
        <v>10</v>
      </c>
      <c r="I40" s="20">
        <f>SUM(F36:F39)</f>
        <v>0</v>
      </c>
    </row>
    <row r="41" spans="1:9" ht="19.5" customHeight="1">
      <c r="A41" s="27"/>
      <c r="B41" s="33"/>
      <c r="C41" s="27"/>
      <c r="D41" s="34"/>
      <c r="E41" s="27"/>
      <c r="F41" s="77"/>
      <c r="G41" s="78"/>
      <c r="H41" s="35" t="s">
        <v>11</v>
      </c>
      <c r="I41" s="20">
        <f>SUM(H36:H39)</f>
        <v>0</v>
      </c>
    </row>
    <row r="42" spans="1:9" ht="19.5" customHeight="1">
      <c r="A42" s="27"/>
      <c r="B42" s="33"/>
      <c r="C42" s="27"/>
      <c r="D42" s="34"/>
      <c r="E42" s="27"/>
      <c r="F42" s="79"/>
      <c r="G42" s="80"/>
      <c r="H42" s="36" t="s">
        <v>26</v>
      </c>
      <c r="I42" s="19">
        <f>SUM(I40:I41)</f>
        <v>0</v>
      </c>
    </row>
    <row r="43" spans="1:9" ht="33.75" customHeight="1">
      <c r="A43" s="25"/>
      <c r="B43" s="32"/>
      <c r="C43" s="25"/>
      <c r="D43" s="37"/>
      <c r="E43" s="38"/>
      <c r="F43" s="67" t="s">
        <v>31</v>
      </c>
      <c r="G43" s="68"/>
      <c r="H43" s="69"/>
      <c r="I43" s="39">
        <f>I34+I42</f>
        <v>0</v>
      </c>
    </row>
    <row r="44" spans="1:9" ht="84.75" customHeight="1">
      <c r="A44" s="72" t="s">
        <v>62</v>
      </c>
      <c r="B44" s="72"/>
      <c r="C44" s="72"/>
      <c r="D44" s="72"/>
      <c r="E44" s="72"/>
      <c r="F44" s="72"/>
      <c r="G44" s="72"/>
      <c r="H44" s="72"/>
      <c r="I44" s="72"/>
    </row>
    <row r="45" spans="1:9" ht="29.25" customHeight="1">
      <c r="A45" s="7"/>
      <c r="B45" s="10"/>
      <c r="C45" s="7"/>
      <c r="D45" s="8"/>
      <c r="E45" s="7"/>
      <c r="F45" s="7"/>
      <c r="G45" s="7"/>
      <c r="H45" s="7"/>
      <c r="I45" s="7"/>
    </row>
    <row r="46" spans="1:9" ht="29.25" customHeight="1">
      <c r="A46" s="7"/>
      <c r="C46" s="7"/>
      <c r="D46" s="8"/>
      <c r="E46" s="7"/>
      <c r="F46" s="7"/>
      <c r="G46" s="7"/>
      <c r="H46" s="7"/>
      <c r="I46" s="7"/>
    </row>
    <row r="47" spans="1:9" ht="3.75" customHeight="1" hidden="1">
      <c r="A47" s="7"/>
      <c r="C47" s="7"/>
      <c r="D47" s="8"/>
      <c r="E47" s="7"/>
      <c r="F47" s="7"/>
      <c r="G47" s="7"/>
      <c r="H47" s="7"/>
      <c r="I47" s="7"/>
    </row>
    <row r="48" spans="1:9" ht="22.5" customHeight="1">
      <c r="A48" s="7"/>
      <c r="C48" s="7"/>
      <c r="D48" s="8"/>
      <c r="E48" s="7"/>
      <c r="G48" s="7"/>
      <c r="H48" s="7"/>
      <c r="I48" s="7"/>
    </row>
    <row r="49" spans="1:9" ht="21" customHeight="1">
      <c r="A49" s="7"/>
      <c r="C49" s="7"/>
      <c r="D49" s="8"/>
      <c r="E49" s="7"/>
      <c r="F49" s="7"/>
      <c r="G49" s="7"/>
      <c r="H49" s="7"/>
      <c r="I49" s="7"/>
    </row>
    <row r="50" spans="1:9" ht="21" customHeight="1">
      <c r="A50" s="7"/>
      <c r="B50" s="10"/>
      <c r="C50" s="7"/>
      <c r="D50" s="8"/>
      <c r="E50" s="7"/>
      <c r="F50" s="7"/>
      <c r="G50" s="7"/>
      <c r="H50" s="7"/>
      <c r="I50" s="7"/>
    </row>
    <row r="51" ht="23.25" customHeight="1"/>
    <row r="52" ht="54" customHeight="1"/>
    <row r="53" ht="28.5" customHeight="1"/>
    <row r="54" ht="76.5" customHeight="1" hidden="1"/>
    <row r="55" ht="33.75" customHeight="1" hidden="1"/>
    <row r="56" ht="12.75" customHeight="1"/>
  </sheetData>
  <sheetProtection selectLockedCells="1" selectUnlockedCells="1"/>
  <mergeCells count="20">
    <mergeCell ref="A2:I2"/>
    <mergeCell ref="A3:I3"/>
    <mergeCell ref="A4:I4"/>
    <mergeCell ref="A5:A7"/>
    <mergeCell ref="B5:B7"/>
    <mergeCell ref="F32:G34"/>
    <mergeCell ref="F40:G42"/>
    <mergeCell ref="D5:D7"/>
    <mergeCell ref="E6:E7"/>
    <mergeCell ref="A8:D8"/>
    <mergeCell ref="A35:D35"/>
    <mergeCell ref="F43:H43"/>
    <mergeCell ref="E5:F5"/>
    <mergeCell ref="G5:H5"/>
    <mergeCell ref="F6:F7"/>
    <mergeCell ref="A44:I44"/>
    <mergeCell ref="G6:G7"/>
    <mergeCell ref="H6:H7"/>
    <mergeCell ref="I5:I7"/>
    <mergeCell ref="C5:C7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7">
      <selection activeCell="E26" sqref="E26"/>
    </sheetView>
  </sheetViews>
  <sheetFormatPr defaultColWidth="9.00390625" defaultRowHeight="12.75"/>
  <cols>
    <col min="1" max="1" width="19.375" style="0" customWidth="1"/>
  </cols>
  <sheetData>
    <row r="2" spans="3:4" ht="12.75">
      <c r="C2" t="s">
        <v>12</v>
      </c>
      <c r="D2" s="21">
        <f>1.3+1.8*7+1.6*8+1.3</f>
        <v>28.000000000000004</v>
      </c>
    </row>
    <row r="3" spans="3:7" ht="12.75">
      <c r="C3" t="s">
        <v>13</v>
      </c>
      <c r="D3">
        <f>1.3*2+2.25*12+0.8*11+6</f>
        <v>44.400000000000006</v>
      </c>
      <c r="E3" s="21">
        <v>45</v>
      </c>
      <c r="G3">
        <f>(17+44)*2*26</f>
        <v>3172</v>
      </c>
    </row>
    <row r="4" spans="3:7" ht="12.75">
      <c r="C4" t="s">
        <v>14</v>
      </c>
      <c r="D4">
        <f>1.3*2+2.25+6*2</f>
        <v>16.85</v>
      </c>
      <c r="E4" s="21">
        <v>18</v>
      </c>
      <c r="G4">
        <f>(45+18)*2*28</f>
        <v>3528</v>
      </c>
    </row>
    <row r="5" ht="12.75">
      <c r="D5">
        <f>1.3*2+2.25*3+0.8*3+6</f>
        <v>17.75</v>
      </c>
    </row>
    <row r="11" spans="1:11" ht="15.75">
      <c r="A11" t="s">
        <v>16</v>
      </c>
      <c r="B11" s="23">
        <f>(19.5+97.5+6+6+18+10+20+9)*5</f>
        <v>930</v>
      </c>
      <c r="C11" t="s">
        <v>6</v>
      </c>
      <c r="D11" s="23"/>
      <c r="I11" s="11">
        <f>(48-2)*6*1.2*2</f>
        <v>662.4</v>
      </c>
      <c r="K11" s="11">
        <f>(46*6+1.2)*2*2</f>
        <v>1108.8</v>
      </c>
    </row>
    <row r="12" spans="1:11" ht="12.75">
      <c r="A12" t="s">
        <v>20</v>
      </c>
      <c r="B12" s="23">
        <f>2.2*2.6*26</f>
        <v>148.72000000000003</v>
      </c>
      <c r="C12" t="s">
        <v>6</v>
      </c>
      <c r="D12" s="23"/>
      <c r="I12">
        <f>(48-4)*6*1.2</f>
        <v>316.8</v>
      </c>
      <c r="K12">
        <f>(44*6+1.2)*2</f>
        <v>530.4</v>
      </c>
    </row>
    <row r="13" spans="1:11" ht="12.75">
      <c r="A13" t="s">
        <v>21</v>
      </c>
      <c r="B13" s="23">
        <f>2.8*3*4+2.7*2.8*3</f>
        <v>56.279999999999994</v>
      </c>
      <c r="C13" t="s">
        <v>6</v>
      </c>
      <c r="I13" s="22">
        <f>(48-12)*6*1.2*2</f>
        <v>518.4</v>
      </c>
      <c r="K13" s="22">
        <f>(36*6+1.2*2*2)</f>
        <v>220.8</v>
      </c>
    </row>
    <row r="14" spans="1:11" ht="12.75">
      <c r="A14" t="s">
        <v>22</v>
      </c>
      <c r="B14" s="23">
        <f>4*5</f>
        <v>20</v>
      </c>
      <c r="C14" t="s">
        <v>6</v>
      </c>
      <c r="I14">
        <f>SUM(I11:I13)</f>
        <v>1497.6</v>
      </c>
      <c r="K14">
        <f>SUM(K11:K13)</f>
        <v>1859.9999999999998</v>
      </c>
    </row>
    <row r="15" spans="1:5" ht="12.75">
      <c r="A15" s="22" t="s">
        <v>17</v>
      </c>
      <c r="B15" s="24">
        <f>4.7*2.2*2+1.2*2*5</f>
        <v>32.68000000000001</v>
      </c>
      <c r="C15" s="22" t="s">
        <v>6</v>
      </c>
      <c r="D15" s="26">
        <f>(19.5+97.5)*1.3</f>
        <v>152.1</v>
      </c>
      <c r="E15" t="s">
        <v>58</v>
      </c>
    </row>
    <row r="16" spans="2:5" ht="12.75">
      <c r="B16" s="23">
        <f>B11-B12-B13-B14-B15</f>
        <v>672.3199999999999</v>
      </c>
      <c r="C16" t="s">
        <v>6</v>
      </c>
      <c r="D16" s="26">
        <f>(6+6+18+10+20+9)*1.3</f>
        <v>89.7</v>
      </c>
      <c r="E16" t="s">
        <v>24</v>
      </c>
    </row>
    <row r="17" spans="4:5" ht="12.75">
      <c r="D17" s="26">
        <f>B16-D16-D15</f>
        <v>430.51999999999987</v>
      </c>
      <c r="E17" t="s">
        <v>23</v>
      </c>
    </row>
    <row r="21" spans="1:2" ht="12.75">
      <c r="A21" t="s">
        <v>15</v>
      </c>
      <c r="B21" s="23"/>
    </row>
    <row r="22" spans="1:3" ht="12.75">
      <c r="A22" t="s">
        <v>20</v>
      </c>
      <c r="B22" s="23">
        <f>(2.2+2.6)*2*0.25*26</f>
        <v>62.400000000000006</v>
      </c>
      <c r="C22" t="s">
        <v>6</v>
      </c>
    </row>
    <row r="23" spans="1:3" ht="12.75">
      <c r="A23" t="s">
        <v>21</v>
      </c>
      <c r="B23" s="23">
        <f>((2.8+3*2)*4+(2.7+2.8*2)*3)*0.55</f>
        <v>33.05500000000001</v>
      </c>
      <c r="C23" t="s">
        <v>6</v>
      </c>
    </row>
    <row r="24" spans="1:3" ht="12.75">
      <c r="A24" t="s">
        <v>22</v>
      </c>
      <c r="B24" s="23">
        <f>(4*2+5)*0.3</f>
        <v>3.9</v>
      </c>
      <c r="C24" t="s">
        <v>6</v>
      </c>
    </row>
    <row r="25" spans="1:3" ht="12.75">
      <c r="A25" s="22" t="s">
        <v>17</v>
      </c>
      <c r="B25" s="24">
        <f>((4.7*2+2.2)*2+(1.2+2*2)*5)*0.25</f>
        <v>12.3</v>
      </c>
      <c r="C25" s="22" t="s">
        <v>6</v>
      </c>
    </row>
    <row r="26" spans="2:3" ht="12.75">
      <c r="B26" s="23">
        <f>SUM(B22:B25)</f>
        <v>111.65500000000002</v>
      </c>
      <c r="C26" t="s">
        <v>6</v>
      </c>
    </row>
    <row r="33" ht="12.75">
      <c r="H33">
        <f>48-12</f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tech_inzh</cp:lastModifiedBy>
  <cp:lastPrinted>2023-05-24T12:12:40Z</cp:lastPrinted>
  <dcterms:created xsi:type="dcterms:W3CDTF">2019-09-11T09:46:59Z</dcterms:created>
  <dcterms:modified xsi:type="dcterms:W3CDTF">2023-05-29T10:55:25Z</dcterms:modified>
  <cp:category/>
  <cp:version/>
  <cp:contentType/>
  <cp:contentStatus/>
</cp:coreProperties>
</file>