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05" yWindow="-105" windowWidth="23250" windowHeight="12570" firstSheet="2" activeTab="2"/>
  </bookViews>
  <sheets>
    <sheet name="Полный реестр" sheetId="1" state="hidden" r:id="rId1"/>
    <sheet name="ВОиСР" sheetId="2" state="hidden" r:id="rId2"/>
    <sheet name="ВОиСР 2022-04-27" sheetId="10" r:id="rId3"/>
    <sheet name="ВОиСР объемы РД" sheetId="5" state="hidden" r:id="rId4"/>
  </sheets>
  <definedNames>
    <definedName name="_xlnm.Print_Titles" localSheetId="3">'ВОиСР объемы РД'!$9:$11</definedName>
    <definedName name="_xlnm.Print_Area" localSheetId="2">'ВОиСР 2022-04-27'!$B$1:$G$26</definedName>
    <definedName name="_xlnm.Print_Area" localSheetId="3">'ВОиСР объемы РД'!$A$1:$I$86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4" i="5" l="1"/>
  <c r="I50" i="5"/>
  <c r="I49" i="5"/>
  <c r="G56" i="5" l="1"/>
  <c r="I56" i="5" s="1"/>
  <c r="G53" i="5"/>
  <c r="I53" i="5" s="1"/>
  <c r="G63" i="5"/>
  <c r="J77" i="5"/>
  <c r="J75" i="5" s="1"/>
  <c r="J76" i="5" s="1"/>
  <c r="I74" i="5"/>
  <c r="I73" i="5"/>
  <c r="I72" i="5"/>
  <c r="I71" i="5"/>
  <c r="I70" i="5"/>
  <c r="I69" i="5"/>
  <c r="I68" i="5"/>
  <c r="I67" i="5"/>
  <c r="I65" i="5"/>
  <c r="I64" i="5"/>
  <c r="I63" i="5"/>
  <c r="I62" i="5"/>
  <c r="I61" i="5"/>
  <c r="I60" i="5"/>
  <c r="I59" i="5"/>
  <c r="I58" i="5"/>
  <c r="I57" i="5"/>
  <c r="I55" i="5"/>
  <c r="I52" i="5"/>
  <c r="I51" i="5"/>
  <c r="I47" i="5"/>
  <c r="I46" i="5"/>
  <c r="I45" i="5"/>
  <c r="I44" i="5"/>
  <c r="I43" i="5"/>
  <c r="I42" i="5"/>
  <c r="I41" i="5"/>
  <c r="I40" i="5"/>
  <c r="I39" i="5"/>
  <c r="I38" i="5"/>
  <c r="I35" i="5"/>
  <c r="I34" i="5"/>
  <c r="I33" i="5"/>
  <c r="I32" i="5"/>
  <c r="I31" i="5"/>
  <c r="I29" i="5"/>
  <c r="I28" i="5"/>
  <c r="I27" i="5"/>
  <c r="I26" i="5"/>
  <c r="I25" i="5"/>
  <c r="I24" i="5"/>
  <c r="I23" i="5"/>
  <c r="I22" i="5"/>
  <c r="I21" i="5"/>
  <c r="I20" i="5"/>
  <c r="I19" i="5"/>
  <c r="I18" i="5"/>
  <c r="I17" i="5"/>
  <c r="I16" i="5"/>
  <c r="I15" i="5"/>
  <c r="I30" i="5" l="1"/>
  <c r="I37" i="5"/>
  <c r="I66" i="5"/>
  <c r="I14" i="5"/>
  <c r="I48" i="5"/>
  <c r="I36" i="5" l="1"/>
  <c r="I13" i="5" s="1"/>
  <c r="I75" i="5" s="1"/>
  <c r="I76" i="5" l="1"/>
  <c r="I77" i="5" s="1"/>
  <c r="AE278" i="2"/>
  <c r="AI278" i="2" s="1"/>
  <c r="AB278" i="2"/>
  <c r="AB277" i="2" s="1"/>
  <c r="X278" i="2"/>
  <c r="X277" i="2" s="1"/>
  <c r="T278" i="2"/>
  <c r="AE273" i="2"/>
  <c r="AI273" i="2" s="1"/>
  <c r="AB273" i="2"/>
  <c r="X273" i="2"/>
  <c r="T273" i="2"/>
  <c r="AE272" i="2"/>
  <c r="AI272" i="2" s="1"/>
  <c r="AB272" i="2"/>
  <c r="X272" i="2"/>
  <c r="T272" i="2"/>
  <c r="AE271" i="2"/>
  <c r="AI271" i="2" s="1"/>
  <c r="AB271" i="2"/>
  <c r="X271" i="2"/>
  <c r="T271" i="2"/>
  <c r="AE270" i="2"/>
  <c r="AI270" i="2" s="1"/>
  <c r="AB270" i="2"/>
  <c r="AB269" i="2" s="1"/>
  <c r="X270" i="2"/>
  <c r="T270" i="2"/>
  <c r="AE267" i="2"/>
  <c r="AI267" i="2" s="1"/>
  <c r="AB267" i="2"/>
  <c r="X267" i="2"/>
  <c r="T267" i="2"/>
  <c r="AE266" i="2"/>
  <c r="AI266" i="2" s="1"/>
  <c r="AB266" i="2"/>
  <c r="AB265" i="2" s="1"/>
  <c r="X266" i="2"/>
  <c r="T266" i="2"/>
  <c r="AE261" i="2"/>
  <c r="AB261" i="2"/>
  <c r="X261" i="2"/>
  <c r="T261" i="2"/>
  <c r="F261" i="2"/>
  <c r="AE260" i="2"/>
  <c r="AI260" i="2" s="1"/>
  <c r="AB260" i="2"/>
  <c r="X260" i="2"/>
  <c r="T260" i="2"/>
  <c r="AE258" i="2"/>
  <c r="AI258" i="2" s="1"/>
  <c r="AB258" i="2"/>
  <c r="X258" i="2"/>
  <c r="T258" i="2"/>
  <c r="AE257" i="2"/>
  <c r="AB257" i="2"/>
  <c r="X257" i="2"/>
  <c r="X256" i="2" s="1"/>
  <c r="T257" i="2"/>
  <c r="T256" i="2" s="1"/>
  <c r="F257" i="2"/>
  <c r="AE255" i="2"/>
  <c r="AI255" i="2" s="1"/>
  <c r="AB255" i="2"/>
  <c r="X255" i="2"/>
  <c r="T255" i="2"/>
  <c r="AE254" i="2"/>
  <c r="AI254" i="2" s="1"/>
  <c r="AB254" i="2"/>
  <c r="X254" i="2"/>
  <c r="T254" i="2"/>
  <c r="AE253" i="2"/>
  <c r="AI253" i="2" s="1"/>
  <c r="AB253" i="2"/>
  <c r="X253" i="2"/>
  <c r="T253" i="2"/>
  <c r="AE252" i="2"/>
  <c r="AI252" i="2" s="1"/>
  <c r="AB252" i="2"/>
  <c r="AB251" i="2" s="1"/>
  <c r="X252" i="2"/>
  <c r="T252" i="2"/>
  <c r="T251" i="2" s="1"/>
  <c r="AE242" i="2"/>
  <c r="AB242" i="2"/>
  <c r="X242" i="2"/>
  <c r="T242" i="2"/>
  <c r="F242" i="2"/>
  <c r="AE241" i="2"/>
  <c r="AB241" i="2"/>
  <c r="X241" i="2"/>
  <c r="T241" i="2"/>
  <c r="F241" i="2"/>
  <c r="AE240" i="2"/>
  <c r="AB240" i="2"/>
  <c r="X240" i="2"/>
  <c r="T240" i="2"/>
  <c r="F240" i="2"/>
  <c r="AI240" i="2" s="1"/>
  <c r="AE239" i="2"/>
  <c r="AI239" i="2" s="1"/>
  <c r="AB239" i="2"/>
  <c r="X239" i="2"/>
  <c r="T239" i="2"/>
  <c r="AE238" i="2"/>
  <c r="AI238" i="2" s="1"/>
  <c r="AB238" i="2"/>
  <c r="X238" i="2"/>
  <c r="T238" i="2"/>
  <c r="AE231" i="2"/>
  <c r="AB231" i="2"/>
  <c r="X231" i="2"/>
  <c r="T231" i="2"/>
  <c r="F231" i="2"/>
  <c r="AI231" i="2" s="1"/>
  <c r="AE230" i="2"/>
  <c r="AI230" i="2" s="1"/>
  <c r="AB230" i="2"/>
  <c r="X230" i="2"/>
  <c r="T230" i="2"/>
  <c r="AE229" i="2"/>
  <c r="AI229" i="2" s="1"/>
  <c r="AB229" i="2"/>
  <c r="X229" i="2"/>
  <c r="T229" i="2"/>
  <c r="AE228" i="2"/>
  <c r="AI228" i="2" s="1"/>
  <c r="AB228" i="2"/>
  <c r="X228" i="2"/>
  <c r="T228" i="2"/>
  <c r="AE226" i="2"/>
  <c r="AI226" i="2" s="1"/>
  <c r="AB226" i="2"/>
  <c r="X226" i="2"/>
  <c r="T226" i="2"/>
  <c r="AE225" i="2"/>
  <c r="AI225" i="2" s="1"/>
  <c r="AB225" i="2"/>
  <c r="X225" i="2"/>
  <c r="T225" i="2"/>
  <c r="AE224" i="2"/>
  <c r="AI224" i="2" s="1"/>
  <c r="AB224" i="2"/>
  <c r="X224" i="2"/>
  <c r="T224" i="2"/>
  <c r="AE223" i="2"/>
  <c r="AI223" i="2" s="1"/>
  <c r="AB223" i="2"/>
  <c r="X223" i="2"/>
  <c r="T223" i="2"/>
  <c r="AE222" i="2"/>
  <c r="AI222" i="2" s="1"/>
  <c r="AB222" i="2"/>
  <c r="X222" i="2"/>
  <c r="T222" i="2"/>
  <c r="AE221" i="2"/>
  <c r="AI221" i="2" s="1"/>
  <c r="AB221" i="2"/>
  <c r="X221" i="2"/>
  <c r="T221" i="2"/>
  <c r="T220" i="2" s="1"/>
  <c r="AE217" i="2"/>
  <c r="AB217" i="2"/>
  <c r="X217" i="2"/>
  <c r="T217" i="2"/>
  <c r="P217" i="2"/>
  <c r="L217" i="2"/>
  <c r="F217" i="2"/>
  <c r="AE216" i="2"/>
  <c r="AB216" i="2"/>
  <c r="X216" i="2"/>
  <c r="T216" i="2"/>
  <c r="P216" i="2"/>
  <c r="L216" i="2"/>
  <c r="F216" i="2"/>
  <c r="AE214" i="2"/>
  <c r="AI214" i="2" s="1"/>
  <c r="AB214" i="2"/>
  <c r="AB213" i="2" s="1"/>
  <c r="X214" i="2"/>
  <c r="X213" i="2" s="1"/>
  <c r="T214" i="2"/>
  <c r="T213" i="2" s="1"/>
  <c r="P214" i="2"/>
  <c r="P213" i="2" s="1"/>
  <c r="L214" i="2"/>
  <c r="AE212" i="2"/>
  <c r="AI212" i="2" s="1"/>
  <c r="AB212" i="2"/>
  <c r="AB211" i="2" s="1"/>
  <c r="X212" i="2"/>
  <c r="X211" i="2" s="1"/>
  <c r="T212" i="2"/>
  <c r="T211" i="2" s="1"/>
  <c r="P212" i="2"/>
  <c r="P211" i="2" s="1"/>
  <c r="L212" i="2"/>
  <c r="AE210" i="2"/>
  <c r="AI210" i="2" s="1"/>
  <c r="X210" i="2"/>
  <c r="T210" i="2"/>
  <c r="P210" i="2"/>
  <c r="L210" i="2"/>
  <c r="AE209" i="2"/>
  <c r="AI209" i="2" s="1"/>
  <c r="X209" i="2"/>
  <c r="T209" i="2"/>
  <c r="P209" i="2"/>
  <c r="L209" i="2"/>
  <c r="AE208" i="2"/>
  <c r="AI208" i="2" s="1"/>
  <c r="AB208" i="2"/>
  <c r="AB207" i="2" s="1"/>
  <c r="X208" i="2"/>
  <c r="T208" i="2"/>
  <c r="P208" i="2"/>
  <c r="L208" i="2"/>
  <c r="AE203" i="2"/>
  <c r="AI203" i="2" s="1"/>
  <c r="AB203" i="2"/>
  <c r="AB202" i="2" s="1"/>
  <c r="X203" i="2"/>
  <c r="X202" i="2" s="1"/>
  <c r="T203" i="2"/>
  <c r="T202" i="2" s="1"/>
  <c r="P203" i="2"/>
  <c r="P202" i="2" s="1"/>
  <c r="L203" i="2"/>
  <c r="AE201" i="2"/>
  <c r="AI201" i="2" s="1"/>
  <c r="AB201" i="2"/>
  <c r="X201" i="2"/>
  <c r="T201" i="2"/>
  <c r="P201" i="2"/>
  <c r="L201" i="2"/>
  <c r="AE200" i="2"/>
  <c r="AI200" i="2" s="1"/>
  <c r="AB200" i="2"/>
  <c r="X200" i="2"/>
  <c r="T200" i="2"/>
  <c r="P200" i="2"/>
  <c r="L200" i="2"/>
  <c r="AE198" i="2"/>
  <c r="AB198" i="2"/>
  <c r="X198" i="2"/>
  <c r="T198" i="2"/>
  <c r="P198" i="2"/>
  <c r="L198" i="2"/>
  <c r="F198" i="2"/>
  <c r="AE197" i="2"/>
  <c r="AI197" i="2" s="1"/>
  <c r="AB197" i="2"/>
  <c r="X197" i="2"/>
  <c r="T197" i="2"/>
  <c r="P197" i="2"/>
  <c r="L197" i="2"/>
  <c r="AE196" i="2"/>
  <c r="AI196" i="2" s="1"/>
  <c r="AB196" i="2"/>
  <c r="X196" i="2"/>
  <c r="T196" i="2"/>
  <c r="P196" i="2"/>
  <c r="L196" i="2"/>
  <c r="AE195" i="2"/>
  <c r="AB195" i="2"/>
  <c r="X195" i="2"/>
  <c r="T195" i="2"/>
  <c r="P195" i="2"/>
  <c r="L195" i="2"/>
  <c r="F195" i="2"/>
  <c r="AE194" i="2"/>
  <c r="AB194" i="2"/>
  <c r="X194" i="2"/>
  <c r="T194" i="2"/>
  <c r="P194" i="2"/>
  <c r="L194" i="2"/>
  <c r="F194" i="2"/>
  <c r="AE187" i="2"/>
  <c r="AI187" i="2" s="1"/>
  <c r="AB187" i="2"/>
  <c r="AB186" i="2" s="1"/>
  <c r="X187" i="2"/>
  <c r="X186" i="2" s="1"/>
  <c r="T187" i="2"/>
  <c r="T186" i="2" s="1"/>
  <c r="P187" i="2"/>
  <c r="P186" i="2" s="1"/>
  <c r="L187" i="2"/>
  <c r="AE182" i="2"/>
  <c r="AI182" i="2" s="1"/>
  <c r="AB182" i="2"/>
  <c r="AB181" i="2" s="1"/>
  <c r="X182" i="2"/>
  <c r="X181" i="2" s="1"/>
  <c r="T182" i="2"/>
  <c r="T181" i="2" s="1"/>
  <c r="P182" i="2"/>
  <c r="P181" i="2" s="1"/>
  <c r="L182" i="2"/>
  <c r="AE180" i="2"/>
  <c r="AI180" i="2" s="1"/>
  <c r="AB180" i="2"/>
  <c r="X180" i="2"/>
  <c r="T180" i="2"/>
  <c r="P180" i="2"/>
  <c r="L180" i="2"/>
  <c r="AE179" i="2"/>
  <c r="AI179" i="2" s="1"/>
  <c r="AB179" i="2"/>
  <c r="X179" i="2"/>
  <c r="T179" i="2"/>
  <c r="P179" i="2"/>
  <c r="L179" i="2"/>
  <c r="AE178" i="2"/>
  <c r="AI178" i="2" s="1"/>
  <c r="AB178" i="2"/>
  <c r="X178" i="2"/>
  <c r="T178" i="2"/>
  <c r="P178" i="2"/>
  <c r="L178" i="2"/>
  <c r="AE168" i="2"/>
  <c r="AI168" i="2" s="1"/>
  <c r="AB168" i="2"/>
  <c r="X168" i="2"/>
  <c r="T168" i="2"/>
  <c r="P168" i="2"/>
  <c r="L168" i="2"/>
  <c r="AE167" i="2"/>
  <c r="AI167" i="2" s="1"/>
  <c r="AB167" i="2"/>
  <c r="X167" i="2"/>
  <c r="T167" i="2"/>
  <c r="P167" i="2"/>
  <c r="L167" i="2"/>
  <c r="AE162" i="2"/>
  <c r="AI162" i="2" s="1"/>
  <c r="AB162" i="2"/>
  <c r="X162" i="2"/>
  <c r="T162" i="2"/>
  <c r="P162" i="2"/>
  <c r="L162" i="2"/>
  <c r="AE161" i="2"/>
  <c r="AI161" i="2" s="1"/>
  <c r="AB161" i="2"/>
  <c r="X161" i="2"/>
  <c r="T161" i="2"/>
  <c r="P161" i="2"/>
  <c r="L161" i="2"/>
  <c r="AE156" i="2"/>
  <c r="AI156" i="2" s="1"/>
  <c r="AB156" i="2"/>
  <c r="X156" i="2"/>
  <c r="T156" i="2"/>
  <c r="P156" i="2"/>
  <c r="L156" i="2"/>
  <c r="AE155" i="2"/>
  <c r="AB155" i="2"/>
  <c r="X155" i="2"/>
  <c r="T155" i="2"/>
  <c r="P155" i="2"/>
  <c r="L155" i="2"/>
  <c r="F155" i="2"/>
  <c r="AE154" i="2"/>
  <c r="AB154" i="2"/>
  <c r="X154" i="2"/>
  <c r="T154" i="2"/>
  <c r="P154" i="2"/>
  <c r="L154" i="2"/>
  <c r="F154" i="2"/>
  <c r="AE153" i="2"/>
  <c r="AI153" i="2" s="1"/>
  <c r="AB153" i="2"/>
  <c r="X153" i="2"/>
  <c r="T153" i="2"/>
  <c r="P153" i="2"/>
  <c r="L153" i="2"/>
  <c r="AE148" i="2"/>
  <c r="AI148" i="2" s="1"/>
  <c r="AB148" i="2"/>
  <c r="X148" i="2"/>
  <c r="T148" i="2"/>
  <c r="P148" i="2"/>
  <c r="L148" i="2"/>
  <c r="AE147" i="2"/>
  <c r="AI147" i="2" s="1"/>
  <c r="AB147" i="2"/>
  <c r="X147" i="2"/>
  <c r="T147" i="2"/>
  <c r="P147" i="2"/>
  <c r="L147" i="2"/>
  <c r="AE146" i="2"/>
  <c r="AI146" i="2" s="1"/>
  <c r="AB146" i="2"/>
  <c r="X146" i="2"/>
  <c r="T146" i="2"/>
  <c r="P146" i="2"/>
  <c r="L146" i="2"/>
  <c r="AE145" i="2"/>
  <c r="AI145" i="2" s="1"/>
  <c r="AB145" i="2"/>
  <c r="X145" i="2"/>
  <c r="T145" i="2"/>
  <c r="P145" i="2"/>
  <c r="L145" i="2"/>
  <c r="AE144" i="2"/>
  <c r="AI144" i="2" s="1"/>
  <c r="AB144" i="2"/>
  <c r="X144" i="2"/>
  <c r="T144" i="2"/>
  <c r="P144" i="2"/>
  <c r="L144" i="2"/>
  <c r="AE142" i="2"/>
  <c r="AI142" i="2" s="1"/>
  <c r="AB142" i="2"/>
  <c r="X142" i="2"/>
  <c r="T142" i="2"/>
  <c r="P142" i="2"/>
  <c r="L142" i="2"/>
  <c r="AE141" i="2"/>
  <c r="AB141" i="2"/>
  <c r="X141" i="2"/>
  <c r="T141" i="2"/>
  <c r="P141" i="2"/>
  <c r="L141" i="2"/>
  <c r="F141" i="2"/>
  <c r="AE139" i="2"/>
  <c r="AI139" i="2" s="1"/>
  <c r="AB139" i="2"/>
  <c r="X139" i="2"/>
  <c r="T139" i="2"/>
  <c r="P139" i="2"/>
  <c r="L139" i="2"/>
  <c r="AE138" i="2"/>
  <c r="AI138" i="2" s="1"/>
  <c r="AB138" i="2"/>
  <c r="X138" i="2"/>
  <c r="T138" i="2"/>
  <c r="P138" i="2"/>
  <c r="L138" i="2"/>
  <c r="AE137" i="2"/>
  <c r="AB137" i="2"/>
  <c r="X137" i="2"/>
  <c r="T137" i="2"/>
  <c r="P137" i="2"/>
  <c r="L137" i="2"/>
  <c r="F137" i="2"/>
  <c r="AE136" i="2"/>
  <c r="AB136" i="2"/>
  <c r="X136" i="2"/>
  <c r="T136" i="2"/>
  <c r="P136" i="2"/>
  <c r="L136" i="2"/>
  <c r="F136" i="2"/>
  <c r="AE135" i="2"/>
  <c r="AI135" i="2" s="1"/>
  <c r="AB135" i="2"/>
  <c r="X135" i="2"/>
  <c r="T135" i="2"/>
  <c r="P135" i="2"/>
  <c r="L135" i="2"/>
  <c r="AE134" i="2"/>
  <c r="AB134" i="2"/>
  <c r="X134" i="2"/>
  <c r="T134" i="2"/>
  <c r="P134" i="2"/>
  <c r="L134" i="2"/>
  <c r="F134" i="2"/>
  <c r="AE133" i="2"/>
  <c r="AI133" i="2" s="1"/>
  <c r="AB133" i="2"/>
  <c r="X133" i="2"/>
  <c r="T133" i="2"/>
  <c r="P133" i="2"/>
  <c r="L133" i="2"/>
  <c r="AE132" i="2"/>
  <c r="AB132" i="2"/>
  <c r="X132" i="2"/>
  <c r="T132" i="2"/>
  <c r="P132" i="2"/>
  <c r="L132" i="2"/>
  <c r="F132" i="2"/>
  <c r="AE131" i="2"/>
  <c r="AB131" i="2"/>
  <c r="X131" i="2"/>
  <c r="T131" i="2"/>
  <c r="P131" i="2"/>
  <c r="L131" i="2"/>
  <c r="F131" i="2"/>
  <c r="AE130" i="2"/>
  <c r="AB130" i="2"/>
  <c r="X130" i="2"/>
  <c r="T130" i="2"/>
  <c r="P130" i="2"/>
  <c r="L130" i="2"/>
  <c r="F130" i="2"/>
  <c r="AE128" i="2"/>
  <c r="AB128" i="2"/>
  <c r="X128" i="2"/>
  <c r="T128" i="2"/>
  <c r="P128" i="2"/>
  <c r="L128" i="2"/>
  <c r="F128" i="2"/>
  <c r="AE127" i="2"/>
  <c r="AB127" i="2"/>
  <c r="X127" i="2"/>
  <c r="T127" i="2"/>
  <c r="P127" i="2"/>
  <c r="L127" i="2"/>
  <c r="F127" i="2"/>
  <c r="AE126" i="2"/>
  <c r="AI126" i="2" s="1"/>
  <c r="AB126" i="2"/>
  <c r="X126" i="2"/>
  <c r="T126" i="2"/>
  <c r="P126" i="2"/>
  <c r="L126" i="2"/>
  <c r="AE125" i="2"/>
  <c r="AB125" i="2"/>
  <c r="X125" i="2"/>
  <c r="T125" i="2"/>
  <c r="P125" i="2"/>
  <c r="L125" i="2"/>
  <c r="F125" i="2"/>
  <c r="AE124" i="2"/>
  <c r="AB124" i="2"/>
  <c r="X124" i="2"/>
  <c r="T124" i="2"/>
  <c r="P124" i="2"/>
  <c r="L124" i="2"/>
  <c r="F124" i="2"/>
  <c r="AE123" i="2"/>
  <c r="AI123" i="2" s="1"/>
  <c r="AB123" i="2"/>
  <c r="X123" i="2"/>
  <c r="T123" i="2"/>
  <c r="P123" i="2"/>
  <c r="L123" i="2"/>
  <c r="AE121" i="2"/>
  <c r="AI121" i="2" s="1"/>
  <c r="AB121" i="2"/>
  <c r="X121" i="2"/>
  <c r="T121" i="2"/>
  <c r="P121" i="2"/>
  <c r="L121" i="2"/>
  <c r="AE120" i="2"/>
  <c r="AI120" i="2" s="1"/>
  <c r="AB120" i="2"/>
  <c r="X120" i="2"/>
  <c r="T120" i="2"/>
  <c r="P120" i="2"/>
  <c r="L120" i="2"/>
  <c r="AE119" i="2"/>
  <c r="AI119" i="2" s="1"/>
  <c r="AB119" i="2"/>
  <c r="X119" i="2"/>
  <c r="T119" i="2"/>
  <c r="P119" i="2"/>
  <c r="L119" i="2"/>
  <c r="AE118" i="2"/>
  <c r="AI118" i="2" s="1"/>
  <c r="AB118" i="2"/>
  <c r="X118" i="2"/>
  <c r="T118" i="2"/>
  <c r="P118" i="2"/>
  <c r="L118" i="2"/>
  <c r="AE117" i="2"/>
  <c r="AB117" i="2"/>
  <c r="X117" i="2"/>
  <c r="T117" i="2"/>
  <c r="P117" i="2"/>
  <c r="L117" i="2"/>
  <c r="F117" i="2"/>
  <c r="AE116" i="2"/>
  <c r="AB116" i="2"/>
  <c r="X116" i="2"/>
  <c r="T116" i="2"/>
  <c r="P116" i="2"/>
  <c r="L116" i="2"/>
  <c r="F116" i="2"/>
  <c r="AE115" i="2"/>
  <c r="AB115" i="2"/>
  <c r="X115" i="2"/>
  <c r="T115" i="2"/>
  <c r="P115" i="2"/>
  <c r="L115" i="2"/>
  <c r="F115" i="2"/>
  <c r="AE113" i="2"/>
  <c r="AB113" i="2"/>
  <c r="X113" i="2"/>
  <c r="T113" i="2"/>
  <c r="P113" i="2"/>
  <c r="L113" i="2"/>
  <c r="F113" i="2"/>
  <c r="AE112" i="2"/>
  <c r="AI112" i="2" s="1"/>
  <c r="AB112" i="2"/>
  <c r="X112" i="2"/>
  <c r="T112" i="2"/>
  <c r="P112" i="2"/>
  <c r="L112" i="2"/>
  <c r="AE111" i="2"/>
  <c r="AI111" i="2" s="1"/>
  <c r="AB111" i="2"/>
  <c r="X111" i="2"/>
  <c r="T111" i="2"/>
  <c r="P111" i="2"/>
  <c r="L111" i="2"/>
  <c r="AE109" i="2"/>
  <c r="AI109" i="2" s="1"/>
  <c r="AB109" i="2"/>
  <c r="X109" i="2"/>
  <c r="T109" i="2"/>
  <c r="P109" i="2"/>
  <c r="L109" i="2"/>
  <c r="AE108" i="2"/>
  <c r="AI108" i="2" s="1"/>
  <c r="AB108" i="2"/>
  <c r="X108" i="2"/>
  <c r="T108" i="2"/>
  <c r="P108" i="2"/>
  <c r="L108" i="2"/>
  <c r="AE107" i="2"/>
  <c r="AI107" i="2" s="1"/>
  <c r="AB107" i="2"/>
  <c r="X107" i="2"/>
  <c r="T107" i="2"/>
  <c r="P107" i="2"/>
  <c r="L107" i="2"/>
  <c r="AE106" i="2"/>
  <c r="AB106" i="2"/>
  <c r="X106" i="2"/>
  <c r="T106" i="2"/>
  <c r="P106" i="2"/>
  <c r="L106" i="2"/>
  <c r="F106" i="2"/>
  <c r="AE105" i="2"/>
  <c r="AB105" i="2"/>
  <c r="X105" i="2"/>
  <c r="T105" i="2"/>
  <c r="P105" i="2"/>
  <c r="L105" i="2"/>
  <c r="F105" i="2"/>
  <c r="AE102" i="2"/>
  <c r="AI102" i="2" s="1"/>
  <c r="AB102" i="2"/>
  <c r="X102" i="2"/>
  <c r="T102" i="2"/>
  <c r="P102" i="2"/>
  <c r="L102" i="2"/>
  <c r="AE101" i="2"/>
  <c r="AI101" i="2" s="1"/>
  <c r="AB101" i="2"/>
  <c r="X101" i="2"/>
  <c r="T101" i="2"/>
  <c r="P101" i="2"/>
  <c r="L101" i="2"/>
  <c r="AE99" i="2"/>
  <c r="AI99" i="2" s="1"/>
  <c r="AB99" i="2"/>
  <c r="X99" i="2"/>
  <c r="T99" i="2"/>
  <c r="P99" i="2"/>
  <c r="L99" i="2"/>
  <c r="AE98" i="2"/>
  <c r="AI98" i="2" s="1"/>
  <c r="AB98" i="2"/>
  <c r="X98" i="2"/>
  <c r="T98" i="2"/>
  <c r="P98" i="2"/>
  <c r="L98" i="2"/>
  <c r="AE92" i="2"/>
  <c r="AI92" i="2" s="1"/>
  <c r="AB92" i="2"/>
  <c r="X92" i="2"/>
  <c r="T92" i="2"/>
  <c r="P92" i="2"/>
  <c r="L92" i="2"/>
  <c r="AE91" i="2"/>
  <c r="AI91" i="2" s="1"/>
  <c r="AB91" i="2"/>
  <c r="X91" i="2"/>
  <c r="T91" i="2"/>
  <c r="P91" i="2"/>
  <c r="L91" i="2"/>
  <c r="AE84" i="2"/>
  <c r="AI84" i="2" s="1"/>
  <c r="AB84" i="2"/>
  <c r="X84" i="2"/>
  <c r="T84" i="2"/>
  <c r="P84" i="2"/>
  <c r="L84" i="2"/>
  <c r="AE83" i="2"/>
  <c r="AB83" i="2"/>
  <c r="X83" i="2"/>
  <c r="T83" i="2"/>
  <c r="P83" i="2"/>
  <c r="L83" i="2"/>
  <c r="F83" i="2"/>
  <c r="AE82" i="2"/>
  <c r="AI82" i="2" s="1"/>
  <c r="AB82" i="2"/>
  <c r="X82" i="2"/>
  <c r="T82" i="2"/>
  <c r="P82" i="2"/>
  <c r="L82" i="2"/>
  <c r="F80" i="2"/>
  <c r="AE78" i="2"/>
  <c r="AI78" i="2" s="1"/>
  <c r="AB78" i="2"/>
  <c r="X78" i="2"/>
  <c r="T78" i="2"/>
  <c r="P78" i="2"/>
  <c r="L78" i="2"/>
  <c r="AE77" i="2"/>
  <c r="AI77" i="2" s="1"/>
  <c r="AB77" i="2"/>
  <c r="X77" i="2"/>
  <c r="T77" i="2"/>
  <c r="P77" i="2"/>
  <c r="L77" i="2"/>
  <c r="AE76" i="2"/>
  <c r="AI76" i="2" s="1"/>
  <c r="AB76" i="2"/>
  <c r="X76" i="2"/>
  <c r="T76" i="2"/>
  <c r="P76" i="2"/>
  <c r="L76" i="2"/>
  <c r="AE75" i="2"/>
  <c r="AI75" i="2" s="1"/>
  <c r="AB75" i="2"/>
  <c r="X75" i="2"/>
  <c r="T75" i="2"/>
  <c r="P75" i="2"/>
  <c r="L75" i="2"/>
  <c r="AE74" i="2"/>
  <c r="AI74" i="2" s="1"/>
  <c r="AB74" i="2"/>
  <c r="X74" i="2"/>
  <c r="T74" i="2"/>
  <c r="P74" i="2"/>
  <c r="L74" i="2"/>
  <c r="AE72" i="2"/>
  <c r="AI72" i="2" s="1"/>
  <c r="AB72" i="2"/>
  <c r="X72" i="2"/>
  <c r="T72" i="2"/>
  <c r="P72" i="2"/>
  <c r="L72" i="2"/>
  <c r="AE71" i="2"/>
  <c r="AI71" i="2" s="1"/>
  <c r="AB71" i="2"/>
  <c r="X71" i="2"/>
  <c r="T71" i="2"/>
  <c r="P71" i="2"/>
  <c r="L71" i="2"/>
  <c r="AE70" i="2"/>
  <c r="AI70" i="2" s="1"/>
  <c r="AB70" i="2"/>
  <c r="X70" i="2"/>
  <c r="T70" i="2"/>
  <c r="P70" i="2"/>
  <c r="L70" i="2"/>
  <c r="AE69" i="2"/>
  <c r="AI69" i="2" s="1"/>
  <c r="AB69" i="2"/>
  <c r="X69" i="2"/>
  <c r="T69" i="2"/>
  <c r="P69" i="2"/>
  <c r="L69" i="2"/>
  <c r="AE68" i="2"/>
  <c r="AI68" i="2" s="1"/>
  <c r="AB68" i="2"/>
  <c r="X68" i="2"/>
  <c r="T68" i="2"/>
  <c r="P68" i="2"/>
  <c r="L68" i="2"/>
  <c r="AE67" i="2"/>
  <c r="AI67" i="2" s="1"/>
  <c r="AB67" i="2"/>
  <c r="X67" i="2"/>
  <c r="T67" i="2"/>
  <c r="P67" i="2"/>
  <c r="L67" i="2"/>
  <c r="AE66" i="2"/>
  <c r="AI66" i="2" s="1"/>
  <c r="AB66" i="2"/>
  <c r="X66" i="2"/>
  <c r="T66" i="2"/>
  <c r="P66" i="2"/>
  <c r="L66" i="2"/>
  <c r="AE65" i="2"/>
  <c r="AI65" i="2" s="1"/>
  <c r="AB65" i="2"/>
  <c r="X65" i="2"/>
  <c r="T65" i="2"/>
  <c r="P65" i="2"/>
  <c r="L65" i="2"/>
  <c r="AE64" i="2"/>
  <c r="AI64" i="2" s="1"/>
  <c r="AB64" i="2"/>
  <c r="X64" i="2"/>
  <c r="T64" i="2"/>
  <c r="P64" i="2"/>
  <c r="L64" i="2"/>
  <c r="AE61" i="2"/>
  <c r="AI61" i="2" s="1"/>
  <c r="AB61" i="2"/>
  <c r="X61" i="2"/>
  <c r="T61" i="2"/>
  <c r="P61" i="2"/>
  <c r="L61" i="2"/>
  <c r="AE60" i="2"/>
  <c r="AI60" i="2" s="1"/>
  <c r="AB60" i="2"/>
  <c r="X60" i="2"/>
  <c r="T60" i="2"/>
  <c r="P60" i="2"/>
  <c r="L60" i="2"/>
  <c r="AE58" i="2"/>
  <c r="AI58" i="2" s="1"/>
  <c r="AB58" i="2"/>
  <c r="X58" i="2"/>
  <c r="T58" i="2"/>
  <c r="P58" i="2"/>
  <c r="L58" i="2"/>
  <c r="AE57" i="2"/>
  <c r="AI57" i="2" s="1"/>
  <c r="AB57" i="2"/>
  <c r="X57" i="2"/>
  <c r="T57" i="2"/>
  <c r="P57" i="2"/>
  <c r="L57" i="2"/>
  <c r="AE47" i="2"/>
  <c r="AI47" i="2" s="1"/>
  <c r="AB47" i="2"/>
  <c r="X47" i="2"/>
  <c r="T47" i="2"/>
  <c r="P47" i="2"/>
  <c r="L47" i="2"/>
  <c r="AE46" i="2"/>
  <c r="AI46" i="2" s="1"/>
  <c r="AB46" i="2"/>
  <c r="X46" i="2"/>
  <c r="T46" i="2"/>
  <c r="P46" i="2"/>
  <c r="L46" i="2"/>
  <c r="AE37" i="2"/>
  <c r="AI37" i="2" s="1"/>
  <c r="AB37" i="2"/>
  <c r="X37" i="2"/>
  <c r="T37" i="2"/>
  <c r="P37" i="2"/>
  <c r="L37" i="2"/>
  <c r="AB36" i="2"/>
  <c r="W36" i="2"/>
  <c r="AE36" i="2" s="1"/>
  <c r="AI36" i="2" s="1"/>
  <c r="T36" i="2"/>
  <c r="P36" i="2"/>
  <c r="L36" i="2"/>
  <c r="AB35" i="2"/>
  <c r="W35" i="2"/>
  <c r="AE35" i="2" s="1"/>
  <c r="AI35" i="2" s="1"/>
  <c r="T35" i="2"/>
  <c r="P35" i="2"/>
  <c r="L35" i="2"/>
  <c r="AB27" i="2"/>
  <c r="W27" i="2"/>
  <c r="X27" i="2" s="1"/>
  <c r="T27" i="2"/>
  <c r="P27" i="2"/>
  <c r="L27" i="2"/>
  <c r="AE26" i="2"/>
  <c r="AI26" i="2" s="1"/>
  <c r="AB26" i="2"/>
  <c r="X26" i="2"/>
  <c r="T26" i="2"/>
  <c r="P26" i="2"/>
  <c r="L26" i="2"/>
  <c r="AE22" i="2"/>
  <c r="AI22" i="2" s="1"/>
  <c r="AB22" i="2"/>
  <c r="X22" i="2"/>
  <c r="T22" i="2"/>
  <c r="P22" i="2"/>
  <c r="L22" i="2"/>
  <c r="AE21" i="2"/>
  <c r="AI21" i="2" s="1"/>
  <c r="AB21" i="2"/>
  <c r="X21" i="2"/>
  <c r="T21" i="2"/>
  <c r="P21" i="2"/>
  <c r="L21" i="2"/>
  <c r="AE20" i="2"/>
  <c r="AI20" i="2" s="1"/>
  <c r="AB20" i="2"/>
  <c r="X20" i="2"/>
  <c r="T20" i="2"/>
  <c r="P20" i="2"/>
  <c r="L20" i="2"/>
  <c r="AE19" i="2"/>
  <c r="AI19" i="2" s="1"/>
  <c r="AB19" i="2"/>
  <c r="X19" i="2"/>
  <c r="T19" i="2"/>
  <c r="P19" i="2"/>
  <c r="L19" i="2"/>
  <c r="AE18" i="2"/>
  <c r="AI18" i="2" s="1"/>
  <c r="AB18" i="2"/>
  <c r="X18" i="2"/>
  <c r="T18" i="2"/>
  <c r="P18" i="2"/>
  <c r="L18" i="2"/>
  <c r="AE17" i="2"/>
  <c r="AI17" i="2" s="1"/>
  <c r="AB17" i="2"/>
  <c r="X17" i="2"/>
  <c r="T17" i="2"/>
  <c r="P17" i="2"/>
  <c r="L17" i="2"/>
  <c r="AE16" i="2"/>
  <c r="AI16" i="2" s="1"/>
  <c r="AB16" i="2"/>
  <c r="X16" i="2"/>
  <c r="T16" i="2"/>
  <c r="P16" i="2"/>
  <c r="L16" i="2"/>
  <c r="AE15" i="2"/>
  <c r="AI15" i="2" s="1"/>
  <c r="AB15" i="2"/>
  <c r="X15" i="2"/>
  <c r="T15" i="2"/>
  <c r="P15" i="2"/>
  <c r="L15" i="2"/>
  <c r="AE14" i="2"/>
  <c r="AI14" i="2" s="1"/>
  <c r="AB14" i="2"/>
  <c r="X14" i="2"/>
  <c r="T14" i="2"/>
  <c r="P14" i="2"/>
  <c r="L14" i="2"/>
  <c r="AE13" i="2"/>
  <c r="AI13" i="2" s="1"/>
  <c r="AB13" i="2"/>
  <c r="X13" i="2"/>
  <c r="T13" i="2"/>
  <c r="P13" i="2"/>
  <c r="L13" i="2"/>
  <c r="H11" i="2"/>
  <c r="H10" i="2" s="1"/>
  <c r="G11" i="1"/>
  <c r="G10" i="1" s="1"/>
  <c r="AC105" i="1"/>
  <c r="Z121" i="1"/>
  <c r="X265" i="2" l="1"/>
  <c r="AI242" i="2"/>
  <c r="AB256" i="2"/>
  <c r="AI261" i="2"/>
  <c r="X90" i="2"/>
  <c r="AB227" i="2"/>
  <c r="X269" i="2"/>
  <c r="P90" i="2"/>
  <c r="X97" i="2"/>
  <c r="AI131" i="2"/>
  <c r="L166" i="2"/>
  <c r="AB166" i="2"/>
  <c r="L199" i="2"/>
  <c r="AF240" i="2"/>
  <c r="AJ240" i="2" s="1"/>
  <c r="AF258" i="2"/>
  <c r="AJ258" i="2" s="1"/>
  <c r="AI257" i="2"/>
  <c r="P45" i="2"/>
  <c r="P63" i="2"/>
  <c r="P143" i="2"/>
  <c r="P160" i="2"/>
  <c r="X259" i="2"/>
  <c r="L90" i="2"/>
  <c r="AB90" i="2"/>
  <c r="AI105" i="2"/>
  <c r="X143" i="2"/>
  <c r="AB114" i="2"/>
  <c r="P129" i="2"/>
  <c r="X160" i="2"/>
  <c r="P110" i="2"/>
  <c r="X110" i="2"/>
  <c r="AI117" i="2"/>
  <c r="T25" i="2"/>
  <c r="X73" i="2"/>
  <c r="T110" i="2"/>
  <c r="AI241" i="2"/>
  <c r="AB25" i="2"/>
  <c r="L59" i="2"/>
  <c r="AB59" i="2"/>
  <c r="X104" i="2"/>
  <c r="AF106" i="2"/>
  <c r="AJ106" i="2" s="1"/>
  <c r="T104" i="2"/>
  <c r="AF108" i="2"/>
  <c r="AJ108" i="2" s="1"/>
  <c r="AF112" i="2"/>
  <c r="AJ112" i="2" s="1"/>
  <c r="L215" i="2"/>
  <c r="AE27" i="2"/>
  <c r="AI27" i="2" s="1"/>
  <c r="X56" i="2"/>
  <c r="AI116" i="2"/>
  <c r="P104" i="2"/>
  <c r="T140" i="2"/>
  <c r="T152" i="2"/>
  <c r="X207" i="2"/>
  <c r="L104" i="2"/>
  <c r="L114" i="2"/>
  <c r="AI154" i="2"/>
  <c r="AB152" i="2"/>
  <c r="L25" i="2"/>
  <c r="L97" i="2"/>
  <c r="AB97" i="2"/>
  <c r="AI198" i="2"/>
  <c r="T215" i="2"/>
  <c r="AB237" i="2"/>
  <c r="AF261" i="2"/>
  <c r="AJ261" i="2" s="1"/>
  <c r="AF76" i="2"/>
  <c r="AJ76" i="2" s="1"/>
  <c r="AF77" i="2"/>
  <c r="AJ77" i="2" s="1"/>
  <c r="AF148" i="2"/>
  <c r="AJ148" i="2" s="1"/>
  <c r="AF210" i="2"/>
  <c r="AJ210" i="2" s="1"/>
  <c r="AF229" i="2"/>
  <c r="AJ229" i="2" s="1"/>
  <c r="AF230" i="2"/>
  <c r="AJ230" i="2" s="1"/>
  <c r="AB259" i="2"/>
  <c r="AF13" i="2"/>
  <c r="AJ13" i="2" s="1"/>
  <c r="AB12" i="2"/>
  <c r="AF70" i="2"/>
  <c r="AJ70" i="2" s="1"/>
  <c r="AF82" i="2"/>
  <c r="AJ82" i="2" s="1"/>
  <c r="AB81" i="2"/>
  <c r="AB104" i="2"/>
  <c r="AF115" i="2"/>
  <c r="AJ115" i="2" s="1"/>
  <c r="X114" i="2"/>
  <c r="AF119" i="2"/>
  <c r="AJ119" i="2" s="1"/>
  <c r="P122" i="2"/>
  <c r="AF180" i="2"/>
  <c r="AJ180" i="2" s="1"/>
  <c r="AF22" i="2"/>
  <c r="AJ22" i="2" s="1"/>
  <c r="P25" i="2"/>
  <c r="X35" i="2"/>
  <c r="AF35" i="2" s="1"/>
  <c r="AJ35" i="2" s="1"/>
  <c r="T34" i="2"/>
  <c r="P56" i="2"/>
  <c r="AF61" i="2"/>
  <c r="AJ61" i="2" s="1"/>
  <c r="T81" i="2"/>
  <c r="L100" i="2"/>
  <c r="AB100" i="2"/>
  <c r="AI124" i="2"/>
  <c r="AI127" i="2"/>
  <c r="AB129" i="2"/>
  <c r="X152" i="2"/>
  <c r="AI155" i="2"/>
  <c r="P152" i="2"/>
  <c r="P177" i="2"/>
  <c r="X177" i="2"/>
  <c r="T199" i="2"/>
  <c r="AB199" i="2"/>
  <c r="AI216" i="2"/>
  <c r="X215" i="2"/>
  <c r="AF267" i="2"/>
  <c r="AJ267" i="2" s="1"/>
  <c r="AF271" i="2"/>
  <c r="AJ271" i="2" s="1"/>
  <c r="T12" i="2"/>
  <c r="AF16" i="2"/>
  <c r="AJ16" i="2" s="1"/>
  <c r="AF27" i="2"/>
  <c r="AJ27" i="2" s="1"/>
  <c r="AB34" i="2"/>
  <c r="AF46" i="2"/>
  <c r="AJ46" i="2" s="1"/>
  <c r="AB45" i="2"/>
  <c r="T45" i="2"/>
  <c r="P59" i="2"/>
  <c r="P97" i="2"/>
  <c r="P100" i="2"/>
  <c r="X100" i="2"/>
  <c r="X122" i="2"/>
  <c r="AF124" i="2"/>
  <c r="AJ124" i="2" s="1"/>
  <c r="AF127" i="2"/>
  <c r="AJ127" i="2" s="1"/>
  <c r="T129" i="2"/>
  <c r="AI132" i="2"/>
  <c r="AI141" i="2"/>
  <c r="X140" i="2"/>
  <c r="P140" i="2"/>
  <c r="AB160" i="2"/>
  <c r="AB193" i="2"/>
  <c r="P215" i="2"/>
  <c r="L34" i="2"/>
  <c r="T177" i="2"/>
  <c r="AB220" i="2"/>
  <c r="AF14" i="2"/>
  <c r="AJ14" i="2" s="1"/>
  <c r="AF19" i="2"/>
  <c r="AJ19" i="2" s="1"/>
  <c r="AF20" i="2"/>
  <c r="AJ20" i="2" s="1"/>
  <c r="P34" i="2"/>
  <c r="L45" i="2"/>
  <c r="T59" i="2"/>
  <c r="AF60" i="2"/>
  <c r="AF64" i="2"/>
  <c r="AJ64" i="2" s="1"/>
  <c r="AF68" i="2"/>
  <c r="AJ68" i="2" s="1"/>
  <c r="AB73" i="2"/>
  <c r="P73" i="2"/>
  <c r="P81" i="2"/>
  <c r="AF84" i="2"/>
  <c r="AJ84" i="2" s="1"/>
  <c r="AF105" i="2"/>
  <c r="AJ105" i="2" s="1"/>
  <c r="P207" i="2"/>
  <c r="AF228" i="2"/>
  <c r="AJ228" i="2" s="1"/>
  <c r="T227" i="2"/>
  <c r="T269" i="2"/>
  <c r="X12" i="2"/>
  <c r="AF17" i="2"/>
  <c r="AJ17" i="2" s="1"/>
  <c r="X25" i="2"/>
  <c r="X59" i="2"/>
  <c r="X63" i="2"/>
  <c r="AF72" i="2"/>
  <c r="AJ72" i="2" s="1"/>
  <c r="AF78" i="2"/>
  <c r="AJ78" i="2" s="1"/>
  <c r="L81" i="2"/>
  <c r="T100" i="2"/>
  <c r="AF102" i="2"/>
  <c r="AJ102" i="2" s="1"/>
  <c r="T114" i="2"/>
  <c r="AF117" i="2"/>
  <c r="AJ117" i="2" s="1"/>
  <c r="AF118" i="2"/>
  <c r="AJ118" i="2" s="1"/>
  <c r="AF120" i="2"/>
  <c r="AJ120" i="2" s="1"/>
  <c r="AI125" i="2"/>
  <c r="AI128" i="2"/>
  <c r="AF132" i="2"/>
  <c r="AJ132" i="2" s="1"/>
  <c r="AF135" i="2"/>
  <c r="AJ135" i="2" s="1"/>
  <c r="AF138" i="2"/>
  <c r="AJ138" i="2" s="1"/>
  <c r="AF139" i="2"/>
  <c r="AJ139" i="2" s="1"/>
  <c r="T143" i="2"/>
  <c r="AF145" i="2"/>
  <c r="AJ145" i="2" s="1"/>
  <c r="AF156" i="2"/>
  <c r="AJ156" i="2" s="1"/>
  <c r="L152" i="2"/>
  <c r="AF168" i="2"/>
  <c r="AJ168" i="2" s="1"/>
  <c r="T166" i="2"/>
  <c r="AF201" i="2"/>
  <c r="AJ201" i="2" s="1"/>
  <c r="AF21" i="2"/>
  <c r="AJ21" i="2" s="1"/>
  <c r="X45" i="2"/>
  <c r="AF57" i="2"/>
  <c r="AJ57" i="2" s="1"/>
  <c r="AB56" i="2"/>
  <c r="AF58" i="2"/>
  <c r="AJ58" i="2" s="1"/>
  <c r="T56" i="2"/>
  <c r="X81" i="2"/>
  <c r="AF83" i="2"/>
  <c r="AJ83" i="2" s="1"/>
  <c r="T90" i="2"/>
  <c r="AF92" i="2"/>
  <c r="AJ92" i="2" s="1"/>
  <c r="AF98" i="2"/>
  <c r="AJ98" i="2" s="1"/>
  <c r="AF99" i="2"/>
  <c r="AJ99" i="2" s="1"/>
  <c r="T97" i="2"/>
  <c r="AI106" i="2"/>
  <c r="AF113" i="2"/>
  <c r="AJ113" i="2" s="1"/>
  <c r="P114" i="2"/>
  <c r="AF121" i="2"/>
  <c r="AJ121" i="2" s="1"/>
  <c r="T122" i="2"/>
  <c r="AF128" i="2"/>
  <c r="AJ128" i="2" s="1"/>
  <c r="AI130" i="2"/>
  <c r="L129" i="2"/>
  <c r="X129" i="2"/>
  <c r="AI134" i="2"/>
  <c r="AF136" i="2"/>
  <c r="AJ136" i="2" s="1"/>
  <c r="AI137" i="2"/>
  <c r="AF141" i="2"/>
  <c r="AJ141" i="2" s="1"/>
  <c r="P166" i="2"/>
  <c r="AB215" i="2"/>
  <c r="T237" i="2"/>
  <c r="AI194" i="2"/>
  <c r="X193" i="2"/>
  <c r="T193" i="2"/>
  <c r="AF197" i="2"/>
  <c r="AJ197" i="2" s="1"/>
  <c r="AF198" i="2"/>
  <c r="AJ198" i="2" s="1"/>
  <c r="X199" i="2"/>
  <c r="AF222" i="2"/>
  <c r="AJ222" i="2" s="1"/>
  <c r="AF223" i="2"/>
  <c r="AJ223" i="2" s="1"/>
  <c r="AF224" i="2"/>
  <c r="AJ224" i="2" s="1"/>
  <c r="X227" i="2"/>
  <c r="AF242" i="2"/>
  <c r="AJ242" i="2" s="1"/>
  <c r="AF253" i="2"/>
  <c r="AJ253" i="2" s="1"/>
  <c r="AF254" i="2"/>
  <c r="AJ254" i="2" s="1"/>
  <c r="AF255" i="2"/>
  <c r="AJ255" i="2" s="1"/>
  <c r="AF278" i="2"/>
  <c r="AJ278" i="2" s="1"/>
  <c r="AJ277" i="2" s="1"/>
  <c r="AF146" i="2"/>
  <c r="AJ146" i="2" s="1"/>
  <c r="AF147" i="2"/>
  <c r="AJ147" i="2" s="1"/>
  <c r="AF154" i="2"/>
  <c r="AJ154" i="2" s="1"/>
  <c r="T160" i="2"/>
  <c r="AF162" i="2"/>
  <c r="AJ162" i="2" s="1"/>
  <c r="AF179" i="2"/>
  <c r="AJ179" i="2" s="1"/>
  <c r="P12" i="2"/>
  <c r="AF18" i="2"/>
  <c r="AJ18" i="2" s="1"/>
  <c r="AF26" i="2"/>
  <c r="AF25" i="2" s="1"/>
  <c r="AF37" i="2"/>
  <c r="AJ37" i="2" s="1"/>
  <c r="AF47" i="2"/>
  <c r="AJ47" i="2" s="1"/>
  <c r="AF66" i="2"/>
  <c r="AJ66" i="2" s="1"/>
  <c r="AF75" i="2"/>
  <c r="AJ75" i="2" s="1"/>
  <c r="AI83" i="2"/>
  <c r="AF107" i="2"/>
  <c r="AJ107" i="2" s="1"/>
  <c r="AF109" i="2"/>
  <c r="AJ109" i="2" s="1"/>
  <c r="L110" i="2"/>
  <c r="AB110" i="2"/>
  <c r="AI113" i="2"/>
  <c r="AI115" i="2"/>
  <c r="AF116" i="2"/>
  <c r="AJ116" i="2" s="1"/>
  <c r="L122" i="2"/>
  <c r="AF122" i="2" s="1"/>
  <c r="AB122" i="2"/>
  <c r="AF125" i="2"/>
  <c r="AJ125" i="2" s="1"/>
  <c r="AF126" i="2"/>
  <c r="AJ126" i="2" s="1"/>
  <c r="AF130" i="2"/>
  <c r="AJ130" i="2" s="1"/>
  <c r="AF133" i="2"/>
  <c r="AJ133" i="2" s="1"/>
  <c r="AF134" i="2"/>
  <c r="AJ134" i="2" s="1"/>
  <c r="AI136" i="2"/>
  <c r="AF137" i="2"/>
  <c r="AJ137" i="2" s="1"/>
  <c r="L140" i="2"/>
  <c r="AB140" i="2"/>
  <c r="AF144" i="2"/>
  <c r="AJ144" i="2" s="1"/>
  <c r="AB143" i="2"/>
  <c r="AF153" i="2"/>
  <c r="AF155" i="2"/>
  <c r="AJ155" i="2" s="1"/>
  <c r="X166" i="2"/>
  <c r="L177" i="2"/>
  <c r="AB177" i="2"/>
  <c r="T207" i="2"/>
  <c r="AI217" i="2"/>
  <c r="X220" i="2"/>
  <c r="AF225" i="2"/>
  <c r="AJ225" i="2" s="1"/>
  <c r="AF226" i="2"/>
  <c r="AJ226" i="2" s="1"/>
  <c r="AF231" i="2"/>
  <c r="AJ231" i="2" s="1"/>
  <c r="X237" i="2"/>
  <c r="X251" i="2"/>
  <c r="AF260" i="2"/>
  <c r="AF266" i="2"/>
  <c r="AJ266" i="2" s="1"/>
  <c r="AJ60" i="2"/>
  <c r="AF15" i="2"/>
  <c r="AJ15" i="2" s="1"/>
  <c r="L12" i="2"/>
  <c r="X36" i="2"/>
  <c r="L56" i="2"/>
  <c r="T63" i="2"/>
  <c r="AF71" i="2"/>
  <c r="AJ71" i="2" s="1"/>
  <c r="T73" i="2"/>
  <c r="AF67" i="2"/>
  <c r="AJ67" i="2" s="1"/>
  <c r="L63" i="2"/>
  <c r="AB63" i="2"/>
  <c r="AF65" i="2"/>
  <c r="AJ65" i="2" s="1"/>
  <c r="AF69" i="2"/>
  <c r="AJ69" i="2" s="1"/>
  <c r="L73" i="2"/>
  <c r="AF74" i="2"/>
  <c r="AF91" i="2"/>
  <c r="AF111" i="2"/>
  <c r="AF123" i="2"/>
  <c r="AJ123" i="2" s="1"/>
  <c r="AF131" i="2"/>
  <c r="AJ131" i="2" s="1"/>
  <c r="L186" i="2"/>
  <c r="AF187" i="2"/>
  <c r="AI195" i="2"/>
  <c r="AF200" i="2"/>
  <c r="P199" i="2"/>
  <c r="L211" i="2"/>
  <c r="AF212" i="2"/>
  <c r="AF239" i="2"/>
  <c r="AJ239" i="2" s="1"/>
  <c r="AF241" i="2"/>
  <c r="AJ241" i="2" s="1"/>
  <c r="AF272" i="2"/>
  <c r="AJ272" i="2" s="1"/>
  <c r="L143" i="2"/>
  <c r="L160" i="2"/>
  <c r="AF161" i="2"/>
  <c r="AF194" i="2"/>
  <c r="L213" i="2"/>
  <c r="AF214" i="2"/>
  <c r="AF216" i="2"/>
  <c r="AF217" i="2"/>
  <c r="AJ217" i="2" s="1"/>
  <c r="AF257" i="2"/>
  <c r="AF273" i="2"/>
  <c r="AJ273" i="2" s="1"/>
  <c r="AF101" i="2"/>
  <c r="AF142" i="2"/>
  <c r="AJ142" i="2" s="1"/>
  <c r="AF178" i="2"/>
  <c r="AF195" i="2"/>
  <c r="AJ195" i="2" s="1"/>
  <c r="P193" i="2"/>
  <c r="L202" i="2"/>
  <c r="AF203" i="2"/>
  <c r="AF167" i="2"/>
  <c r="L181" i="2"/>
  <c r="AF182" i="2"/>
  <c r="L193" i="2"/>
  <c r="AF196" i="2"/>
  <c r="AJ196" i="2" s="1"/>
  <c r="L207" i="2"/>
  <c r="AF208" i="2"/>
  <c r="AF209" i="2"/>
  <c r="AJ209" i="2" s="1"/>
  <c r="AF238" i="2"/>
  <c r="AF270" i="2"/>
  <c r="AF221" i="2"/>
  <c r="AF252" i="2"/>
  <c r="T259" i="2"/>
  <c r="T265" i="2"/>
  <c r="T277" i="2"/>
  <c r="AC278" i="1"/>
  <c r="Z278" i="1"/>
  <c r="Z277" i="1" s="1"/>
  <c r="Z272" i="1"/>
  <c r="AC272" i="1"/>
  <c r="Z273" i="1"/>
  <c r="AC273" i="1"/>
  <c r="AC271" i="1"/>
  <c r="Z271" i="1"/>
  <c r="AC270" i="1"/>
  <c r="Z270" i="1"/>
  <c r="AC267" i="1"/>
  <c r="Z267" i="1"/>
  <c r="AC266" i="1"/>
  <c r="Z266" i="1"/>
  <c r="AC261" i="1"/>
  <c r="Z261" i="1"/>
  <c r="AC260" i="1"/>
  <c r="Z260" i="1"/>
  <c r="AC258" i="1"/>
  <c r="Z258" i="1"/>
  <c r="AC257" i="1"/>
  <c r="Z257" i="1"/>
  <c r="AC255" i="1"/>
  <c r="Z255" i="1"/>
  <c r="AC254" i="1"/>
  <c r="Z254" i="1"/>
  <c r="AC253" i="1"/>
  <c r="Z253" i="1"/>
  <c r="AC252" i="1"/>
  <c r="Z252" i="1"/>
  <c r="Z242" i="1"/>
  <c r="AC242" i="1"/>
  <c r="AC241" i="1"/>
  <c r="Z241" i="1"/>
  <c r="AC240" i="1"/>
  <c r="Z240" i="1"/>
  <c r="AC239" i="1"/>
  <c r="Z239" i="1"/>
  <c r="AC238" i="1"/>
  <c r="Z238" i="1"/>
  <c r="AC231" i="1"/>
  <c r="Z231" i="1"/>
  <c r="AC230" i="1"/>
  <c r="Z230" i="1"/>
  <c r="AC229" i="1"/>
  <c r="Z229" i="1"/>
  <c r="AC228" i="1"/>
  <c r="Z228" i="1"/>
  <c r="Z223" i="1"/>
  <c r="AC223" i="1"/>
  <c r="Z224" i="1"/>
  <c r="AC224" i="1"/>
  <c r="Z225" i="1"/>
  <c r="AC225" i="1"/>
  <c r="Z226" i="1"/>
  <c r="AC226" i="1"/>
  <c r="AC222" i="1"/>
  <c r="Z222" i="1"/>
  <c r="AC221" i="1"/>
  <c r="Z221" i="1"/>
  <c r="AJ265" i="2" l="1"/>
  <c r="AJ59" i="2"/>
  <c r="AF259" i="2"/>
  <c r="AF59" i="2"/>
  <c r="AF81" i="2"/>
  <c r="AF45" i="2"/>
  <c r="AJ260" i="2"/>
  <c r="AJ259" i="2" s="1"/>
  <c r="AJ81" i="2"/>
  <c r="AF277" i="2"/>
  <c r="AJ97" i="2"/>
  <c r="AB218" i="2"/>
  <c r="AF143" i="2"/>
  <c r="AF104" i="2"/>
  <c r="AF265" i="2"/>
  <c r="AB62" i="2"/>
  <c r="AJ26" i="2"/>
  <c r="AJ25" i="2" s="1"/>
  <c r="AJ114" i="2"/>
  <c r="P11" i="2"/>
  <c r="AJ56" i="2"/>
  <c r="AJ227" i="2"/>
  <c r="AF227" i="2"/>
  <c r="T11" i="2"/>
  <c r="P62" i="2"/>
  <c r="P103" i="2"/>
  <c r="AJ122" i="2"/>
  <c r="AF114" i="2"/>
  <c r="AF97" i="2"/>
  <c r="AF56" i="2"/>
  <c r="T218" i="2"/>
  <c r="AJ45" i="2"/>
  <c r="X103" i="2"/>
  <c r="AJ104" i="2"/>
  <c r="AJ143" i="2"/>
  <c r="AB11" i="2"/>
  <c r="T103" i="2"/>
  <c r="U103" i="2" s="1"/>
  <c r="V103" i="2" s="1"/>
  <c r="L103" i="2"/>
  <c r="M103" i="2" s="1"/>
  <c r="N103" i="2" s="1"/>
  <c r="T62" i="2"/>
  <c r="U62" i="2" s="1"/>
  <c r="V62" i="2" s="1"/>
  <c r="X218" i="2"/>
  <c r="AB103" i="2"/>
  <c r="X62" i="2"/>
  <c r="AJ129" i="2"/>
  <c r="AF12" i="2"/>
  <c r="AJ153" i="2"/>
  <c r="AJ152" i="2" s="1"/>
  <c r="AF152" i="2"/>
  <c r="AJ178" i="2"/>
  <c r="AJ177" i="2" s="1"/>
  <c r="AF177" i="2"/>
  <c r="AJ216" i="2"/>
  <c r="AJ215" i="2" s="1"/>
  <c r="AF215" i="2"/>
  <c r="AJ91" i="2"/>
  <c r="AJ90" i="2" s="1"/>
  <c r="AF90" i="2"/>
  <c r="AF207" i="2"/>
  <c r="AJ208" i="2"/>
  <c r="AJ207" i="2" s="1"/>
  <c r="AF181" i="2"/>
  <c r="AJ182" i="2"/>
  <c r="AJ181" i="2" s="1"/>
  <c r="AF213" i="2"/>
  <c r="AJ214" i="2"/>
  <c r="AJ213" i="2" s="1"/>
  <c r="AF199" i="2"/>
  <c r="AJ200" i="2"/>
  <c r="AJ199" i="2" s="1"/>
  <c r="AF129" i="2"/>
  <c r="AF256" i="2"/>
  <c r="AJ257" i="2"/>
  <c r="AJ256" i="2" s="1"/>
  <c r="AJ63" i="2"/>
  <c r="AF251" i="2"/>
  <c r="AJ252" i="2"/>
  <c r="AJ251" i="2" s="1"/>
  <c r="AJ270" i="2"/>
  <c r="AJ269" i="2" s="1"/>
  <c r="AF269" i="2"/>
  <c r="AF100" i="2"/>
  <c r="AJ101" i="2"/>
  <c r="AJ100" i="2" s="1"/>
  <c r="AF211" i="2"/>
  <c r="AJ212" i="2"/>
  <c r="AJ211" i="2" s="1"/>
  <c r="AF73" i="2"/>
  <c r="AJ74" i="2"/>
  <c r="AJ73" i="2" s="1"/>
  <c r="AF140" i="2"/>
  <c r="X34" i="2"/>
  <c r="X11" i="2" s="1"/>
  <c r="AF36" i="2"/>
  <c r="AF202" i="2"/>
  <c r="AJ203" i="2"/>
  <c r="AJ202" i="2" s="1"/>
  <c r="AF160" i="2"/>
  <c r="AJ161" i="2"/>
  <c r="AJ160" i="2" s="1"/>
  <c r="AJ221" i="2"/>
  <c r="AJ220" i="2" s="1"/>
  <c r="AF220" i="2"/>
  <c r="AJ238" i="2"/>
  <c r="AJ237" i="2" s="1"/>
  <c r="AF237" i="2"/>
  <c r="AJ167" i="2"/>
  <c r="AJ166" i="2" s="1"/>
  <c r="AF166" i="2"/>
  <c r="AJ194" i="2"/>
  <c r="AJ193" i="2" s="1"/>
  <c r="AF193" i="2"/>
  <c r="AF186" i="2"/>
  <c r="AJ187" i="2"/>
  <c r="AJ186" i="2" s="1"/>
  <c r="AJ111" i="2"/>
  <c r="AJ110" i="2" s="1"/>
  <c r="AF110" i="2"/>
  <c r="L62" i="2"/>
  <c r="AJ140" i="2"/>
  <c r="L11" i="2"/>
  <c r="AF63" i="2"/>
  <c r="AJ12" i="2"/>
  <c r="Z256" i="1"/>
  <c r="Z251" i="1"/>
  <c r="Z265" i="1"/>
  <c r="Z259" i="1"/>
  <c r="Z269" i="1"/>
  <c r="Z237" i="1"/>
  <c r="Z227" i="1"/>
  <c r="Z220" i="1"/>
  <c r="AB10" i="2" l="1"/>
  <c r="AJ62" i="2"/>
  <c r="P10" i="2"/>
  <c r="AJ103" i="2"/>
  <c r="X10" i="2"/>
  <c r="AF103" i="2"/>
  <c r="L10" i="2"/>
  <c r="T10" i="2"/>
  <c r="AF62" i="2"/>
  <c r="AF218" i="2"/>
  <c r="AJ36" i="2"/>
  <c r="AJ34" i="2" s="1"/>
  <c r="AJ11" i="2" s="1"/>
  <c r="AF34" i="2"/>
  <c r="AF11" i="2" s="1"/>
  <c r="M62" i="2"/>
  <c r="N62" i="2" s="1"/>
  <c r="AJ218" i="2"/>
  <c r="Z218" i="1"/>
  <c r="Z217" i="1"/>
  <c r="AC217" i="1"/>
  <c r="AC216" i="1"/>
  <c r="Z216" i="1"/>
  <c r="AC214" i="1"/>
  <c r="Z214" i="1"/>
  <c r="Z213" i="1" s="1"/>
  <c r="AC212" i="1"/>
  <c r="Z212" i="1"/>
  <c r="AC208" i="1"/>
  <c r="Z208" i="1"/>
  <c r="AC203" i="1"/>
  <c r="Z203" i="1"/>
  <c r="AC201" i="1"/>
  <c r="Z201" i="1"/>
  <c r="AC200" i="1"/>
  <c r="Z200" i="1"/>
  <c r="Z195" i="1"/>
  <c r="AC195" i="1"/>
  <c r="Z196" i="1"/>
  <c r="AC196" i="1"/>
  <c r="Z197" i="1"/>
  <c r="AC197" i="1"/>
  <c r="Z198" i="1"/>
  <c r="AC198" i="1"/>
  <c r="AC194" i="1"/>
  <c r="Z194" i="1"/>
  <c r="AC187" i="1"/>
  <c r="Z187" i="1"/>
  <c r="Z186" i="1" s="1"/>
  <c r="AC182" i="1"/>
  <c r="Z182" i="1"/>
  <c r="Z181" i="1" s="1"/>
  <c r="Z180" i="1"/>
  <c r="AC180" i="1"/>
  <c r="AC179" i="1"/>
  <c r="Z179" i="1"/>
  <c r="AC178" i="1"/>
  <c r="Z178" i="1"/>
  <c r="AC168" i="1"/>
  <c r="Z168" i="1"/>
  <c r="AC167" i="1"/>
  <c r="Z167" i="1"/>
  <c r="AC162" i="1"/>
  <c r="Z162" i="1"/>
  <c r="AC161" i="1"/>
  <c r="Z161" i="1"/>
  <c r="Z154" i="1"/>
  <c r="AC154" i="1"/>
  <c r="Z155" i="1"/>
  <c r="AC155" i="1"/>
  <c r="Z156" i="1"/>
  <c r="AC156" i="1"/>
  <c r="Z146" i="1"/>
  <c r="AC146" i="1"/>
  <c r="Z147" i="1"/>
  <c r="AC147" i="1"/>
  <c r="Z148" i="1"/>
  <c r="AC148" i="1"/>
  <c r="AC153" i="1"/>
  <c r="Z153" i="1"/>
  <c r="AC145" i="1"/>
  <c r="Z145" i="1"/>
  <c r="AC144" i="1"/>
  <c r="Z144" i="1"/>
  <c r="AC142" i="1"/>
  <c r="Z142" i="1"/>
  <c r="AC141" i="1"/>
  <c r="Z141" i="1"/>
  <c r="Z135" i="1"/>
  <c r="AC135" i="1"/>
  <c r="Z136" i="1"/>
  <c r="AC136" i="1"/>
  <c r="Z137" i="1"/>
  <c r="AC137" i="1"/>
  <c r="Z138" i="1"/>
  <c r="AC138" i="1"/>
  <c r="Z139" i="1"/>
  <c r="AC139" i="1"/>
  <c r="AC134" i="1"/>
  <c r="Z134" i="1"/>
  <c r="AC133" i="1"/>
  <c r="Z133" i="1"/>
  <c r="AC132" i="1"/>
  <c r="Z132" i="1"/>
  <c r="AC131" i="1"/>
  <c r="Z131" i="1"/>
  <c r="AC130" i="1"/>
  <c r="Z130" i="1"/>
  <c r="Z127" i="1"/>
  <c r="AC127" i="1"/>
  <c r="Z128" i="1"/>
  <c r="AC128" i="1"/>
  <c r="AC126" i="1"/>
  <c r="Z126" i="1"/>
  <c r="AC125" i="1"/>
  <c r="Z125" i="1"/>
  <c r="AC124" i="1"/>
  <c r="Z124" i="1"/>
  <c r="AC123" i="1"/>
  <c r="Z123" i="1"/>
  <c r="Z118" i="1"/>
  <c r="AC118" i="1"/>
  <c r="Z119" i="1"/>
  <c r="AC119" i="1"/>
  <c r="Z120" i="1"/>
  <c r="AC120" i="1"/>
  <c r="AC121" i="1"/>
  <c r="AC117" i="1"/>
  <c r="Z117" i="1"/>
  <c r="AC116" i="1"/>
  <c r="Z116" i="1"/>
  <c r="AC115" i="1"/>
  <c r="Z115" i="1"/>
  <c r="AC113" i="1"/>
  <c r="Z113" i="1"/>
  <c r="AC112" i="1"/>
  <c r="Z112" i="1"/>
  <c r="AC111" i="1"/>
  <c r="Z111" i="1"/>
  <c r="Z107" i="1"/>
  <c r="AC107" i="1"/>
  <c r="Z108" i="1"/>
  <c r="AC108" i="1"/>
  <c r="Z109" i="1"/>
  <c r="AC109" i="1"/>
  <c r="AC106" i="1"/>
  <c r="Z106" i="1"/>
  <c r="Z105" i="1"/>
  <c r="AC102" i="1"/>
  <c r="Z102" i="1"/>
  <c r="AC101" i="1"/>
  <c r="Z101" i="1"/>
  <c r="AC99" i="1"/>
  <c r="Z99" i="1"/>
  <c r="AC98" i="1"/>
  <c r="Z98" i="1"/>
  <c r="AC92" i="1"/>
  <c r="Z92" i="1"/>
  <c r="AC91" i="1"/>
  <c r="Z91" i="1"/>
  <c r="AC84" i="1"/>
  <c r="Z84" i="1"/>
  <c r="AC83" i="1"/>
  <c r="Z83" i="1"/>
  <c r="AC82" i="1"/>
  <c r="Z82" i="1"/>
  <c r="AC78" i="1"/>
  <c r="Z78" i="1"/>
  <c r="AC77" i="1"/>
  <c r="Z77" i="1"/>
  <c r="AC76" i="1"/>
  <c r="Z76" i="1"/>
  <c r="AC75" i="1"/>
  <c r="Z75" i="1"/>
  <c r="AC74" i="1"/>
  <c r="Z74" i="1"/>
  <c r="Z66" i="1"/>
  <c r="AC66" i="1"/>
  <c r="Z67" i="1"/>
  <c r="AC67" i="1"/>
  <c r="Z68" i="1"/>
  <c r="AC68" i="1"/>
  <c r="Z69" i="1"/>
  <c r="AC69" i="1"/>
  <c r="Z70" i="1"/>
  <c r="AC70" i="1"/>
  <c r="Z71" i="1"/>
  <c r="AC71" i="1"/>
  <c r="Z72" i="1"/>
  <c r="AC72" i="1"/>
  <c r="AC65" i="1"/>
  <c r="Z65" i="1"/>
  <c r="AC64" i="1"/>
  <c r="Z64" i="1"/>
  <c r="AC61" i="1"/>
  <c r="Z61" i="1"/>
  <c r="AC60" i="1"/>
  <c r="Z60" i="1"/>
  <c r="AC58" i="1"/>
  <c r="Z58" i="1"/>
  <c r="AC57" i="1"/>
  <c r="Z57" i="1"/>
  <c r="AC47" i="1"/>
  <c r="Z47" i="1"/>
  <c r="AC46" i="1"/>
  <c r="Z46" i="1"/>
  <c r="Z37" i="1"/>
  <c r="AC37" i="1"/>
  <c r="Z36" i="1"/>
  <c r="Z35" i="1"/>
  <c r="Z27" i="1"/>
  <c r="AC26" i="1"/>
  <c r="Z26" i="1"/>
  <c r="Z14" i="1"/>
  <c r="AC14" i="1"/>
  <c r="Z15" i="1"/>
  <c r="AC15" i="1"/>
  <c r="Z16" i="1"/>
  <c r="AC16" i="1"/>
  <c r="Z17" i="1"/>
  <c r="AC17" i="1"/>
  <c r="Z18" i="1"/>
  <c r="AC18" i="1"/>
  <c r="Z19" i="1"/>
  <c r="AC19" i="1"/>
  <c r="Z20" i="1"/>
  <c r="AC20" i="1"/>
  <c r="Z21" i="1"/>
  <c r="AC21" i="1"/>
  <c r="Z22" i="1"/>
  <c r="AC22" i="1"/>
  <c r="AC13" i="1"/>
  <c r="Z13" i="1"/>
  <c r="AF10" i="2" l="1"/>
  <c r="AJ10" i="2"/>
  <c r="Z215" i="1"/>
  <c r="Z34" i="1"/>
  <c r="Z100" i="1"/>
  <c r="Z193" i="1"/>
  <c r="Z90" i="1"/>
  <c r="Z166" i="1"/>
  <c r="Z207" i="1"/>
  <c r="Z152" i="1"/>
  <c r="Z97" i="1"/>
  <c r="Z122" i="1"/>
  <c r="Z202" i="1"/>
  <c r="Z211" i="1"/>
  <c r="Z63" i="1"/>
  <c r="Z81" i="1"/>
  <c r="Z59" i="1"/>
  <c r="Z114" i="1"/>
  <c r="Z143" i="1"/>
  <c r="Z45" i="1"/>
  <c r="Z160" i="1"/>
  <c r="Z199" i="1"/>
  <c r="Z177" i="1"/>
  <c r="Z140" i="1"/>
  <c r="Z129" i="1"/>
  <c r="Z110" i="1"/>
  <c r="Z104" i="1"/>
  <c r="Z73" i="1"/>
  <c r="Z56" i="1"/>
  <c r="Z25" i="1"/>
  <c r="Z12" i="1"/>
  <c r="Z11" i="1" l="1"/>
  <c r="Z62" i="1"/>
  <c r="Z103" i="1"/>
  <c r="Z10" i="1" l="1"/>
  <c r="U36" i="1" l="1"/>
  <c r="AC36" i="1" s="1"/>
  <c r="U35" i="1"/>
  <c r="AC35" i="1" s="1"/>
  <c r="U27" i="1"/>
  <c r="AC27" i="1" s="1"/>
  <c r="R272" i="1" l="1"/>
  <c r="V272" i="1"/>
  <c r="AG272" i="1"/>
  <c r="R273" i="1"/>
  <c r="V273" i="1"/>
  <c r="AG273" i="1"/>
  <c r="AG278" i="1"/>
  <c r="V278" i="1"/>
  <c r="V277" i="1" s="1"/>
  <c r="R278" i="1"/>
  <c r="AG271" i="1"/>
  <c r="V271" i="1"/>
  <c r="R271" i="1"/>
  <c r="AG270" i="1"/>
  <c r="V270" i="1"/>
  <c r="R270" i="1"/>
  <c r="AG267" i="1"/>
  <c r="V267" i="1"/>
  <c r="R267" i="1"/>
  <c r="AG266" i="1"/>
  <c r="V266" i="1"/>
  <c r="R266" i="1"/>
  <c r="V261" i="1"/>
  <c r="R261" i="1"/>
  <c r="AG260" i="1"/>
  <c r="V260" i="1"/>
  <c r="R260" i="1"/>
  <c r="AG258" i="1"/>
  <c r="V258" i="1"/>
  <c r="R258" i="1"/>
  <c r="V257" i="1"/>
  <c r="R257" i="1"/>
  <c r="R255" i="1"/>
  <c r="V255" i="1"/>
  <c r="AG255" i="1"/>
  <c r="AG254" i="1"/>
  <c r="V254" i="1"/>
  <c r="R254" i="1"/>
  <c r="AG253" i="1"/>
  <c r="V253" i="1"/>
  <c r="R253" i="1"/>
  <c r="AG252" i="1"/>
  <c r="V252" i="1"/>
  <c r="R252" i="1"/>
  <c r="R242" i="1"/>
  <c r="V242" i="1"/>
  <c r="V241" i="1"/>
  <c r="R241" i="1"/>
  <c r="V240" i="1"/>
  <c r="R240" i="1"/>
  <c r="AG239" i="1"/>
  <c r="V239" i="1"/>
  <c r="R239" i="1"/>
  <c r="AG238" i="1"/>
  <c r="V238" i="1"/>
  <c r="R238" i="1"/>
  <c r="R231" i="1"/>
  <c r="V231" i="1"/>
  <c r="AG230" i="1"/>
  <c r="V230" i="1"/>
  <c r="R230" i="1"/>
  <c r="AG229" i="1"/>
  <c r="V229" i="1"/>
  <c r="R229" i="1"/>
  <c r="AG228" i="1"/>
  <c r="V228" i="1"/>
  <c r="R228" i="1"/>
  <c r="R222" i="1"/>
  <c r="V222" i="1"/>
  <c r="AG222" i="1"/>
  <c r="R223" i="1"/>
  <c r="V223" i="1"/>
  <c r="AG223" i="1"/>
  <c r="R224" i="1"/>
  <c r="V224" i="1"/>
  <c r="AG224" i="1"/>
  <c r="R225" i="1"/>
  <c r="V225" i="1"/>
  <c r="AG225" i="1"/>
  <c r="R226" i="1"/>
  <c r="V226" i="1"/>
  <c r="AG226" i="1"/>
  <c r="AG221" i="1"/>
  <c r="V221" i="1"/>
  <c r="R221" i="1"/>
  <c r="E261" i="1"/>
  <c r="AG261" i="1" s="1"/>
  <c r="E257" i="1"/>
  <c r="AG257" i="1" s="1"/>
  <c r="E242" i="1"/>
  <c r="AG242" i="1" s="1"/>
  <c r="E241" i="1"/>
  <c r="AG241" i="1" s="1"/>
  <c r="E240" i="1"/>
  <c r="AG240" i="1" s="1"/>
  <c r="E231" i="1"/>
  <c r="AG231" i="1" s="1"/>
  <c r="AD241" i="1" l="1"/>
  <c r="AD252" i="1"/>
  <c r="AD257" i="1"/>
  <c r="AD228" i="1"/>
  <c r="AD261" i="1"/>
  <c r="AH261" i="1" s="1"/>
  <c r="AD271" i="1"/>
  <c r="AH271" i="1" s="1"/>
  <c r="AD231" i="1"/>
  <c r="AH231" i="1" s="1"/>
  <c r="AD226" i="1"/>
  <c r="AD222" i="1"/>
  <c r="AD255" i="1"/>
  <c r="AH255" i="1" s="1"/>
  <c r="AD266" i="1"/>
  <c r="AH266" i="1" s="1"/>
  <c r="R269" i="1"/>
  <c r="AD238" i="1"/>
  <c r="AH238" i="1" s="1"/>
  <c r="AD278" i="1"/>
  <c r="AH278" i="1" s="1"/>
  <c r="AH277" i="1" s="1"/>
  <c r="R220" i="1"/>
  <c r="AD223" i="1"/>
  <c r="AH223" i="1" s="1"/>
  <c r="AD229" i="1"/>
  <c r="AH229" i="1" s="1"/>
  <c r="R256" i="1"/>
  <c r="AD258" i="1"/>
  <c r="AH258" i="1" s="1"/>
  <c r="R237" i="1"/>
  <c r="AD267" i="1"/>
  <c r="AH267" i="1" s="1"/>
  <c r="V269" i="1"/>
  <c r="R265" i="1"/>
  <c r="AD224" i="1"/>
  <c r="AH224" i="1" s="1"/>
  <c r="V251" i="1"/>
  <c r="V256" i="1"/>
  <c r="AD272" i="1"/>
  <c r="AH272" i="1" s="1"/>
  <c r="R277" i="1"/>
  <c r="AD239" i="1"/>
  <c r="AH239" i="1" s="1"/>
  <c r="AD253" i="1"/>
  <c r="AH253" i="1" s="1"/>
  <c r="AD221" i="1"/>
  <c r="AH221" i="1" s="1"/>
  <c r="AH226" i="1"/>
  <c r="AD225" i="1"/>
  <c r="AH225" i="1" s="1"/>
  <c r="AH222" i="1"/>
  <c r="AD230" i="1"/>
  <c r="AH230" i="1" s="1"/>
  <c r="AD240" i="1"/>
  <c r="AH240" i="1" s="1"/>
  <c r="AD242" i="1"/>
  <c r="AH242" i="1" s="1"/>
  <c r="AD254" i="1"/>
  <c r="AH254" i="1" s="1"/>
  <c r="AD260" i="1"/>
  <c r="AH260" i="1" s="1"/>
  <c r="AD270" i="1"/>
  <c r="AD273" i="1"/>
  <c r="AH273" i="1" s="1"/>
  <c r="R259" i="1"/>
  <c r="V237" i="1"/>
  <c r="AH241" i="1"/>
  <c r="V259" i="1"/>
  <c r="V265" i="1"/>
  <c r="AH257" i="1"/>
  <c r="R251" i="1"/>
  <c r="AH252" i="1"/>
  <c r="V227" i="1"/>
  <c r="AH228" i="1"/>
  <c r="R227" i="1"/>
  <c r="V220" i="1"/>
  <c r="AD277" i="1" l="1"/>
  <c r="V218" i="1"/>
  <c r="AH220" i="1"/>
  <c r="AD227" i="1"/>
  <c r="R218" i="1"/>
  <c r="AH251" i="1"/>
  <c r="AD220" i="1"/>
  <c r="AH256" i="1"/>
  <c r="AH237" i="1"/>
  <c r="AH270" i="1"/>
  <c r="AH269" i="1" s="1"/>
  <c r="AD269" i="1"/>
  <c r="AH259" i="1"/>
  <c r="AD237" i="1"/>
  <c r="AH227" i="1"/>
  <c r="AD251" i="1"/>
  <c r="AH265" i="1"/>
  <c r="AD259" i="1"/>
  <c r="AD256" i="1"/>
  <c r="AD265" i="1"/>
  <c r="AD218" i="1" l="1"/>
  <c r="AH218" i="1"/>
  <c r="AG84" i="1"/>
  <c r="V70" i="1"/>
  <c r="V69" i="1"/>
  <c r="V68" i="1"/>
  <c r="V67" i="1"/>
  <c r="V66" i="1"/>
  <c r="V65" i="1"/>
  <c r="V64" i="1"/>
  <c r="V72" i="1"/>
  <c r="V98" i="1"/>
  <c r="V99" i="1"/>
  <c r="V101" i="1"/>
  <c r="V102" i="1"/>
  <c r="V105" i="1"/>
  <c r="V106" i="1"/>
  <c r="V107" i="1"/>
  <c r="V108" i="1"/>
  <c r="V109" i="1"/>
  <c r="V111" i="1"/>
  <c r="V112" i="1"/>
  <c r="V113" i="1"/>
  <c r="V115" i="1"/>
  <c r="V116" i="1"/>
  <c r="V117" i="1"/>
  <c r="V118" i="1"/>
  <c r="V119" i="1"/>
  <c r="V120" i="1"/>
  <c r="V121" i="1"/>
  <c r="V123" i="1"/>
  <c r="V124" i="1"/>
  <c r="V125" i="1"/>
  <c r="V126" i="1"/>
  <c r="V127" i="1"/>
  <c r="V128" i="1"/>
  <c r="V130" i="1"/>
  <c r="V131" i="1"/>
  <c r="V132" i="1"/>
  <c r="V133" i="1"/>
  <c r="V134" i="1"/>
  <c r="V135" i="1"/>
  <c r="V136" i="1"/>
  <c r="V137" i="1"/>
  <c r="V138" i="1"/>
  <c r="V139" i="1"/>
  <c r="V141" i="1"/>
  <c r="V142" i="1"/>
  <c r="V144" i="1"/>
  <c r="V145" i="1"/>
  <c r="V146" i="1"/>
  <c r="V147" i="1"/>
  <c r="V148" i="1"/>
  <c r="V153" i="1"/>
  <c r="V154" i="1"/>
  <c r="V155" i="1"/>
  <c r="V156" i="1"/>
  <c r="V161" i="1"/>
  <c r="V162" i="1"/>
  <c r="V167" i="1"/>
  <c r="V168" i="1"/>
  <c r="V212" i="1"/>
  <c r="V211" i="1" s="1"/>
  <c r="AG214" i="1"/>
  <c r="AG212" i="1"/>
  <c r="AC209" i="1"/>
  <c r="AG209" i="1" s="1"/>
  <c r="AC210" i="1"/>
  <c r="AG210" i="1" s="1"/>
  <c r="AG208" i="1"/>
  <c r="AG203" i="1"/>
  <c r="AG201" i="1"/>
  <c r="AG200" i="1"/>
  <c r="AG196" i="1"/>
  <c r="AG197" i="1"/>
  <c r="AG187" i="1"/>
  <c r="AG182" i="1"/>
  <c r="AG180" i="1"/>
  <c r="AG179" i="1"/>
  <c r="AG178" i="1"/>
  <c r="AG168" i="1"/>
  <c r="AG167" i="1"/>
  <c r="AG162" i="1"/>
  <c r="AG161" i="1"/>
  <c r="AG156" i="1"/>
  <c r="AG153" i="1"/>
  <c r="AG146" i="1"/>
  <c r="AG147" i="1"/>
  <c r="AG148" i="1"/>
  <c r="AG145" i="1"/>
  <c r="AG144" i="1"/>
  <c r="AG142" i="1"/>
  <c r="AG138" i="1"/>
  <c r="AG139" i="1"/>
  <c r="AG135" i="1"/>
  <c r="AG133" i="1"/>
  <c r="AG126" i="1"/>
  <c r="AG123" i="1"/>
  <c r="AG118" i="1"/>
  <c r="AG119" i="1"/>
  <c r="AG120" i="1"/>
  <c r="AG121" i="1"/>
  <c r="AG112" i="1"/>
  <c r="AG111" i="1"/>
  <c r="AG107" i="1"/>
  <c r="AG108" i="1"/>
  <c r="AG109" i="1"/>
  <c r="AG102" i="1"/>
  <c r="AG101" i="1"/>
  <c r="AG99" i="1"/>
  <c r="AG98" i="1"/>
  <c r="AG92" i="1"/>
  <c r="AG91" i="1"/>
  <c r="AG82" i="1"/>
  <c r="AG76" i="1"/>
  <c r="AG77" i="1"/>
  <c r="AG78" i="1"/>
  <c r="AG75" i="1"/>
  <c r="AG74" i="1"/>
  <c r="AG66" i="1"/>
  <c r="AG67" i="1"/>
  <c r="AG68" i="1"/>
  <c r="AG69" i="1"/>
  <c r="AG70" i="1"/>
  <c r="AG71" i="1"/>
  <c r="AG72" i="1"/>
  <c r="AG65" i="1"/>
  <c r="AG64" i="1"/>
  <c r="AG61" i="1"/>
  <c r="AG60" i="1"/>
  <c r="AG58" i="1"/>
  <c r="AG57" i="1"/>
  <c r="AG47" i="1"/>
  <c r="AG46" i="1"/>
  <c r="AG37" i="1"/>
  <c r="AG36" i="1"/>
  <c r="AG35" i="1"/>
  <c r="AG27" i="1"/>
  <c r="AG26" i="1"/>
  <c r="AG15" i="1"/>
  <c r="AG16" i="1"/>
  <c r="AG17" i="1"/>
  <c r="AG18" i="1"/>
  <c r="AG19" i="1"/>
  <c r="AG20" i="1"/>
  <c r="AG21" i="1"/>
  <c r="AG22" i="1"/>
  <c r="AG14" i="1"/>
  <c r="AG13" i="1"/>
  <c r="V217" i="1"/>
  <c r="V216" i="1"/>
  <c r="V214" i="1"/>
  <c r="V213" i="1" s="1"/>
  <c r="V209" i="1"/>
  <c r="V210" i="1"/>
  <c r="V208" i="1"/>
  <c r="V203" i="1"/>
  <c r="V202" i="1" s="1"/>
  <c r="V201" i="1"/>
  <c r="V200" i="1"/>
  <c r="V198" i="1"/>
  <c r="V196" i="1"/>
  <c r="V194" i="1"/>
  <c r="V195" i="1"/>
  <c r="V197" i="1"/>
  <c r="V187" i="1"/>
  <c r="V186" i="1" s="1"/>
  <c r="V182" i="1"/>
  <c r="V181" i="1" s="1"/>
  <c r="V178" i="1"/>
  <c r="V179" i="1"/>
  <c r="V180" i="1"/>
  <c r="V91" i="1"/>
  <c r="V92" i="1"/>
  <c r="V83" i="1"/>
  <c r="V84" i="1"/>
  <c r="V82" i="1"/>
  <c r="V74" i="1"/>
  <c r="V75" i="1"/>
  <c r="V76" i="1"/>
  <c r="V77" i="1"/>
  <c r="V78" i="1"/>
  <c r="V71" i="1"/>
  <c r="V61" i="1"/>
  <c r="V60" i="1"/>
  <c r="V58" i="1"/>
  <c r="V57" i="1"/>
  <c r="V47" i="1"/>
  <c r="V46" i="1"/>
  <c r="V37" i="1"/>
  <c r="V36" i="1"/>
  <c r="V35" i="1"/>
  <c r="V27" i="1"/>
  <c r="V26" i="1"/>
  <c r="V14" i="1"/>
  <c r="V15" i="1"/>
  <c r="V16" i="1"/>
  <c r="V17" i="1"/>
  <c r="V18" i="1"/>
  <c r="V19" i="1"/>
  <c r="V20" i="1"/>
  <c r="V21" i="1"/>
  <c r="V22" i="1"/>
  <c r="V13" i="1"/>
  <c r="V63" i="1" l="1"/>
  <c r="V45" i="1"/>
  <c r="V166" i="1"/>
  <c r="V143" i="1"/>
  <c r="V140" i="1"/>
  <c r="V97" i="1"/>
  <c r="V215" i="1"/>
  <c r="V25" i="1"/>
  <c r="V199" i="1"/>
  <c r="V59" i="1"/>
  <c r="V160" i="1"/>
  <c r="V100" i="1"/>
  <c r="V56" i="1"/>
  <c r="V177" i="1"/>
  <c r="V193" i="1"/>
  <c r="V207" i="1"/>
  <c r="V12" i="1"/>
  <c r="V34" i="1"/>
  <c r="V114" i="1"/>
  <c r="V73" i="1"/>
  <c r="V81" i="1"/>
  <c r="V90" i="1"/>
  <c r="V152" i="1"/>
  <c r="V110" i="1"/>
  <c r="V129" i="1"/>
  <c r="V122" i="1"/>
  <c r="V104" i="1"/>
  <c r="V11" i="1" l="1"/>
  <c r="V62" i="1"/>
  <c r="V103" i="1"/>
  <c r="V10" i="1" l="1"/>
  <c r="R131" i="1"/>
  <c r="R132" i="1"/>
  <c r="R133" i="1"/>
  <c r="R134" i="1"/>
  <c r="R135" i="1"/>
  <c r="R136" i="1"/>
  <c r="R137" i="1"/>
  <c r="R138" i="1"/>
  <c r="R139" i="1"/>
  <c r="R130" i="1"/>
  <c r="R92" i="1"/>
  <c r="R83" i="1"/>
  <c r="R82" i="1"/>
  <c r="R75" i="1"/>
  <c r="R76" i="1"/>
  <c r="R77" i="1"/>
  <c r="R78" i="1"/>
  <c r="R74" i="1"/>
  <c r="R47" i="1"/>
  <c r="R46" i="1"/>
  <c r="R36" i="1"/>
  <c r="R37" i="1"/>
  <c r="R35" i="1"/>
  <c r="R27" i="1"/>
  <c r="R26" i="1"/>
  <c r="R14" i="1"/>
  <c r="R15" i="1"/>
  <c r="R16" i="1"/>
  <c r="R17" i="1"/>
  <c r="R18" i="1"/>
  <c r="R19" i="1"/>
  <c r="R20" i="1"/>
  <c r="R21" i="1"/>
  <c r="R22" i="1"/>
  <c r="R13" i="1"/>
  <c r="R217" i="1"/>
  <c r="R216" i="1"/>
  <c r="R214" i="1"/>
  <c r="R212" i="1"/>
  <c r="R209" i="1"/>
  <c r="R210" i="1"/>
  <c r="R208" i="1"/>
  <c r="R203" i="1"/>
  <c r="R201" i="1"/>
  <c r="R200" i="1"/>
  <c r="R195" i="1"/>
  <c r="R196" i="1"/>
  <c r="R197" i="1"/>
  <c r="R198" i="1"/>
  <c r="R194" i="1"/>
  <c r="R187" i="1"/>
  <c r="R182" i="1"/>
  <c r="R181" i="1" s="1"/>
  <c r="R179" i="1"/>
  <c r="R180" i="1"/>
  <c r="R178" i="1"/>
  <c r="R168" i="1"/>
  <c r="N167" i="1"/>
  <c r="R167" i="1"/>
  <c r="R162" i="1"/>
  <c r="R161" i="1"/>
  <c r="R154" i="1"/>
  <c r="R155" i="1"/>
  <c r="R156" i="1"/>
  <c r="R153" i="1"/>
  <c r="R146" i="1"/>
  <c r="R147" i="1"/>
  <c r="R148" i="1"/>
  <c r="R145" i="1"/>
  <c r="R144" i="1"/>
  <c r="R142" i="1"/>
  <c r="R141" i="1"/>
  <c r="R125" i="1"/>
  <c r="R126" i="1"/>
  <c r="R127" i="1"/>
  <c r="R128" i="1"/>
  <c r="R124" i="1"/>
  <c r="R123" i="1"/>
  <c r="R118" i="1"/>
  <c r="R119" i="1"/>
  <c r="R120" i="1"/>
  <c r="R121" i="1"/>
  <c r="R117" i="1"/>
  <c r="R116" i="1"/>
  <c r="R115" i="1"/>
  <c r="R112" i="1"/>
  <c r="R113" i="1"/>
  <c r="R111" i="1"/>
  <c r="R106" i="1"/>
  <c r="R107" i="1"/>
  <c r="R108" i="1"/>
  <c r="R109" i="1"/>
  <c r="R105" i="1"/>
  <c r="R102" i="1"/>
  <c r="R101" i="1"/>
  <c r="R99" i="1"/>
  <c r="R98" i="1"/>
  <c r="N98" i="1"/>
  <c r="R91" i="1"/>
  <c r="R84" i="1"/>
  <c r="R66" i="1"/>
  <c r="R67" i="1"/>
  <c r="R68" i="1"/>
  <c r="R69" i="1"/>
  <c r="R70" i="1"/>
  <c r="R71" i="1"/>
  <c r="R72" i="1"/>
  <c r="R65" i="1"/>
  <c r="R64" i="1"/>
  <c r="R61" i="1"/>
  <c r="R60" i="1"/>
  <c r="R58" i="1"/>
  <c r="R57" i="1"/>
  <c r="N217" i="1"/>
  <c r="J217" i="1"/>
  <c r="N216" i="1"/>
  <c r="J216" i="1"/>
  <c r="N214" i="1"/>
  <c r="N213" i="1" s="1"/>
  <c r="J214" i="1"/>
  <c r="N212" i="1"/>
  <c r="N211" i="1" s="1"/>
  <c r="J212" i="1"/>
  <c r="J209" i="1"/>
  <c r="N209" i="1"/>
  <c r="J210" i="1"/>
  <c r="N210" i="1"/>
  <c r="N208" i="1"/>
  <c r="J208" i="1"/>
  <c r="N203" i="1"/>
  <c r="N202" i="1" s="1"/>
  <c r="J203" i="1"/>
  <c r="N201" i="1"/>
  <c r="J201" i="1"/>
  <c r="N200" i="1"/>
  <c r="J200" i="1"/>
  <c r="J195" i="1"/>
  <c r="N195" i="1"/>
  <c r="J196" i="1"/>
  <c r="N196" i="1"/>
  <c r="J197" i="1"/>
  <c r="N197" i="1"/>
  <c r="J198" i="1"/>
  <c r="N198" i="1"/>
  <c r="N194" i="1"/>
  <c r="J194" i="1"/>
  <c r="N187" i="1"/>
  <c r="N186" i="1" s="1"/>
  <c r="J187" i="1"/>
  <c r="N182" i="1"/>
  <c r="J182" i="1"/>
  <c r="J180" i="1"/>
  <c r="N180" i="1"/>
  <c r="N179" i="1"/>
  <c r="J179" i="1"/>
  <c r="N178" i="1"/>
  <c r="J178" i="1"/>
  <c r="N168" i="1"/>
  <c r="J168" i="1"/>
  <c r="J167" i="1"/>
  <c r="N162" i="1"/>
  <c r="J162" i="1"/>
  <c r="N161" i="1"/>
  <c r="J161" i="1"/>
  <c r="N156" i="1"/>
  <c r="J156" i="1"/>
  <c r="N155" i="1"/>
  <c r="J155" i="1"/>
  <c r="N154" i="1"/>
  <c r="J154" i="1"/>
  <c r="N153" i="1"/>
  <c r="J153" i="1"/>
  <c r="J146" i="1"/>
  <c r="N146" i="1"/>
  <c r="J147" i="1"/>
  <c r="N147" i="1"/>
  <c r="J148" i="1"/>
  <c r="N148" i="1"/>
  <c r="N145" i="1"/>
  <c r="J145" i="1"/>
  <c r="N144" i="1"/>
  <c r="J144" i="1"/>
  <c r="N142" i="1"/>
  <c r="J142" i="1"/>
  <c r="N141" i="1"/>
  <c r="J141" i="1"/>
  <c r="J131" i="1"/>
  <c r="N131" i="1"/>
  <c r="J132" i="1"/>
  <c r="N132" i="1"/>
  <c r="J133" i="1"/>
  <c r="N133" i="1"/>
  <c r="J134" i="1"/>
  <c r="N134" i="1"/>
  <c r="J135" i="1"/>
  <c r="N135" i="1"/>
  <c r="J136" i="1"/>
  <c r="N136" i="1"/>
  <c r="J137" i="1"/>
  <c r="N137" i="1"/>
  <c r="J138" i="1"/>
  <c r="N138" i="1"/>
  <c r="J139" i="1"/>
  <c r="N139" i="1"/>
  <c r="N130" i="1"/>
  <c r="J130" i="1"/>
  <c r="J127" i="1"/>
  <c r="N127" i="1"/>
  <c r="J128" i="1"/>
  <c r="N128" i="1"/>
  <c r="N126" i="1"/>
  <c r="J126" i="1"/>
  <c r="N125" i="1"/>
  <c r="J125" i="1"/>
  <c r="N124" i="1"/>
  <c r="J124" i="1"/>
  <c r="N123" i="1"/>
  <c r="J123" i="1"/>
  <c r="J118" i="1"/>
  <c r="N118" i="1"/>
  <c r="J119" i="1"/>
  <c r="N119" i="1"/>
  <c r="J120" i="1"/>
  <c r="N120" i="1"/>
  <c r="J121" i="1"/>
  <c r="N121" i="1"/>
  <c r="N117" i="1"/>
  <c r="J117" i="1"/>
  <c r="N116" i="1"/>
  <c r="J116" i="1"/>
  <c r="N115" i="1"/>
  <c r="J115" i="1"/>
  <c r="J112" i="1"/>
  <c r="N112" i="1"/>
  <c r="J113" i="1"/>
  <c r="N113" i="1"/>
  <c r="N111" i="1"/>
  <c r="J111" i="1"/>
  <c r="J107" i="1"/>
  <c r="N107" i="1"/>
  <c r="J108" i="1"/>
  <c r="N108" i="1"/>
  <c r="J109" i="1"/>
  <c r="N109" i="1"/>
  <c r="N106" i="1"/>
  <c r="J106" i="1"/>
  <c r="N105" i="1"/>
  <c r="J105" i="1"/>
  <c r="N102" i="1"/>
  <c r="J102" i="1"/>
  <c r="N101" i="1"/>
  <c r="J101" i="1"/>
  <c r="N99" i="1"/>
  <c r="J99" i="1"/>
  <c r="J98" i="1"/>
  <c r="N92" i="1"/>
  <c r="J92" i="1"/>
  <c r="N91" i="1"/>
  <c r="J91" i="1"/>
  <c r="N84" i="1"/>
  <c r="J84" i="1"/>
  <c r="N83" i="1"/>
  <c r="J83" i="1"/>
  <c r="N82" i="1"/>
  <c r="J82" i="1"/>
  <c r="J77" i="1"/>
  <c r="N77" i="1"/>
  <c r="J78" i="1"/>
  <c r="N78" i="1"/>
  <c r="N76" i="1"/>
  <c r="J76" i="1"/>
  <c r="N75" i="1"/>
  <c r="J75" i="1"/>
  <c r="N74" i="1"/>
  <c r="J74" i="1"/>
  <c r="J66" i="1"/>
  <c r="N66" i="1"/>
  <c r="J67" i="1"/>
  <c r="N67" i="1"/>
  <c r="J68" i="1"/>
  <c r="N68" i="1"/>
  <c r="J69" i="1"/>
  <c r="N69" i="1"/>
  <c r="J70" i="1"/>
  <c r="N70" i="1"/>
  <c r="J71" i="1"/>
  <c r="N71" i="1"/>
  <c r="J72" i="1"/>
  <c r="N72" i="1"/>
  <c r="N65" i="1"/>
  <c r="J65" i="1"/>
  <c r="N64" i="1"/>
  <c r="J64" i="1"/>
  <c r="N61" i="1"/>
  <c r="J61" i="1"/>
  <c r="N60" i="1"/>
  <c r="J60" i="1"/>
  <c r="N58" i="1"/>
  <c r="J58" i="1"/>
  <c r="N57" i="1"/>
  <c r="J57" i="1"/>
  <c r="J47" i="1"/>
  <c r="N47" i="1"/>
  <c r="N46" i="1"/>
  <c r="J46" i="1"/>
  <c r="J37" i="1"/>
  <c r="N37" i="1"/>
  <c r="N36" i="1"/>
  <c r="J36" i="1"/>
  <c r="N35" i="1"/>
  <c r="J35" i="1"/>
  <c r="J27" i="1"/>
  <c r="N27" i="1"/>
  <c r="N26" i="1"/>
  <c r="J26" i="1"/>
  <c r="J14" i="1"/>
  <c r="N14" i="1"/>
  <c r="J15" i="1"/>
  <c r="N15" i="1"/>
  <c r="J16" i="1"/>
  <c r="N16" i="1"/>
  <c r="J17" i="1"/>
  <c r="N17" i="1"/>
  <c r="J18" i="1"/>
  <c r="N18" i="1"/>
  <c r="J19" i="1"/>
  <c r="N19" i="1"/>
  <c r="J20" i="1"/>
  <c r="N20" i="1"/>
  <c r="J21" i="1"/>
  <c r="N21" i="1"/>
  <c r="J22" i="1"/>
  <c r="N22" i="1"/>
  <c r="N13" i="1"/>
  <c r="J13" i="1"/>
  <c r="E217" i="1"/>
  <c r="AG217" i="1" s="1"/>
  <c r="E216" i="1"/>
  <c r="AG216" i="1" s="1"/>
  <c r="E198" i="1"/>
  <c r="AG198" i="1" s="1"/>
  <c r="E195" i="1"/>
  <c r="AG195" i="1" s="1"/>
  <c r="E194" i="1"/>
  <c r="AG194" i="1" s="1"/>
  <c r="E155" i="1"/>
  <c r="AG155" i="1" s="1"/>
  <c r="E154" i="1"/>
  <c r="AG154" i="1" s="1"/>
  <c r="E141" i="1"/>
  <c r="AG141" i="1" s="1"/>
  <c r="E137" i="1"/>
  <c r="AG137" i="1" s="1"/>
  <c r="E136" i="1"/>
  <c r="AG136" i="1" s="1"/>
  <c r="E134" i="1"/>
  <c r="AG134" i="1" s="1"/>
  <c r="E132" i="1"/>
  <c r="AG132" i="1" s="1"/>
  <c r="E131" i="1"/>
  <c r="AG131" i="1" s="1"/>
  <c r="E130" i="1"/>
  <c r="AG130" i="1" s="1"/>
  <c r="E128" i="1"/>
  <c r="AG128" i="1" s="1"/>
  <c r="E127" i="1"/>
  <c r="AG127" i="1" s="1"/>
  <c r="E125" i="1"/>
  <c r="AG125" i="1" s="1"/>
  <c r="E124" i="1"/>
  <c r="AG124" i="1" s="1"/>
  <c r="E117" i="1"/>
  <c r="AG117" i="1" s="1"/>
  <c r="E116" i="1"/>
  <c r="AG116" i="1" s="1"/>
  <c r="E115" i="1"/>
  <c r="AG115" i="1" s="1"/>
  <c r="E113" i="1"/>
  <c r="AG113" i="1" s="1"/>
  <c r="E106" i="1"/>
  <c r="AG106" i="1" s="1"/>
  <c r="E105" i="1"/>
  <c r="AG105" i="1" s="1"/>
  <c r="E83" i="1"/>
  <c r="AG83" i="1" s="1"/>
  <c r="E80" i="1"/>
  <c r="AD19" i="1" l="1"/>
  <c r="AD47" i="1"/>
  <c r="AD195" i="1"/>
  <c r="AD15" i="1"/>
  <c r="AD69" i="1"/>
  <c r="AD77" i="1"/>
  <c r="AD57" i="1"/>
  <c r="AD64" i="1"/>
  <c r="AD75" i="1"/>
  <c r="AD200" i="1"/>
  <c r="AD216" i="1"/>
  <c r="AD17" i="1"/>
  <c r="AD37" i="1"/>
  <c r="AD71" i="1"/>
  <c r="AD67" i="1"/>
  <c r="AD99" i="1"/>
  <c r="AD106" i="1"/>
  <c r="AD116" i="1"/>
  <c r="AH116" i="1" s="1"/>
  <c r="AD123" i="1"/>
  <c r="AH123" i="1" s="1"/>
  <c r="AD130" i="1"/>
  <c r="AD144" i="1"/>
  <c r="AD156" i="1"/>
  <c r="AD98" i="1"/>
  <c r="AD109" i="1"/>
  <c r="AD107" i="1"/>
  <c r="AD120" i="1"/>
  <c r="AD139" i="1"/>
  <c r="AD135" i="1"/>
  <c r="AD131" i="1"/>
  <c r="AD36" i="1"/>
  <c r="AD82" i="1"/>
  <c r="AD21" i="1"/>
  <c r="AD102" i="1"/>
  <c r="AD111" i="1"/>
  <c r="AD125" i="1"/>
  <c r="AH125" i="1" s="1"/>
  <c r="AD141" i="1"/>
  <c r="AD154" i="1"/>
  <c r="AD162" i="1"/>
  <c r="AD197" i="1"/>
  <c r="J181" i="1"/>
  <c r="AD182" i="1"/>
  <c r="AD13" i="1"/>
  <c r="AD35" i="1"/>
  <c r="AD61" i="1"/>
  <c r="AD74" i="1"/>
  <c r="AD91" i="1"/>
  <c r="AD127" i="1"/>
  <c r="AD137" i="1"/>
  <c r="AH137" i="1" s="1"/>
  <c r="AD133" i="1"/>
  <c r="AH133" i="1" s="1"/>
  <c r="AD147" i="1"/>
  <c r="AH147" i="1" s="1"/>
  <c r="AD168" i="1"/>
  <c r="AD201" i="1"/>
  <c r="AD217" i="1"/>
  <c r="AD22" i="1"/>
  <c r="AH22" i="1" s="1"/>
  <c r="AD20" i="1"/>
  <c r="AD18" i="1"/>
  <c r="AD16" i="1"/>
  <c r="AH16" i="1" s="1"/>
  <c r="AD14" i="1"/>
  <c r="AD27" i="1"/>
  <c r="AD72" i="1"/>
  <c r="AH72" i="1" s="1"/>
  <c r="AD70" i="1"/>
  <c r="AD68" i="1"/>
  <c r="AD66" i="1"/>
  <c r="AD78" i="1"/>
  <c r="AD101" i="1"/>
  <c r="AD105" i="1"/>
  <c r="AD115" i="1"/>
  <c r="AD117" i="1"/>
  <c r="AD124" i="1"/>
  <c r="AD126" i="1"/>
  <c r="AD142" i="1"/>
  <c r="AD145" i="1"/>
  <c r="AD153" i="1"/>
  <c r="AD155" i="1"/>
  <c r="AD161" i="1"/>
  <c r="AD167" i="1"/>
  <c r="AD180" i="1"/>
  <c r="AH180" i="1" s="1"/>
  <c r="AD198" i="1"/>
  <c r="AD196" i="1"/>
  <c r="AH196" i="1" s="1"/>
  <c r="AD26" i="1"/>
  <c r="AD58" i="1"/>
  <c r="AH58" i="1" s="1"/>
  <c r="AD65" i="1"/>
  <c r="AD76" i="1"/>
  <c r="AD83" i="1"/>
  <c r="AD113" i="1"/>
  <c r="AD118" i="1"/>
  <c r="AD179" i="1"/>
  <c r="AD194" i="1"/>
  <c r="AD208" i="1"/>
  <c r="AD214" i="1"/>
  <c r="AD213" i="1" s="1"/>
  <c r="AD46" i="1"/>
  <c r="AD60" i="1"/>
  <c r="AD84" i="1"/>
  <c r="AH84" i="1" s="1"/>
  <c r="AD92" i="1"/>
  <c r="AD108" i="1"/>
  <c r="AD112" i="1"/>
  <c r="AD121" i="1"/>
  <c r="AD119" i="1"/>
  <c r="AD128" i="1"/>
  <c r="AD138" i="1"/>
  <c r="AD136" i="1"/>
  <c r="AD134" i="1"/>
  <c r="AD132" i="1"/>
  <c r="AD148" i="1"/>
  <c r="AD146" i="1"/>
  <c r="AD178" i="1"/>
  <c r="AD187" i="1"/>
  <c r="AD203" i="1"/>
  <c r="AD212" i="1"/>
  <c r="N25" i="1"/>
  <c r="J25" i="1"/>
  <c r="R25" i="1"/>
  <c r="N100" i="1"/>
  <c r="N140" i="1"/>
  <c r="N104" i="1"/>
  <c r="N90" i="1"/>
  <c r="N129" i="1"/>
  <c r="J110" i="1"/>
  <c r="N152" i="1"/>
  <c r="N160" i="1"/>
  <c r="N166" i="1"/>
  <c r="AH118" i="1"/>
  <c r="AH155" i="1"/>
  <c r="N207" i="1"/>
  <c r="R56" i="1"/>
  <c r="N114" i="1"/>
  <c r="J143" i="1"/>
  <c r="AH18" i="1"/>
  <c r="N34" i="1"/>
  <c r="AH68" i="1"/>
  <c r="N73" i="1"/>
  <c r="N81" i="1"/>
  <c r="AD210" i="1"/>
  <c r="R143" i="1"/>
  <c r="N193" i="1"/>
  <c r="R140" i="1"/>
  <c r="J199" i="1"/>
  <c r="N12" i="1"/>
  <c r="R215" i="1"/>
  <c r="AD209" i="1"/>
  <c r="N215" i="1"/>
  <c r="R100" i="1"/>
  <c r="J140" i="1"/>
  <c r="J160" i="1"/>
  <c r="J207" i="1"/>
  <c r="R12" i="1"/>
  <c r="J166" i="1"/>
  <c r="J186" i="1"/>
  <c r="N199" i="1"/>
  <c r="R213" i="1"/>
  <c r="R211" i="1"/>
  <c r="R207" i="1"/>
  <c r="R202" i="1"/>
  <c r="R45" i="1"/>
  <c r="R73" i="1"/>
  <c r="R177" i="1"/>
  <c r="R193" i="1"/>
  <c r="R97" i="1"/>
  <c r="R129" i="1"/>
  <c r="R152" i="1"/>
  <c r="R166" i="1"/>
  <c r="R34" i="1"/>
  <c r="R104" i="1"/>
  <c r="R59" i="1"/>
  <c r="R63" i="1"/>
  <c r="R81" i="1"/>
  <c r="R90" i="1"/>
  <c r="R110" i="1"/>
  <c r="R114" i="1"/>
  <c r="R122" i="1"/>
  <c r="R160" i="1"/>
  <c r="R186" i="1"/>
  <c r="R199" i="1"/>
  <c r="J215" i="1"/>
  <c r="J213" i="1"/>
  <c r="J211" i="1"/>
  <c r="J202" i="1"/>
  <c r="J193" i="1"/>
  <c r="N181" i="1"/>
  <c r="J177" i="1"/>
  <c r="N177" i="1"/>
  <c r="J152" i="1"/>
  <c r="N143" i="1"/>
  <c r="J129" i="1"/>
  <c r="J122" i="1"/>
  <c r="AD122" i="1" s="1"/>
  <c r="N122" i="1"/>
  <c r="J114" i="1"/>
  <c r="N110" i="1"/>
  <c r="J104" i="1"/>
  <c r="J100" i="1"/>
  <c r="J97" i="1"/>
  <c r="N97" i="1"/>
  <c r="J90" i="1"/>
  <c r="J81" i="1"/>
  <c r="J73" i="1"/>
  <c r="N63" i="1"/>
  <c r="J63" i="1"/>
  <c r="J59" i="1"/>
  <c r="N59" i="1"/>
  <c r="J56" i="1"/>
  <c r="N56" i="1"/>
  <c r="J45" i="1"/>
  <c r="N45" i="1"/>
  <c r="J34" i="1"/>
  <c r="J12" i="1"/>
  <c r="AD140" i="1" l="1"/>
  <c r="AD90" i="1"/>
  <c r="AH91" i="1"/>
  <c r="AD129" i="1"/>
  <c r="AD110" i="1"/>
  <c r="AD59" i="1"/>
  <c r="AD104" i="1"/>
  <c r="AD100" i="1"/>
  <c r="AD73" i="1"/>
  <c r="AD12" i="1"/>
  <c r="AH112" i="1"/>
  <c r="AD114" i="1"/>
  <c r="AH127" i="1"/>
  <c r="AH139" i="1"/>
  <c r="AH105" i="1"/>
  <c r="AH78" i="1"/>
  <c r="AH14" i="1"/>
  <c r="AH194" i="1"/>
  <c r="AH70" i="1"/>
  <c r="AH108" i="1"/>
  <c r="AH131" i="1"/>
  <c r="AD207" i="1"/>
  <c r="AH179" i="1"/>
  <c r="AH214" i="1"/>
  <c r="AH213" i="1" s="1"/>
  <c r="AH20" i="1"/>
  <c r="AH135" i="1"/>
  <c r="AD199" i="1"/>
  <c r="AH65" i="1"/>
  <c r="AH210" i="1"/>
  <c r="AH26" i="1"/>
  <c r="AH198" i="1"/>
  <c r="AH208" i="1"/>
  <c r="AH101" i="1"/>
  <c r="AH27" i="1"/>
  <c r="AH201" i="1"/>
  <c r="AH66" i="1"/>
  <c r="AD25" i="1"/>
  <c r="AH74" i="1"/>
  <c r="AH217" i="1"/>
  <c r="AH144" i="1"/>
  <c r="AD143" i="1"/>
  <c r="AH121" i="1"/>
  <c r="AH35" i="1"/>
  <c r="AH145" i="1"/>
  <c r="AH75" i="1"/>
  <c r="AH132" i="1"/>
  <c r="AH126" i="1"/>
  <c r="AH77" i="1"/>
  <c r="AH19" i="1"/>
  <c r="AH168" i="1"/>
  <c r="AH197" i="1"/>
  <c r="AH119" i="1"/>
  <c r="AH61" i="1"/>
  <c r="AH154" i="1"/>
  <c r="AH82" i="1"/>
  <c r="AD81" i="1"/>
  <c r="AH209" i="1"/>
  <c r="AH148" i="1"/>
  <c r="AH138" i="1"/>
  <c r="AH99" i="1"/>
  <c r="AH71" i="1"/>
  <c r="AH17" i="1"/>
  <c r="AH64" i="1"/>
  <c r="AD63" i="1"/>
  <c r="AH195" i="1"/>
  <c r="AH128" i="1"/>
  <c r="AH76" i="1"/>
  <c r="AD181" i="1"/>
  <c r="AH182" i="1"/>
  <c r="AH181" i="1" s="1"/>
  <c r="AH130" i="1"/>
  <c r="AH113" i="1"/>
  <c r="AH83" i="1"/>
  <c r="AH13" i="1"/>
  <c r="AH187" i="1"/>
  <c r="AH186" i="1" s="1"/>
  <c r="AD186" i="1"/>
  <c r="AH120" i="1"/>
  <c r="AH60" i="1"/>
  <c r="AH161" i="1"/>
  <c r="AH141" i="1"/>
  <c r="AH167" i="1"/>
  <c r="AD166" i="1"/>
  <c r="AH134" i="1"/>
  <c r="AH124" i="1"/>
  <c r="AH106" i="1"/>
  <c r="AH67" i="1"/>
  <c r="AD34" i="1"/>
  <c r="AH37" i="1"/>
  <c r="AH21" i="1"/>
  <c r="AH156" i="1"/>
  <c r="AH36" i="1"/>
  <c r="AH98" i="1"/>
  <c r="AD97" i="1"/>
  <c r="AD202" i="1"/>
  <c r="AH203" i="1"/>
  <c r="AH202" i="1" s="1"/>
  <c r="AD177" i="1"/>
  <c r="AH178" i="1"/>
  <c r="AH111" i="1"/>
  <c r="AH47" i="1"/>
  <c r="AH57" i="1"/>
  <c r="AH56" i="1" s="1"/>
  <c r="AD56" i="1"/>
  <c r="AH200" i="1"/>
  <c r="AH153" i="1"/>
  <c r="AD152" i="1"/>
  <c r="AH109" i="1"/>
  <c r="AH216" i="1"/>
  <c r="AD215" i="1"/>
  <c r="AH115" i="1"/>
  <c r="AH107" i="1"/>
  <c r="AD160" i="1"/>
  <c r="AH162" i="1"/>
  <c r="AH92" i="1"/>
  <c r="AH90" i="1" s="1"/>
  <c r="AD45" i="1"/>
  <c r="AH46" i="1"/>
  <c r="AH212" i="1"/>
  <c r="AH211" i="1" s="1"/>
  <c r="AD211" i="1"/>
  <c r="AH146" i="1"/>
  <c r="AH136" i="1"/>
  <c r="AH117" i="1"/>
  <c r="AH102" i="1"/>
  <c r="AH69" i="1"/>
  <c r="AH15" i="1"/>
  <c r="AH142" i="1"/>
  <c r="AD193" i="1"/>
  <c r="J62" i="1"/>
  <c r="R62" i="1"/>
  <c r="S62" i="1" s="1"/>
  <c r="T62" i="1" s="1"/>
  <c r="R103" i="1"/>
  <c r="S103" i="1" s="1"/>
  <c r="T103" i="1" s="1"/>
  <c r="R11" i="1"/>
  <c r="N103" i="1"/>
  <c r="J103" i="1"/>
  <c r="N62" i="1"/>
  <c r="N11" i="1"/>
  <c r="J11" i="1"/>
  <c r="AH104" i="1" l="1"/>
  <c r="AH45" i="1"/>
  <c r="AH110" i="1"/>
  <c r="AH177" i="1"/>
  <c r="AD11" i="1"/>
  <c r="AH129" i="1"/>
  <c r="AD103" i="1"/>
  <c r="AD62" i="1"/>
  <c r="AH81" i="1"/>
  <c r="AH73" i="1"/>
  <c r="AH215" i="1"/>
  <c r="AH166" i="1"/>
  <c r="AH25" i="1"/>
  <c r="AH199" i="1"/>
  <c r="AH100" i="1"/>
  <c r="AH152" i="1"/>
  <c r="AH97" i="1"/>
  <c r="AH140" i="1"/>
  <c r="AH193" i="1"/>
  <c r="AH207" i="1"/>
  <c r="K62" i="1"/>
  <c r="K103" i="1"/>
  <c r="AH12" i="1"/>
  <c r="AH114" i="1"/>
  <c r="AH34" i="1"/>
  <c r="AH160" i="1"/>
  <c r="AH122" i="1"/>
  <c r="AH59" i="1"/>
  <c r="AH63" i="1"/>
  <c r="AH143" i="1"/>
  <c r="R10" i="1"/>
  <c r="J10" i="1"/>
  <c r="N10" i="1"/>
  <c r="AH103" i="1" l="1"/>
  <c r="AH11" i="1"/>
  <c r="AH62" i="1"/>
  <c r="AD10" i="1"/>
  <c r="L62" i="1"/>
  <c r="L103" i="1"/>
  <c r="AH10" i="1" l="1"/>
</calcChain>
</file>

<file path=xl/sharedStrings.xml><?xml version="1.0" encoding="utf-8"?>
<sst xmlns="http://schemas.openxmlformats.org/spreadsheetml/2006/main" count="1962" uniqueCount="580">
  <si>
    <t>№ п/п</t>
  </si>
  <si>
    <t>Основание</t>
  </si>
  <si>
    <t>Наименование работ и затрат</t>
  </si>
  <si>
    <t>ед. изм.</t>
  </si>
  <si>
    <t>Кол-во</t>
  </si>
  <si>
    <t>19</t>
  </si>
  <si>
    <t>19.1</t>
  </si>
  <si>
    <t>5-597-ПОС-1-3.6, 5-597-ТКР-1-3.6</t>
  </si>
  <si>
    <t>Реконструкция путепровода на ул. Зыряновской. Сооружение устоев</t>
  </si>
  <si>
    <t>комплекс</t>
  </si>
  <si>
    <t>19.2</t>
  </si>
  <si>
    <t>Реконструкция путепровода на ул. Зыряновской. Сооружение промежуточных опор</t>
  </si>
  <si>
    <t>19.3.2</t>
  </si>
  <si>
    <t>19.4</t>
  </si>
  <si>
    <t>Реконструкция путепровода на ул. Зыряновской. Устройство сопряжения с насыпью, отсыпка и укрепление конусов</t>
  </si>
  <si>
    <t>м3</t>
  </si>
  <si>
    <t>Устройство дорог из сборных ж/б плит</t>
  </si>
  <si>
    <t>Разборка дорог из сборных ж/б плит</t>
  </si>
  <si>
    <t>Разборка песчаного основания с перемещением в отвал и последующей транспортировкой на 20 км</t>
  </si>
  <si>
    <t>т</t>
  </si>
  <si>
    <t>шт</t>
  </si>
  <si>
    <t>Установка закладных деталей</t>
  </si>
  <si>
    <t>в т.ч. материалы, поставляемые на давальческой основе</t>
  </si>
  <si>
    <t>Бетон тяжелый, класс В25(М350), F200 W6</t>
  </si>
  <si>
    <t>Арматура для каркасов металлических</t>
  </si>
  <si>
    <t>Арматура для каркасов  класса А-I диаметром: 8 мм</t>
  </si>
  <si>
    <t>м2</t>
  </si>
  <si>
    <t>Горячекатаная арматурная сталь периодического профиля класса А-III, диаметром 32-40 мм</t>
  </si>
  <si>
    <t>Горячекатаная арматурная сталь периодического профиля класса А-III, диаметром 10 мм</t>
  </si>
  <si>
    <t>Горячекатаная арматурная сталь периодического профиля класса А-III, диаметром 16-18 мм</t>
  </si>
  <si>
    <t>Горячекатаная арматурная сталь периодического профиля класса А-III, диаметром 14 мм</t>
  </si>
  <si>
    <t>Окраска ж/б конструкций</t>
  </si>
  <si>
    <t>Устройство защитно-отделочного покрытия с предварительным обеспыливанием, очисткой щетками и обезжириванием поверхности тела опор</t>
  </si>
  <si>
    <t>19.1.1</t>
  </si>
  <si>
    <t>Подготовительные работы</t>
  </si>
  <si>
    <t>19.1.1.1</t>
  </si>
  <si>
    <t>Разборка а/б покрытия толщ. 10 см с погрузкой и транспортировкой на расстояние до 40 км</t>
  </si>
  <si>
    <t>19.1.1.2</t>
  </si>
  <si>
    <t>Разборка щебеночного основания дорожной одежды толщ. 25 см с погрузкой и транспортировкой на расстояние до 40 км</t>
  </si>
  <si>
    <t>19.1.1.3</t>
  </si>
  <si>
    <t>Разборка переходных плит с погрузкой и транспортировкой на расстояние до 40 км</t>
  </si>
  <si>
    <t>19.1.1.4</t>
  </si>
  <si>
    <t>Разборка ж/б лежня с погрузкой и транспортировкой на расстояние до 40 км</t>
  </si>
  <si>
    <t>19.1.1.5</t>
  </si>
  <si>
    <t>Устройство основания из привозного грунта (разработка грунта и основания, планировка горизонтальной площадки)</t>
  </si>
  <si>
    <t>19.1.1.6</t>
  </si>
  <si>
    <t>Разборка металлического перильного ограждения</t>
  </si>
  <si>
    <t>19.1.1.7</t>
  </si>
  <si>
    <t>Разборка ж/б открылков, шкафной стенки, подферменников с погрузкой и транспортировкой на расстояние до 40 км</t>
  </si>
  <si>
    <t>19.1.1.8</t>
  </si>
  <si>
    <t>Разборка защитного верхнего слоя бетона насадки с погрузкой и транспортировкой на расстояние до 40 км</t>
  </si>
  <si>
    <t>19.1.1.9</t>
  </si>
  <si>
    <t>Установка вертикальных анкеров из арматуры A-III диам. 12 мм длиной 400 мм на полимербетоне</t>
  </si>
  <si>
    <t>19.1.1.10</t>
  </si>
  <si>
    <t>Нанесение сцепляющего слоя с предварительной подготовкой поверхности (пескоструйная очистка, обеспыливание поверхности)</t>
  </si>
  <si>
    <t>Горячекатанная арматурная сталь периодического профиля класса А-III, диаметром 12 мм</t>
  </si>
  <si>
    <t>19.1.2</t>
  </si>
  <si>
    <t>Устройство ж/б насадки</t>
  </si>
  <si>
    <t>19.1.2.1</t>
  </si>
  <si>
    <t>Устройство монолитной ж/б насадки в дерево-металлической опалубке</t>
  </si>
  <si>
    <t>19.1.2.2</t>
  </si>
  <si>
    <t>Армирование насадки арматурой класса А-III (А400) диам. 12 мм, 14 мм, 16 мм, 20 мм</t>
  </si>
  <si>
    <t>Бетон тяжелый, класс В30 (М400) F300W12</t>
  </si>
  <si>
    <t>Горячекатаная арматурная сталь периодического профиля класса А-III, диаметром 20-22 мм</t>
  </si>
  <si>
    <t>Горячекатаная арматурная сталь периодического профиля класса А-III, диаметром 12 мм</t>
  </si>
  <si>
    <t>19.1.3</t>
  </si>
  <si>
    <t>Устройство монолитной ж/б шкафной стенки и крыльев устоя</t>
  </si>
  <si>
    <t>19.1.3.1</t>
  </si>
  <si>
    <t>Устройство монолитной ж/б шкафной стенки и крыльев устоя в дерево-металлической опалубке</t>
  </si>
  <si>
    <t>19.1.3.2</t>
  </si>
  <si>
    <t>Армирование шкафной стенки и крыльев устоя арматурой класса А-I (А240) диам. 8 мм, А-III (А400) диам. 10 мм, 12 мм, 14 мм, 16 мм</t>
  </si>
  <si>
    <t>19.1.3.3</t>
  </si>
  <si>
    <t>Горячекатаная арматурная сталь гладкая класса А-I, диаметром 8 мм</t>
  </si>
  <si>
    <t>19.1.4</t>
  </si>
  <si>
    <t>Устройство ж/б подферменных площадок</t>
  </si>
  <si>
    <t>19.1.4.1</t>
  </si>
  <si>
    <t>Устройство монолитных ж/б подферменных площадок в дерево-металлической опалубке</t>
  </si>
  <si>
    <t>19.1.4.2</t>
  </si>
  <si>
    <t>Армирование подферменных площадок арматурой класса А-III (А400) диам. 12 мм</t>
  </si>
  <si>
    <t>Бетон тяжелый, класс В35 (М450)F300W12</t>
  </si>
  <si>
    <t>19.1.5</t>
  </si>
  <si>
    <t>Устройство защитно-отделочного покрытия тела устоя</t>
  </si>
  <si>
    <t>19.1.5.1</t>
  </si>
  <si>
    <t>Устройство обмазочной гидроизоляции поверхности тела устоя в 2 слоя</t>
  </si>
  <si>
    <t>19.1.5.2</t>
  </si>
  <si>
    <t>Устройство защитно-отделочного покрытия с предварительным обеспыливанием, очисткой щетками и обезжириванием поверхности тела устоя</t>
  </si>
  <si>
    <t>19.1.6</t>
  </si>
  <si>
    <t>Ремонтные работы</t>
  </si>
  <si>
    <t>19.1.6.1</t>
  </si>
  <si>
    <t>Ремонт дефектов и подготовка под окраску существуюших видимых поверхностей насадки</t>
  </si>
  <si>
    <t>19.1.6.2</t>
  </si>
  <si>
    <t>Устройство защитно-отделочного покрытия поверхности тела опор</t>
  </si>
  <si>
    <t>Реконструкция путепровода на ул. Зыряновской.</t>
  </si>
  <si>
    <t>5-597-ПОС-1-3.6, 5-597-ТКР-1-3.7</t>
  </si>
  <si>
    <t>Реконструкция путепровода на ул. Зыряновской. Сооружение пролетного строения по схеме 29,65+27,71+24,96</t>
  </si>
  <si>
    <t>5-597-ТКР-1-3.7</t>
  </si>
  <si>
    <t>19.2.1</t>
  </si>
  <si>
    <t>СВСиУ. Устройство подмостей</t>
  </si>
  <si>
    <t>19.2.1.1</t>
  </si>
  <si>
    <t>Устройство песчаного основания толщ. 20 см</t>
  </si>
  <si>
    <t>19.2.1.2</t>
  </si>
  <si>
    <t>19.2.1.3</t>
  </si>
  <si>
    <t>19.2.1.4</t>
  </si>
  <si>
    <t>19.2.1.5</t>
  </si>
  <si>
    <t>Монтаж инвентарных металлоконструкций PSK-CUP (аренда, транспортировка с базы, сборка)</t>
  </si>
  <si>
    <t>19.2.1.6</t>
  </si>
  <si>
    <t>Демонтаж инвентарных металлоконструкций PSK-CUP (разборка, транспортировка на базу)</t>
  </si>
  <si>
    <t>19.2.1.7</t>
  </si>
  <si>
    <t>Изготовление и монтаж индивидуальных металлоконструкций обстройки подмостей</t>
  </si>
  <si>
    <t>19.2.1.8</t>
  </si>
  <si>
    <t>Демонтаж индивидуальных металлоконструкций обстройки подмостей</t>
  </si>
  <si>
    <t>19.2.1.9</t>
  </si>
  <si>
    <t>Монтаж и демонтаж деревянных подмостей</t>
  </si>
  <si>
    <t>19.2.2</t>
  </si>
  <si>
    <t>19.2.2.1</t>
  </si>
  <si>
    <t>Разборка ж/д подферменников с погрузкой и транспортировкой на расстояние до 40 км</t>
  </si>
  <si>
    <t>19.2.2.2</t>
  </si>
  <si>
    <t>Разборка защитного слоя бетона ригеля (верх и боковые поверхности) с погрузкой и транспортировкой на расстояние до 40 км</t>
  </si>
  <si>
    <t>19.2.2.3</t>
  </si>
  <si>
    <t>19.2.2.4</t>
  </si>
  <si>
    <t>Установка горизонтальных анкеров из арматуры А-III диам. 12 мм длиной 250 мм на полимербетоне</t>
  </si>
  <si>
    <t>19.2.2.5</t>
  </si>
  <si>
    <t>19.2.3</t>
  </si>
  <si>
    <t>Устройство ж/б ригеля</t>
  </si>
  <si>
    <t>19.2.3.1</t>
  </si>
  <si>
    <t>Устройство монолитного ж/б ригеля в дерево-металлической опалубке</t>
  </si>
  <si>
    <t>19.2.3.2</t>
  </si>
  <si>
    <t>Армирование ригеля арматурой класса А-III (А400) диам. 14 мм, 32 мм, установка закладных деталей</t>
  </si>
  <si>
    <t>19.2.3.3</t>
  </si>
  <si>
    <t>Сварка арматуры класса А-III (А400) 32 мм ванным способом</t>
  </si>
  <si>
    <t>шт стыков</t>
  </si>
  <si>
    <t>Бетон тяжелый, класс В35 (М450)F300W10</t>
  </si>
  <si>
    <t>19.2.4</t>
  </si>
  <si>
    <t>19.2.4.1</t>
  </si>
  <si>
    <t>19.2.4.2</t>
  </si>
  <si>
    <t>Армирование подферменных площадок арматурой класса А-III (А400) диам. 14 мм</t>
  </si>
  <si>
    <t>19.2.5</t>
  </si>
  <si>
    <t>Устройство защитно-отделочного покрытия опор</t>
  </si>
  <si>
    <t>19.2.5.1</t>
  </si>
  <si>
    <t>19.2.5.2</t>
  </si>
  <si>
    <t>Монтаж и демонтаж подмостей для окрашивания</t>
  </si>
  <si>
    <t>19.2.6</t>
  </si>
  <si>
    <t>19.2.6.1</t>
  </si>
  <si>
    <t>Ремонт дефектов и подготовка под окраску существуюших видимых поверхностей опоры</t>
  </si>
  <si>
    <t>19.2.6.2</t>
  </si>
  <si>
    <t>19.3.2.1</t>
  </si>
  <si>
    <t>СВСиУ для демонтажа пролетного строения</t>
  </si>
  <si>
    <t>19.3.2.1.1</t>
  </si>
  <si>
    <t>Устройство дорог из сборных железобетонных плит площадью более 3 м2</t>
  </si>
  <si>
    <t>19.3.2.1.2</t>
  </si>
  <si>
    <t>Разборка дорог из сборных железобетонных плит площадью более 3 м2</t>
  </si>
  <si>
    <t>19.3.2.1.3</t>
  </si>
  <si>
    <t>Устройство основания под технологические площадки с погрузкой и транспортировкой на 20 км</t>
  </si>
  <si>
    <t>19.3.2.1.4</t>
  </si>
  <si>
    <t>Сборка индивидуальных металлоконструкций траверсы</t>
  </si>
  <si>
    <t>19.3.2.1.5</t>
  </si>
  <si>
    <t>Разборка индивидуальных металлоконструкций траверсы</t>
  </si>
  <si>
    <t>19.3.2.2</t>
  </si>
  <si>
    <t>СВСиУ. Устройство технологических площадок для монтажа пролетного строения</t>
  </si>
  <si>
    <t>19.3.2.2.1</t>
  </si>
  <si>
    <t>19.3.2.2.2</t>
  </si>
  <si>
    <t>19.3.2.2.3</t>
  </si>
  <si>
    <t>19.3.2.3</t>
  </si>
  <si>
    <t>СВСиУ. Устройство временных опор для монтажа пролетного строения</t>
  </si>
  <si>
    <t>19.3.2.3.1</t>
  </si>
  <si>
    <t>19.3.2.3.2</t>
  </si>
  <si>
    <t>19.3.2.3.3</t>
  </si>
  <si>
    <t>19.3.2.3.4</t>
  </si>
  <si>
    <t>Сборка стальных подмостей и пирсов из инвентарных конструкций при высоте до 12 м (МИК-С)</t>
  </si>
  <si>
    <t>19.3.2.3.5</t>
  </si>
  <si>
    <t>Разборка стальных подмостей и пирсов из инвентарных конструкций (МИК-С)</t>
  </si>
  <si>
    <t>19.3.2.3.6</t>
  </si>
  <si>
    <t>Сборка индивидуальных металлоконструкций обстройки временных опор</t>
  </si>
  <si>
    <t>19.3.2.3.7</t>
  </si>
  <si>
    <t>Разборка индивидуальных металлоконструкций обстройки временных опор</t>
  </si>
  <si>
    <t>19.3.2.4</t>
  </si>
  <si>
    <t>19.3.2.4.1</t>
  </si>
  <si>
    <t>Монтаж люлек, этажерок сушил и других деталей из сортовой стали</t>
  </si>
  <si>
    <t>19.3.2.4.2</t>
  </si>
  <si>
    <t>Устройство настила рабочего по фермам, толщиной 50 мм</t>
  </si>
  <si>
    <t>19.3.2.4.3</t>
  </si>
  <si>
    <t>Устройство перегородок каркасных (укладка фанеры и брусьев)</t>
  </si>
  <si>
    <t>19.3.2.4.4</t>
  </si>
  <si>
    <t>Демонтаж люлек, этажерок сушил и других деталей из сортовой стали</t>
  </si>
  <si>
    <t>19.3.2.4.5</t>
  </si>
  <si>
    <t>Демонтаж настила рабочего по фермам, толщиной 50 мм</t>
  </si>
  <si>
    <t>19.3.2.4.6</t>
  </si>
  <si>
    <t>Разборка перегородок каркасных (из фанеры и брусьев)</t>
  </si>
  <si>
    <t>19.3.2.5</t>
  </si>
  <si>
    <t>Разборка пролетного строения</t>
  </si>
  <si>
    <t>19.3.2.5.1</t>
  </si>
  <si>
    <t>Разборка асфальтобетонных покрытий и оснований с погрузкой и транспортировкой на 40 км</t>
  </si>
  <si>
    <t>19.3.2.5.2</t>
  </si>
  <si>
    <t>Разборка разборка защитного слоя с погрузкой и транспортировкой на 40 км</t>
  </si>
  <si>
    <t>19.3.2.5.3</t>
  </si>
  <si>
    <t>Разборка гидроизоляции и выравнивающего слоя с погрузкой и транспортировкой на 40 км</t>
  </si>
  <si>
    <t>19.3.2.5.4</t>
  </si>
  <si>
    <t>Разборка парапетного ограждения с погрузкой и транспортировкой на 40 км</t>
  </si>
  <si>
    <t>19.3.2.5.5</t>
  </si>
  <si>
    <t>Разборка деформационных швов с погрузкой и транспортировкой на 40 км</t>
  </si>
  <si>
    <t>м</t>
  </si>
  <si>
    <t>19.3.2.5.6</t>
  </si>
  <si>
    <t>Демонтаж металлического перильного ограждения с погрузкой и транспортировкой на 40 км</t>
  </si>
  <si>
    <t>19.3.2.5.7</t>
  </si>
  <si>
    <t>Разборка сборных плит тротуара  с погрузкой и транспортировкой на 40 км</t>
  </si>
  <si>
    <t>19.3.2.5.8</t>
  </si>
  <si>
    <t>Устройство швов в бетоне (резка швов)</t>
  </si>
  <si>
    <t>19.3.2.5.9</t>
  </si>
  <si>
    <t>Демонтаж ж/б балок пролетного строения длиной до 24м с погрузкой и транспортировкой на 40 км</t>
  </si>
  <si>
    <t>балка пролетного  строения</t>
  </si>
  <si>
    <t>19.3.2.5.10</t>
  </si>
  <si>
    <t>Демонтаж опорных частей с погрузкой и транспортировкой на 40 км</t>
  </si>
  <si>
    <t>19.3.2.6</t>
  </si>
  <si>
    <t>Устройство временной трубы для пропуска коммуникаций</t>
  </si>
  <si>
    <t>19.3.2.6.1</t>
  </si>
  <si>
    <t>Установка стальной трубы диаметром до 100 мм для пропуска коммуникаций</t>
  </si>
  <si>
    <t>19.3.2.6.2</t>
  </si>
  <si>
    <t>Установка металлоконструкций крепления</t>
  </si>
  <si>
    <t>19.3.2.7</t>
  </si>
  <si>
    <t>Монтаж пролетного строения</t>
  </si>
  <si>
    <t>19.3.2.7.1</t>
  </si>
  <si>
    <t>Сборка индивидуальных металлоконструкций монтажной траверсы</t>
  </si>
  <si>
    <t>19.3.2.7.2</t>
  </si>
  <si>
    <t>19.3.2.7.3</t>
  </si>
  <si>
    <t>Конвейерно-тыловая (укрупнительная) сборка пролетных строений моста на подмостях</t>
  </si>
  <si>
    <t>19.3.2.7.4</t>
  </si>
  <si>
    <t>Установка укрупненных блоков пролетного строения на опоры в проектное положение</t>
  </si>
  <si>
    <t>19.3.2.7.5</t>
  </si>
  <si>
    <t>Опускание стальных пролетных строений мостов длиной до 88 м</t>
  </si>
  <si>
    <t>Металлоконструкции пролетного строения</t>
  </si>
  <si>
    <t>19.3.2.8</t>
  </si>
  <si>
    <t>Окраска металлоконструкций пролетного строения</t>
  </si>
  <si>
    <t>19.3.2.8.1</t>
  </si>
  <si>
    <t>Огрунтовка поверхностей монтажных стыков и поврежденных поверхностей с предварительной подготовкой поверхностей (очистка кварцевым песком, обеспыливание и обезжиривание поверхностей уайт-спиритом)</t>
  </si>
  <si>
    <t>19.3.2.8.2</t>
  </si>
  <si>
    <t>Окраска металлических огрунтованных поверхностей покрытием Армокот F10 с предварительной подготовкой поверхности (обеспыливание, обезжиривание уайт-спиритом) (1 слой)</t>
  </si>
  <si>
    <t>19.3.2.8.3</t>
  </si>
  <si>
    <t>Окраска металлических огрунтованных поверхностей покрытием Армокот F100 (2 слой)</t>
  </si>
  <si>
    <t>19.3.2.8.4</t>
  </si>
  <si>
    <t>Установка и разборка наружных инвентарных лесов высотой до 16 м, подвесных подмостей для окрашивания</t>
  </si>
  <si>
    <t>Грунт-эмаль по металлу, марка "Армокот F100" (ТУ 2312-009- 23354769-2008)</t>
  </si>
  <si>
    <t>кг</t>
  </si>
  <si>
    <t>19.3.2.9</t>
  </si>
  <si>
    <t>Установка опорных частей</t>
  </si>
  <si>
    <t>19.3.2.9.1</t>
  </si>
  <si>
    <t>Установка опорных частей пролетных строений мостов</t>
  </si>
  <si>
    <t>19.3.2.9.2</t>
  </si>
  <si>
    <t>Монтаж металлоконструкции опорных частей</t>
  </si>
  <si>
    <t>Части опорные резиновые РОЧ, типоразмер 30х40х7,8-1,0</t>
  </si>
  <si>
    <t>19.3.2.10</t>
  </si>
  <si>
    <t>Устройство плиты проезжей части</t>
  </si>
  <si>
    <t>19.3.2.10.1</t>
  </si>
  <si>
    <t>Устройство монолитных плит сталежелезобетонных пролетных строений путепровода</t>
  </si>
  <si>
    <t>19.3.2.10.2</t>
  </si>
  <si>
    <t>Сооружение плиты проезжей части из сборного железобетона</t>
  </si>
  <si>
    <t>Горячекатаная арматурная сталь гладкая класса А-I, диаметром 6 мм</t>
  </si>
  <si>
    <t>Горячекатаная арматурная сталь периодического профиля класса: А-III, диаметром 20-22 мм</t>
  </si>
  <si>
    <t>19.3.2.11</t>
  </si>
  <si>
    <t>Окраска плиты проезжей части</t>
  </si>
  <si>
    <t>19.3.2.11.1</t>
  </si>
  <si>
    <t>Огрунтовка бетонных и оштукатуренных поверхностей Армокот С (грунтовочный слой) с предварительной подготовкой поверхности (очистка щетками, обеспыливание, обезжиривание уайт-спиритом)</t>
  </si>
  <si>
    <t>19.3.2.11.2</t>
  </si>
  <si>
    <t>Окраска железобетонных пролетных строений мостов покрывной слой Армокот С 101 в 2 слоя</t>
  </si>
  <si>
    <t>19.3.2.11.3</t>
  </si>
  <si>
    <t>Устройство подмостей для окраски плиты проезжей части</t>
  </si>
  <si>
    <t>19.3.2.12</t>
  </si>
  <si>
    <t>Устройство гидроизоляции мостового полотна</t>
  </si>
  <si>
    <t>19.3.2.12.1</t>
  </si>
  <si>
    <t>Устройство гидроизоляции плиты проезжей части из материала "Техноэластмост С"</t>
  </si>
  <si>
    <t>Техноэласт Мост С ЭМП</t>
  </si>
  <si>
    <t>19.3.2.13</t>
  </si>
  <si>
    <t>Устройство деформационных швов</t>
  </si>
  <si>
    <t>19.3.2.13.1</t>
  </si>
  <si>
    <t>Установка деформационного шва с металлическим окаймлением и резиновым ленточным компенсатором</t>
  </si>
  <si>
    <t>Горячекатаная арматурная сталь класса: А-I, А-II, А-III</t>
  </si>
  <si>
    <t>Бетон тяжелый для транспортного строительства, класс В15 (М200)</t>
  </si>
  <si>
    <t>Шов деформационный D80
объем:2Х20,17+2Х7,45</t>
  </si>
  <si>
    <t>19.3.2.14</t>
  </si>
  <si>
    <t>Устройство асфальтобетонного покрытия</t>
  </si>
  <si>
    <t>19.3.2.14.1</t>
  </si>
  <si>
    <t>Устройство нижнего слоя покрытия проезжей части и зон у деформационных швов из литой асфальтобетонной смеси толщиной слоя 4 см</t>
  </si>
  <si>
    <t>19.3.2.14.2</t>
  </si>
  <si>
    <t>Устройство верхнего слоя покрытия проезжей части из щебеночно-мастичного асфальтобетона толщиной слоя 5 см</t>
  </si>
  <si>
    <t>19.3.2.14.3</t>
  </si>
  <si>
    <t>Устройство покрытия тротуаров и цоколей из литой асфальтобетонной смеси толщиной слоя 4 см</t>
  </si>
  <si>
    <t>19.3.2.14.4</t>
  </si>
  <si>
    <t>Устройство покрытия зон у деформационных швов ПУГМК (прочно-упругая гранитно-мастичная композиция)</t>
  </si>
  <si>
    <t>19.3.2.14.5</t>
  </si>
  <si>
    <t>Устройство шва-стыка в асфальтобетонном покрытии из битумно-полимерной мастики</t>
  </si>
  <si>
    <t>19.3.2.15</t>
  </si>
  <si>
    <t>Устройство перильного ограждения</t>
  </si>
  <si>
    <t>19.3.2.15.1</t>
  </si>
  <si>
    <t>Установка анкерных болтов в готовые гнезда с заделкой</t>
  </si>
  <si>
    <t>19.3.2.15.2</t>
  </si>
  <si>
    <t>Установка стальных сварных перил на мостах и путепроводах</t>
  </si>
  <si>
    <t>19.3.2.16</t>
  </si>
  <si>
    <t>Устройство парапетного ограждения</t>
  </si>
  <si>
    <t>19.3.2.16.1</t>
  </si>
  <si>
    <t>Установка железобетонных сборных перил на мостах и путепроводах</t>
  </si>
  <si>
    <t>Горячекатаная арматурная сталь гладкая класса А-I, диаметром: 10 мм</t>
  </si>
  <si>
    <t>19.3.2.17</t>
  </si>
  <si>
    <t>19.3.2.17.1</t>
  </si>
  <si>
    <t>Огрунтовка бетонных и оштукатуренных поверхностей Армокот С 101 (грунтовочный слой) с предварительной подготовкой поверхности (очистка щетками, обеспыливание, обезжиривание уайт-спиритом)</t>
  </si>
  <si>
    <t>19.3.2.17.2</t>
  </si>
  <si>
    <t>Окраска огрунтованных бетонных и оштукатуренных поверхностей Армокот С 101 (1 покрывной слой)</t>
  </si>
  <si>
    <t>19.3.2.17.3</t>
  </si>
  <si>
    <t>Окраска огрунтованных бетонных и оштукатуренных поверхностей Армокот С 101 (2 покрывной слой)</t>
  </si>
  <si>
    <t>19.3.2.18</t>
  </si>
  <si>
    <t>Устройство закрытого дренажа</t>
  </si>
  <si>
    <t>19.3.2.18.1</t>
  </si>
  <si>
    <t>19.3.2.19</t>
  </si>
  <si>
    <t>Элементы крепления коммуникаций</t>
  </si>
  <si>
    <t>19.3.2.19.1</t>
  </si>
  <si>
    <t>Установка металлоконструкций крепления коммуникаций телефонной линии</t>
  </si>
  <si>
    <t>19.3.2.20</t>
  </si>
  <si>
    <t>Ультразвуковой контроль монтажных сварных соединений пролетных строений</t>
  </si>
  <si>
    <t>19.3.2.20.1</t>
  </si>
  <si>
    <t>Ультразвуковой контроль качества сварных соединений пролетного строения пути трамвая</t>
  </si>
  <si>
    <t>п.м. шва</t>
  </si>
  <si>
    <t>19.3.2.20.2</t>
  </si>
  <si>
    <t>Ультразвуковой контроль качества сварных соединений пролетного строения автопроезда</t>
  </si>
  <si>
    <t>Цена за единицу, без НДС, руб.</t>
  </si>
  <si>
    <t>Стоимость, без НДС, руб.</t>
  </si>
  <si>
    <t>Оплаченный аванс</t>
  </si>
  <si>
    <t>Зачет аванса, руб.</t>
  </si>
  <si>
    <t>Окончательная оплата (5%), руб.</t>
  </si>
  <si>
    <t>Выполнено работ, согласно КС-2</t>
  </si>
  <si>
    <t>Выполнено работ, согласно КС-3</t>
  </si>
  <si>
    <t>за июнь 2020</t>
  </si>
  <si>
    <t>за октябрь 2020</t>
  </si>
  <si>
    <t>за ноябрь 2020</t>
  </si>
  <si>
    <t>за декабрь 2020</t>
  </si>
  <si>
    <t>Остаток</t>
  </si>
  <si>
    <t>ИТОГО выполнено за весь период строительства</t>
  </si>
  <si>
    <t>Устройство переходных плит</t>
  </si>
  <si>
    <t>Устройство прослойки из нетканного синтетического материала</t>
  </si>
  <si>
    <t>Устройство сопряжения с насыпью</t>
  </si>
  <si>
    <t>19.4.1</t>
  </si>
  <si>
    <t>Устройство шпунтового ограждения</t>
  </si>
  <si>
    <t>19.4.1.1</t>
  </si>
  <si>
    <t>Устройство песчаного основания</t>
  </si>
  <si>
    <t>19.4.1.2</t>
  </si>
  <si>
    <t>19.4.1.3</t>
  </si>
  <si>
    <t>19.4.1.4</t>
  </si>
  <si>
    <t>19.4.1.5</t>
  </si>
  <si>
    <t>19.4.1.6</t>
  </si>
  <si>
    <t>Демонтаж шпунтового ограждения</t>
  </si>
  <si>
    <t>19.4.2</t>
  </si>
  <si>
    <t>Устройство монолитных ж/б лежней</t>
  </si>
  <si>
    <t>19.4.2.1</t>
  </si>
  <si>
    <t>19.4.2.2</t>
  </si>
  <si>
    <t>Устройство щебеночного основания толщ. 40 см под монолитные лежни</t>
  </si>
  <si>
    <t>19.4.2.3</t>
  </si>
  <si>
    <t>Устройство монолитных ж/б лежней в дерево-металлической опалубке</t>
  </si>
  <si>
    <t>19.4.2.4</t>
  </si>
  <si>
    <t>Армирование лежней арматурой класса А-I (А240) диам. 8 мм; класса A-III (А400) диам. 16 мм</t>
  </si>
  <si>
    <t>Бетон тяжелый, класс В25 (М350)F300W10</t>
  </si>
  <si>
    <t>19.4.3</t>
  </si>
  <si>
    <t>19.4.3.1</t>
  </si>
  <si>
    <t>Устройство щебеночной подготовки толщ. 10 см под переходные плиты</t>
  </si>
  <si>
    <t>19.4.3.2</t>
  </si>
  <si>
    <t>Устройство монолитных ж/б переходных плит в дерево-металлической опалубке</t>
  </si>
  <si>
    <t>19.4.3.3</t>
  </si>
  <si>
    <t>Армирование переходных плит арматурой класса А-I (А240) диам. 8 мм; класса A-III (А400) диам. 10 мм, 14 мм, 20 мм</t>
  </si>
  <si>
    <t>19.4.3.4</t>
  </si>
  <si>
    <t>19.4.3.5</t>
  </si>
  <si>
    <t>Устройство обмазочной гидроизоляции верхней поверхности переходных плит в 2 слоя</t>
  </si>
  <si>
    <t>Бетон тяжелый, класс В30 (М400)F300W10</t>
  </si>
  <si>
    <t>19.4.4</t>
  </si>
  <si>
    <t>Устройство покрытия проезжей части</t>
  </si>
  <si>
    <t>19.4.4.1</t>
  </si>
  <si>
    <t>Устройство щебеночного основания толщ. 15 см</t>
  </si>
  <si>
    <t>19.4.4.2</t>
  </si>
  <si>
    <t>Устройство нижнего слоя покрытия из а/б толщ. 8 см</t>
  </si>
  <si>
    <t>19.4.4.3</t>
  </si>
  <si>
    <t>Устройство среднего слоя покрытия из а/б толщ. 7 см</t>
  </si>
  <si>
    <t>19.4.4.4</t>
  </si>
  <si>
    <t>Устройство верхнего слоя покрытия из ЩМА толщ. 5 см</t>
  </si>
  <si>
    <t>19.4.5</t>
  </si>
  <si>
    <t>Устройство покрытия тротуаров автопроезда</t>
  </si>
  <si>
    <t>19.4.5.1</t>
  </si>
  <si>
    <t>19.4.5.2</t>
  </si>
  <si>
    <t>Устройство покрытия из а/б толщ. 4 см</t>
  </si>
  <si>
    <t>19.4.6</t>
  </si>
  <si>
    <t>Устройство бордюра</t>
  </si>
  <si>
    <t>19.4.6.1</t>
  </si>
  <si>
    <t>Устройство щебеночного основания толщ. 12 см</t>
  </si>
  <si>
    <t>19.4.6.2</t>
  </si>
  <si>
    <t>Установка бетонных бортовых камней</t>
  </si>
  <si>
    <t>Бетон тяжелый, класс: В15 (М200)</t>
  </si>
  <si>
    <t>19.4.7</t>
  </si>
  <si>
    <t>Ремонт ж/б подпорной стенки</t>
  </si>
  <si>
    <t>19.4.7.1</t>
  </si>
  <si>
    <t>Ремонт дефектов ж/б подпорной стенки</t>
  </si>
  <si>
    <t>19.4.7.2</t>
  </si>
  <si>
    <t>Устройство защитно-отделочного покрытия поверхности ж/б подпорной стенки</t>
  </si>
  <si>
    <t>Отсыпка и укрепление конусов</t>
  </si>
  <si>
    <t>19.4.8</t>
  </si>
  <si>
    <t>Устройство конусов</t>
  </si>
  <si>
    <t>19.4.8.1</t>
  </si>
  <si>
    <t>Отсыпка конуса из песка</t>
  </si>
  <si>
    <t>19.4.8.2</t>
  </si>
  <si>
    <t>Уплотнение прицепными катками с поливом водой</t>
  </si>
  <si>
    <t>19.4.8.3</t>
  </si>
  <si>
    <t>Устройство щебеночного основания толщ. 10 см</t>
  </si>
  <si>
    <t>19.4.8.4</t>
  </si>
  <si>
    <t>Укрепление конуса сборными ж/б плитами</t>
  </si>
  <si>
    <t>19.4.9</t>
  </si>
  <si>
    <t>19.4.9.1</t>
  </si>
  <si>
    <t>Ремонт укрепления конуса с заменой сборных ж/б плит</t>
  </si>
  <si>
    <t>за январь 2021</t>
  </si>
  <si>
    <t>Номер позиции по ведомости объемов и стоимости работ</t>
  </si>
  <si>
    <t>Цена за единицу</t>
  </si>
  <si>
    <t>Стоимость</t>
  </si>
  <si>
    <t>5-802-1-ППЗ.ИС2.КЖ01.2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</si>
  <si>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</si>
  <si>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</si>
  <si>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</si>
  <si>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</si>
  <si>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</si>
  <si>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</si>
  <si>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</si>
  <si>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</si>
  <si>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</si>
  <si>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</si>
  <si>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</si>
  <si>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</si>
  <si>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</si>
  <si>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</si>
  <si>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</si>
  <si>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</si>
  <si>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</si>
  <si>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</si>
  <si>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</si>
  <si>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</si>
  <si>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</si>
  <si>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</si>
  <si>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</si>
  <si>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</si>
  <si>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</si>
  <si>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</si>
  <si>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</si>
  <si>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</si>
  <si>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</si>
  <si>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</si>
  <si>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</si>
  <si>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</si>
  <si>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</si>
  <si>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</si>
  <si>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</si>
  <si>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</si>
  <si>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</si>
  <si>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</si>
  <si>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</si>
  <si>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</si>
  <si>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</si>
  <si>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</si>
  <si>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</si>
  <si>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</si>
  <si>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</si>
  <si>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</si>
  <si>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</si>
  <si>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</si>
  <si>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</si>
  <si>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</si>
  <si>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</si>
  <si>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</si>
  <si>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</si>
  <si>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</si>
  <si>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</si>
  <si>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</si>
  <si>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</si>
  <si>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</si>
  <si>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</si>
  <si>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</si>
  <si>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</si>
  <si>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Разборка асфальтобетонного покрытия</t>
  </si>
  <si>
    <t xml:space="preserve">Разборка щебеночного основания дорожной одежды </t>
  </si>
  <si>
    <t xml:space="preserve">Разборка переходных плит </t>
  </si>
  <si>
    <t xml:space="preserve">Разборка ж/б лежня </t>
  </si>
  <si>
    <t>Разработка грунта и основания</t>
  </si>
  <si>
    <t xml:space="preserve">Разборка ж/б открылков, шкафной стенки, подферменников </t>
  </si>
  <si>
    <t xml:space="preserve">Разборка защитного верхнего слоя бетона насадки </t>
  </si>
  <si>
    <t>Устройство монолитной ж/б насадки</t>
  </si>
  <si>
    <t xml:space="preserve">Разборка ж/б подферменников </t>
  </si>
  <si>
    <t>Разборка защитного слоя бетона ригеля (верх и боковые поверхности)</t>
  </si>
  <si>
    <t>Устройство монолитного ж/б ригеля</t>
  </si>
  <si>
    <t>Устройство монолитных ж/б подферменных площадок</t>
  </si>
  <si>
    <t xml:space="preserve">Разборка асфальтобетонных покрытий и оснований </t>
  </si>
  <si>
    <t xml:space="preserve">Разборка разборка защитного слоя </t>
  </si>
  <si>
    <t>Разборка гидроизоляции и выравнивающего слоя</t>
  </si>
  <si>
    <t xml:space="preserve">Разборка парапетного ограждения </t>
  </si>
  <si>
    <t>Разборка деформационных швов</t>
  </si>
  <si>
    <t xml:space="preserve">Демонтаж металлического перильного ограждения </t>
  </si>
  <si>
    <t xml:space="preserve">Разборка сборных плит тротуара </t>
  </si>
  <si>
    <t>Резка швов в бетоне</t>
  </si>
  <si>
    <t xml:space="preserve">Демонтаж ж/б балок пролетного строения </t>
  </si>
  <si>
    <t>балка ПС</t>
  </si>
  <si>
    <t xml:space="preserve">Демонтаж опорных частей </t>
  </si>
  <si>
    <t xml:space="preserve">Укрупнительная сборка пролетных строений моста </t>
  </si>
  <si>
    <t>Элементы крепления коммуникаций телефонной линии</t>
  </si>
  <si>
    <t>ВСЕГО, руб. без НДС</t>
  </si>
  <si>
    <t>НДС 20%</t>
  </si>
  <si>
    <t>ВСЕГО, руб. с НДС</t>
  </si>
  <si>
    <t>Подрядчик:</t>
  </si>
  <si>
    <t>ООО "Рубеж-М"</t>
  </si>
  <si>
    <t>Генеральный директор</t>
  </si>
  <si>
    <t>________________   Д.В. Соколов</t>
  </si>
  <si>
    <t>Субподрядчик:</t>
  </si>
  <si>
    <t>ООО "МостВекторГрупп"</t>
  </si>
  <si>
    <t>________________   А.Ю. Дворяжкин</t>
  </si>
  <si>
    <t>по объекту "Мостовой переход через р. Обь в створе ул. Ипподромской г. Новосибирска"</t>
  </si>
  <si>
    <t>Ведомость объемов и стоимости работ</t>
  </si>
  <si>
    <t>Приложение №2</t>
  </si>
  <si>
    <t>к Договору строительного подряда</t>
  </si>
  <si>
    <t>5-802-1-ППЗ.ИС2.КЖ01.1</t>
  </si>
  <si>
    <t>По РД 12,379</t>
  </si>
  <si>
    <t>По РД 43,7</t>
  </si>
  <si>
    <t>По РД 5,546</t>
  </si>
  <si>
    <t>По РД 4,8</t>
  </si>
  <si>
    <t>По РД 0,895</t>
  </si>
  <si>
    <t>По РД 148,8</t>
  </si>
  <si>
    <t>По РД 230,9</t>
  </si>
  <si>
    <t>По РД 0,42</t>
  </si>
  <si>
    <t>По РД 0,516</t>
  </si>
  <si>
    <t>По РД 68,1</t>
  </si>
  <si>
    <t>По РД 25,731</t>
  </si>
  <si>
    <t>По РД 3,6</t>
  </si>
  <si>
    <t>По РД 0,61</t>
  </si>
  <si>
    <t>По РД 322,1</t>
  </si>
  <si>
    <t>Нет в РД</t>
  </si>
  <si>
    <t>По РД 399,6</t>
  </si>
  <si>
    <t>По РД 1538</t>
  </si>
  <si>
    <t>По РД 1733,9</t>
  </si>
  <si>
    <t>По РД 57,39</t>
  </si>
  <si>
    <t>По РД 0,042</t>
  </si>
  <si>
    <t>По РД 7,4</t>
  </si>
  <si>
    <t>По РД 288,4</t>
  </si>
  <si>
    <t>По РД 1,92</t>
  </si>
  <si>
    <t>По РД 2,5</t>
  </si>
  <si>
    <t>По РД 182,23</t>
  </si>
  <si>
    <t>По РД 103,8</t>
  </si>
  <si>
    <t>По РД 296,3</t>
  </si>
  <si>
    <t>По РД 2963</t>
  </si>
  <si>
    <t>По РД 43,9</t>
  </si>
  <si>
    <t>По РД 117,1</t>
  </si>
  <si>
    <t>По РД 813,2</t>
  </si>
  <si>
    <t>По РД 35,5</t>
  </si>
  <si>
    <t>По РД 15,4</t>
  </si>
  <si>
    <t>По РД 1,0</t>
  </si>
  <si>
    <t>По РД 29,6</t>
  </si>
  <si>
    <t>По РД 120,6</t>
  </si>
  <si>
    <t>По РД 17,1</t>
  </si>
  <si>
    <t>По РД 0,64</t>
  </si>
  <si>
    <t>По РД 278</t>
  </si>
  <si>
    <t>По РД 0,52</t>
  </si>
  <si>
    <t>По РД 21</t>
  </si>
  <si>
    <t>По РД 1345,5</t>
  </si>
  <si>
    <t>По РД 1080</t>
  </si>
  <si>
    <t>5-802-1-ППЗ.ИС2.КЖ01</t>
  </si>
  <si>
    <t>5-802-1-ППЗ.ИС2.КЖ02</t>
  </si>
  <si>
    <t>Устройство обмазочной гидроизоляции поверхности тела устоя</t>
  </si>
  <si>
    <t>5-802-1-ППЗ.ИС2.КЖ01.3</t>
  </si>
  <si>
    <t>5-802-1-ППЗ.ИС2.КМ01</t>
  </si>
  <si>
    <t>5-802-1-ППЗ.ИС2.ОЧ01</t>
  </si>
  <si>
    <t>5-802-1-ППЗ.ИС2.МП01</t>
  </si>
  <si>
    <t>от "01" марта 2021г.</t>
  </si>
  <si>
    <t>№01/03-СУБ-2</t>
  </si>
  <si>
    <t>Приложение № 2</t>
  </si>
  <si>
    <t>м.п.</t>
  </si>
  <si>
    <t>ООО "ПФ "ВИС"</t>
  </si>
  <si>
    <t>Цена за единицу без НДС, руб.</t>
  </si>
  <si>
    <t>Стоимость без НДС, руб.</t>
  </si>
  <si>
    <t>Ед. изм.</t>
  </si>
  <si>
    <t>ВСЕГО</t>
  </si>
  <si>
    <t>ВСЕГО с НДС</t>
  </si>
  <si>
    <t>Генеральный подрядчик:</t>
  </si>
  <si>
    <t>________________ /</t>
  </si>
  <si>
    <t>________________  / /</t>
  </si>
  <si>
    <t>к Договору строительного подряда №_______ от ______.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</si>
</sst>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3" formatCode="_-* #,##0.00\ _₽_-;\-* #,##0.00\ _₽_-;_-* &quot;-&quot;??\ _₽_-;_-@_-"/>
    <numFmt numFmtId="164" formatCode="_-* #,##0\ _₽_-;\-* #,##0\ _₽_-;_-* &quot;-&quot;???\ _₽_-;_-@_-"/>
    <numFmt numFmtId="165" formatCode="_-* #,##0.00_р_._-;\-* #,##0.00_р_._-;_-* &quot;-&quot;??_р_._-;_-@_-"/>
    <numFmt numFmtId="166" formatCode="#,##0.00_ ;\-#,##0.00\ "/>
    <numFmt numFmtId="167" formatCode="#,##0.000"/>
    <numFmt numFmtId="168" formatCode="#,##0.0000"/>
    <numFmt numFmtId="169" formatCode="#,##0.000_ ;\-#,##0.000\ "/>
    <numFmt numFmtId="170" formatCode="#,##0.0000_ ;\-#,##0.0000\ "/>
    <numFmt numFmtId="171" formatCode="_-* #,##0.0000\ _₽_-;\-* #,##0.0000\ _₽_-;_-* &quot;-&quot;??\ _₽_-;_-@_-"/>
    <numFmt numFmtId="172" formatCode="_-* #,##0.00000\ _₽_-;\-* #,##0.00000\ _₽_-;_-* &quot;-&quot;??\ _₽_-;_-@_-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9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b/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0000"/>
        <bgColor indexed="64"/>
      </patternFill>
    </fill>
  </fills>
  <borders count="3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432">
    <xf numFmtId="0" fontId="0" fillId="0" borderId="0" xfId="0"/>
    <xf numFmtId="49" fontId="3" fillId="0" borderId="0" xfId="2" applyNumberFormat="1" applyFont="1" applyAlignment="1">
      <alignment vertical="center"/>
    </xf>
    <xf numFmtId="0" fontId="3" fillId="0" borderId="0" xfId="2" applyFont="1" applyAlignment="1">
      <alignment horizontal="center" vertical="center" wrapText="1"/>
    </xf>
    <xf numFmtId="0" fontId="3" fillId="0" borderId="0" xfId="2" applyFont="1" applyAlignment="1">
      <alignment vertical="center"/>
    </xf>
    <xf numFmtId="4" fontId="3" fillId="0" borderId="0" xfId="2" applyNumberFormat="1" applyFont="1" applyAlignment="1">
      <alignment horizontal="right"/>
    </xf>
    <xf numFmtId="0" fontId="0" fillId="0" borderId="1" xfId="0" applyBorder="1"/>
    <xf numFmtId="0" fontId="7" fillId="2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165" fontId="6" fillId="2" borderId="1" xfId="1" applyNumberFormat="1" applyFont="1" applyFill="1" applyBorder="1" applyAlignment="1">
      <alignment horizontal="center" vertical="center" wrapText="1"/>
    </xf>
    <xf numFmtId="165" fontId="4" fillId="3" borderId="1" xfId="1" applyNumberFormat="1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vertical="center" wrapText="1"/>
    </xf>
    <xf numFmtId="4" fontId="6" fillId="2" borderId="1" xfId="1" applyNumberFormat="1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10" fillId="0" borderId="1" xfId="0" applyFont="1" applyBorder="1"/>
    <xf numFmtId="0" fontId="11" fillId="0" borderId="1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4" fontId="9" fillId="0" borderId="1" xfId="1" applyNumberFormat="1" applyFont="1" applyFill="1" applyBorder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166" fontId="8" fillId="0" borderId="1" xfId="1" applyNumberFormat="1" applyFont="1" applyFill="1" applyBorder="1" applyAlignment="1">
      <alignment horizontal="center" vertical="center"/>
    </xf>
    <xf numFmtId="4" fontId="8" fillId="0" borderId="1" xfId="1" applyNumberFormat="1" applyFont="1" applyFill="1" applyBorder="1" applyAlignment="1">
      <alignment vertical="center"/>
    </xf>
    <xf numFmtId="4" fontId="8" fillId="0" borderId="1" xfId="1" applyNumberFormat="1" applyFont="1" applyFill="1" applyBorder="1" applyAlignment="1">
      <alignment horizontal="center" vertical="center"/>
    </xf>
    <xf numFmtId="4" fontId="12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vertical="center" wrapText="1"/>
    </xf>
    <xf numFmtId="169" fontId="8" fillId="0" borderId="1" xfId="1" applyNumberFormat="1" applyFont="1" applyFill="1" applyBorder="1" applyAlignment="1">
      <alignment horizontal="center" vertical="center"/>
    </xf>
    <xf numFmtId="170" fontId="8" fillId="0" borderId="1" xfId="1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0" fillId="0" borderId="15" xfId="0" applyBorder="1"/>
    <xf numFmtId="165" fontId="4" fillId="3" borderId="15" xfId="1" applyNumberFormat="1" applyFont="1" applyFill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10" fillId="0" borderId="15" xfId="0" applyFont="1" applyBorder="1"/>
    <xf numFmtId="0" fontId="12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horizontal="center" vertical="center" wrapText="1"/>
    </xf>
    <xf numFmtId="165" fontId="9" fillId="2" borderId="1" xfId="1" applyNumberFormat="1" applyFont="1" applyFill="1" applyBorder="1" applyAlignment="1">
      <alignment vertical="center"/>
    </xf>
    <xf numFmtId="0" fontId="8" fillId="0" borderId="0" xfId="0" applyFont="1"/>
    <xf numFmtId="4" fontId="8" fillId="2" borderId="1" xfId="1" applyNumberFormat="1" applyFont="1" applyFill="1" applyBorder="1" applyAlignment="1">
      <alignment vertical="center"/>
    </xf>
    <xf numFmtId="167" fontId="12" fillId="0" borderId="1" xfId="0" applyNumberFormat="1" applyFont="1" applyFill="1" applyBorder="1" applyAlignment="1">
      <alignment horizontal="center" vertical="center" wrapText="1"/>
    </xf>
    <xf numFmtId="168" fontId="12" fillId="0" borderId="1" xfId="0" applyNumberFormat="1" applyFont="1" applyFill="1" applyBorder="1" applyAlignment="1">
      <alignment horizontal="center" vertical="center" wrapText="1"/>
    </xf>
    <xf numFmtId="4" fontId="12" fillId="2" borderId="1" xfId="1" applyNumberFormat="1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5" fontId="8" fillId="0" borderId="1" xfId="1" applyNumberFormat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/>
    </xf>
    <xf numFmtId="166" fontId="8" fillId="2" borderId="1" xfId="1" applyNumberFormat="1" applyFont="1" applyFill="1" applyBorder="1" applyAlignment="1">
      <alignment horizontal="center" vertical="center"/>
    </xf>
    <xf numFmtId="167" fontId="12" fillId="2" borderId="1" xfId="0" applyNumberFormat="1" applyFont="1" applyFill="1" applyBorder="1" applyAlignment="1">
      <alignment horizontal="center" vertical="center" wrapText="1"/>
    </xf>
    <xf numFmtId="169" fontId="8" fillId="2" borderId="1" xfId="1" applyNumberFormat="1" applyFont="1" applyFill="1" applyBorder="1" applyAlignment="1">
      <alignment horizontal="center" vertical="center"/>
    </xf>
    <xf numFmtId="170" fontId="8" fillId="2" borderId="1" xfId="1" applyNumberFormat="1" applyFont="1" applyFill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166" fontId="8" fillId="0" borderId="1" xfId="1" applyNumberFormat="1" applyFont="1" applyBorder="1" applyAlignment="1">
      <alignment horizontal="center" vertical="center"/>
    </xf>
    <xf numFmtId="4" fontId="8" fillId="0" borderId="1" xfId="1" applyNumberFormat="1" applyFont="1" applyBorder="1" applyAlignment="1">
      <alignment vertical="center"/>
    </xf>
    <xf numFmtId="43" fontId="8" fillId="0" borderId="19" xfId="1" applyFont="1" applyBorder="1" applyAlignment="1"/>
    <xf numFmtId="43" fontId="8" fillId="0" borderId="1" xfId="1" applyFont="1" applyBorder="1" applyAlignment="1"/>
    <xf numFmtId="43" fontId="8" fillId="0" borderId="9" xfId="1" applyFont="1" applyBorder="1" applyAlignment="1"/>
    <xf numFmtId="43" fontId="9" fillId="2" borderId="1" xfId="1" applyFont="1" applyFill="1" applyBorder="1" applyAlignment="1">
      <alignment vertical="center" wrapText="1"/>
    </xf>
    <xf numFmtId="43" fontId="9" fillId="2" borderId="9" xfId="1" applyFont="1" applyFill="1" applyBorder="1" applyAlignment="1">
      <alignment vertical="center" wrapText="1"/>
    </xf>
    <xf numFmtId="43" fontId="4" fillId="2" borderId="9" xfId="1" applyFont="1" applyFill="1" applyBorder="1" applyAlignment="1">
      <alignment vertical="center" wrapText="1"/>
    </xf>
    <xf numFmtId="43" fontId="4" fillId="2" borderId="19" xfId="1" applyFont="1" applyFill="1" applyBorder="1" applyAlignment="1">
      <alignment vertical="center" wrapText="1"/>
    </xf>
    <xf numFmtId="43" fontId="8" fillId="2" borderId="1" xfId="1" applyFont="1" applyFill="1" applyBorder="1" applyAlignment="1">
      <alignment vertical="center" wrapText="1"/>
    </xf>
    <xf numFmtId="43" fontId="8" fillId="2" borderId="9" xfId="1" applyFont="1" applyFill="1" applyBorder="1" applyAlignment="1">
      <alignment vertical="center" wrapText="1"/>
    </xf>
    <xf numFmtId="43" fontId="8" fillId="2" borderId="19" xfId="1" applyFont="1" applyFill="1" applyBorder="1" applyAlignment="1">
      <alignment vertical="center" wrapText="1"/>
    </xf>
    <xf numFmtId="43" fontId="4" fillId="3" borderId="1" xfId="1" applyFont="1" applyFill="1" applyBorder="1" applyAlignment="1">
      <alignment vertical="center" wrapText="1"/>
    </xf>
    <xf numFmtId="43" fontId="4" fillId="3" borderId="9" xfId="1" applyFont="1" applyFill="1" applyBorder="1" applyAlignment="1">
      <alignment vertical="center" wrapText="1"/>
    </xf>
    <xf numFmtId="43" fontId="4" fillId="3" borderId="19" xfId="1" applyFont="1" applyFill="1" applyBorder="1" applyAlignment="1">
      <alignment vertical="center" wrapText="1"/>
    </xf>
    <xf numFmtId="171" fontId="8" fillId="2" borderId="19" xfId="1" applyNumberFormat="1" applyFont="1" applyFill="1" applyBorder="1" applyAlignment="1">
      <alignment vertical="center" wrapText="1"/>
    </xf>
    <xf numFmtId="171" fontId="9" fillId="2" borderId="19" xfId="1" applyNumberFormat="1" applyFont="1" applyFill="1" applyBorder="1" applyAlignment="1">
      <alignment vertical="center" wrapText="1"/>
    </xf>
    <xf numFmtId="43" fontId="11" fillId="2" borderId="1" xfId="1" applyFont="1" applyFill="1" applyBorder="1" applyAlignment="1">
      <alignment vertical="center" wrapText="1"/>
    </xf>
    <xf numFmtId="0" fontId="6" fillId="0" borderId="15" xfId="0" applyFont="1" applyBorder="1" applyAlignment="1">
      <alignment horizontal="center" vertical="center" wrapText="1"/>
    </xf>
    <xf numFmtId="171" fontId="8" fillId="0" borderId="19" xfId="1" applyNumberFormat="1" applyFont="1" applyBorder="1" applyAlignment="1"/>
    <xf numFmtId="171" fontId="4" fillId="3" borderId="19" xfId="1" applyNumberFormat="1" applyFont="1" applyFill="1" applyBorder="1" applyAlignment="1">
      <alignment vertical="center" wrapText="1"/>
    </xf>
    <xf numFmtId="171" fontId="0" fillId="0" borderId="0" xfId="0" applyNumberFormat="1"/>
    <xf numFmtId="171" fontId="8" fillId="0" borderId="0" xfId="0" applyNumberFormat="1" applyFont="1"/>
    <xf numFmtId="171" fontId="8" fillId="0" borderId="19" xfId="1" applyNumberFormat="1" applyFont="1" applyBorder="1" applyAlignment="1">
      <alignment horizontal="right"/>
    </xf>
    <xf numFmtId="171" fontId="9" fillId="3" borderId="19" xfId="1" applyNumberFormat="1" applyFont="1" applyFill="1" applyBorder="1" applyAlignment="1">
      <alignment horizontal="right" vertical="center" wrapText="1"/>
    </xf>
    <xf numFmtId="171" fontId="8" fillId="0" borderId="19" xfId="1" applyNumberFormat="1" applyFont="1" applyBorder="1" applyAlignment="1">
      <alignment horizontal="right" vertical="center"/>
    </xf>
    <xf numFmtId="43" fontId="8" fillId="0" borderId="15" xfId="1" applyFont="1" applyBorder="1" applyAlignment="1"/>
    <xf numFmtId="43" fontId="8" fillId="2" borderId="15" xfId="1" applyFont="1" applyFill="1" applyBorder="1" applyAlignment="1">
      <alignment vertical="center" wrapText="1"/>
    </xf>
    <xf numFmtId="43" fontId="9" fillId="2" borderId="15" xfId="1" applyFont="1" applyFill="1" applyBorder="1" applyAlignment="1">
      <alignment vertical="center" wrapText="1"/>
    </xf>
    <xf numFmtId="43" fontId="0" fillId="0" borderId="0" xfId="0" applyNumberFormat="1"/>
    <xf numFmtId="49" fontId="8" fillId="0" borderId="19" xfId="0" applyNumberFormat="1" applyFont="1" applyFill="1" applyBorder="1" applyAlignment="1">
      <alignment horizontal="center" vertical="center"/>
    </xf>
    <xf numFmtId="0" fontId="9" fillId="0" borderId="19" xfId="0" applyFont="1" applyFill="1" applyBorder="1" applyAlignment="1">
      <alignment horizontal="center" vertical="center" wrapText="1"/>
    </xf>
    <xf numFmtId="0" fontId="9" fillId="0" borderId="19" xfId="0" applyFont="1" applyFill="1" applyBorder="1" applyAlignment="1">
      <alignment horizontal="center" vertical="center"/>
    </xf>
    <xf numFmtId="49" fontId="9" fillId="0" borderId="19" xfId="0" applyNumberFormat="1" applyFont="1" applyFill="1" applyBorder="1" applyAlignment="1">
      <alignment horizontal="center" vertical="center"/>
    </xf>
    <xf numFmtId="171" fontId="8" fillId="4" borderId="19" xfId="1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left" vertical="center" wrapText="1"/>
    </xf>
    <xf numFmtId="43" fontId="4" fillId="0" borderId="1" xfId="1" applyFont="1" applyFill="1" applyBorder="1" applyAlignment="1">
      <alignment vertical="center" wrapText="1"/>
    </xf>
    <xf numFmtId="43" fontId="4" fillId="0" borderId="9" xfId="1" applyFont="1" applyFill="1" applyBorder="1" applyAlignment="1">
      <alignment vertical="center" wrapText="1"/>
    </xf>
    <xf numFmtId="171" fontId="4" fillId="0" borderId="19" xfId="1" applyNumberFormat="1" applyFont="1" applyFill="1" applyBorder="1" applyAlignment="1">
      <alignment vertical="center" wrapText="1"/>
    </xf>
    <xf numFmtId="49" fontId="4" fillId="5" borderId="1" xfId="0" applyNumberFormat="1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wrapText="1"/>
    </xf>
    <xf numFmtId="43" fontId="5" fillId="6" borderId="1" xfId="1" applyFont="1" applyFill="1" applyBorder="1" applyAlignment="1">
      <alignment horizontal="center" vertical="center" wrapText="1"/>
    </xf>
    <xf numFmtId="43" fontId="5" fillId="6" borderId="15" xfId="1" applyFont="1" applyFill="1" applyBorder="1" applyAlignment="1">
      <alignment horizontal="center" vertical="center" wrapText="1"/>
    </xf>
    <xf numFmtId="171" fontId="11" fillId="6" borderId="19" xfId="1" applyNumberFormat="1" applyFont="1" applyFill="1" applyBorder="1" applyAlignment="1">
      <alignment horizontal="right" vertical="center" wrapText="1"/>
    </xf>
    <xf numFmtId="43" fontId="11" fillId="6" borderId="1" xfId="1" applyFont="1" applyFill="1" applyBorder="1" applyAlignment="1">
      <alignment vertical="center" wrapText="1"/>
    </xf>
    <xf numFmtId="43" fontId="11" fillId="6" borderId="9" xfId="1" applyFont="1" applyFill="1" applyBorder="1" applyAlignment="1">
      <alignment vertical="center" wrapText="1"/>
    </xf>
    <xf numFmtId="43" fontId="11" fillId="6" borderId="3" xfId="1" applyFont="1" applyFill="1" applyBorder="1" applyAlignment="1">
      <alignment vertical="center" wrapText="1"/>
    </xf>
    <xf numFmtId="43" fontId="11" fillId="6" borderId="17" xfId="1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9" fillId="3" borderId="1" xfId="1" applyNumberFormat="1" applyFont="1" applyFill="1" applyBorder="1" applyAlignment="1">
      <alignment vertical="center"/>
    </xf>
    <xf numFmtId="171" fontId="4" fillId="5" borderId="19" xfId="1" applyNumberFormat="1" applyFont="1" applyFill="1" applyBorder="1" applyAlignment="1">
      <alignment vertical="center" wrapText="1"/>
    </xf>
    <xf numFmtId="43" fontId="4" fillId="5" borderId="1" xfId="1" applyFont="1" applyFill="1" applyBorder="1" applyAlignment="1">
      <alignment vertical="center" wrapText="1"/>
    </xf>
    <xf numFmtId="165" fontId="4" fillId="5" borderId="1" xfId="1" applyNumberFormat="1" applyFont="1" applyFill="1" applyBorder="1" applyAlignment="1">
      <alignment horizontal="center" vertical="center" wrapText="1"/>
    </xf>
    <xf numFmtId="165" fontId="4" fillId="5" borderId="15" xfId="1" applyNumberFormat="1" applyFont="1" applyFill="1" applyBorder="1" applyAlignment="1">
      <alignment horizontal="center" vertical="center" wrapText="1"/>
    </xf>
    <xf numFmtId="0" fontId="0" fillId="0" borderId="0" xfId="0" applyFill="1"/>
    <xf numFmtId="43" fontId="0" fillId="0" borderId="0" xfId="0" applyNumberFormat="1" applyFill="1"/>
    <xf numFmtId="0" fontId="11" fillId="0" borderId="1" xfId="0" applyFont="1" applyFill="1" applyBorder="1" applyAlignment="1">
      <alignment horizontal="left" vertical="center" wrapText="1"/>
    </xf>
    <xf numFmtId="43" fontId="5" fillId="6" borderId="1" xfId="1" applyFont="1" applyFill="1" applyBorder="1" applyAlignment="1">
      <alignment vertical="center" wrapText="1"/>
    </xf>
    <xf numFmtId="43" fontId="5" fillId="6" borderId="9" xfId="1" applyFont="1" applyFill="1" applyBorder="1" applyAlignment="1">
      <alignment vertical="center" wrapText="1"/>
    </xf>
    <xf numFmtId="171" fontId="5" fillId="6" borderId="19" xfId="1" applyNumberFormat="1" applyFont="1" applyFill="1" applyBorder="1" applyAlignment="1">
      <alignment vertical="center" wrapText="1"/>
    </xf>
    <xf numFmtId="43" fontId="5" fillId="6" borderId="19" xfId="1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43" fontId="5" fillId="5" borderId="1" xfId="1" applyFont="1" applyFill="1" applyBorder="1" applyAlignment="1">
      <alignment vertical="center" wrapText="1"/>
    </xf>
    <xf numFmtId="43" fontId="5" fillId="5" borderId="9" xfId="1" applyFont="1" applyFill="1" applyBorder="1" applyAlignment="1">
      <alignment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5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3" fontId="4" fillId="5" borderId="9" xfId="1" applyFont="1" applyFill="1" applyBorder="1" applyAlignment="1">
      <alignment vertical="center" wrapText="1"/>
    </xf>
    <xf numFmtId="43" fontId="4" fillId="5" borderId="19" xfId="1" applyFont="1" applyFill="1" applyBorder="1" applyAlignment="1">
      <alignment vertical="center" wrapText="1"/>
    </xf>
    <xf numFmtId="0" fontId="0" fillId="3" borderId="1" xfId="0" applyFill="1" applyBorder="1"/>
    <xf numFmtId="43" fontId="4" fillId="3" borderId="15" xfId="1" applyFont="1" applyFill="1" applyBorder="1" applyAlignment="1">
      <alignment vertical="center" wrapText="1"/>
    </xf>
    <xf numFmtId="171" fontId="4" fillId="5" borderId="19" xfId="1" applyNumberFormat="1" applyFont="1" applyFill="1" applyBorder="1" applyAlignment="1">
      <alignment horizontal="right" vertical="center" wrapText="1"/>
    </xf>
    <xf numFmtId="43" fontId="5" fillId="5" borderId="3" xfId="1" applyFont="1" applyFill="1" applyBorder="1" applyAlignment="1">
      <alignment vertical="center" wrapText="1"/>
    </xf>
    <xf numFmtId="43" fontId="5" fillId="5" borderId="17" xfId="1" applyFont="1" applyFill="1" applyBorder="1" applyAlignment="1">
      <alignment vertical="center" wrapText="1"/>
    </xf>
    <xf numFmtId="165" fontId="4" fillId="0" borderId="15" xfId="1" applyNumberFormat="1" applyFont="1" applyFill="1" applyBorder="1" applyAlignment="1">
      <alignment horizontal="center" vertical="center" wrapText="1"/>
    </xf>
    <xf numFmtId="171" fontId="4" fillId="0" borderId="19" xfId="1" applyNumberFormat="1" applyFont="1" applyFill="1" applyBorder="1" applyAlignment="1">
      <alignment horizontal="right" vertical="center" wrapText="1"/>
    </xf>
    <xf numFmtId="43" fontId="4" fillId="0" borderId="15" xfId="1" applyFont="1" applyFill="1" applyBorder="1" applyAlignment="1">
      <alignment vertical="center" wrapText="1"/>
    </xf>
    <xf numFmtId="43" fontId="5" fillId="0" borderId="1" xfId="1" applyFont="1" applyFill="1" applyBorder="1" applyAlignment="1">
      <alignment vertical="center" wrapText="1"/>
    </xf>
    <xf numFmtId="43" fontId="5" fillId="0" borderId="15" xfId="1" applyFont="1" applyFill="1" applyBorder="1" applyAlignment="1">
      <alignment vertical="center" wrapText="1"/>
    </xf>
    <xf numFmtId="43" fontId="4" fillId="0" borderId="19" xfId="1" applyFont="1" applyFill="1" applyBorder="1" applyAlignment="1">
      <alignment vertical="center" wrapText="1"/>
    </xf>
    <xf numFmtId="43" fontId="5" fillId="0" borderId="3" xfId="1" applyFont="1" applyFill="1" applyBorder="1" applyAlignment="1">
      <alignment vertical="center" wrapText="1"/>
    </xf>
    <xf numFmtId="43" fontId="5" fillId="0" borderId="17" xfId="1" applyFont="1" applyFill="1" applyBorder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/>
    </xf>
    <xf numFmtId="0" fontId="11" fillId="0" borderId="1" xfId="0" applyFont="1" applyBorder="1" applyAlignment="1">
      <alignment horizontal="left" vertical="center" wrapText="1"/>
    </xf>
    <xf numFmtId="164" fontId="9" fillId="0" borderId="1" xfId="1" applyNumberFormat="1" applyFont="1" applyFill="1" applyBorder="1" applyAlignment="1">
      <alignment horizontal="center" vertical="center"/>
    </xf>
    <xf numFmtId="164" fontId="8" fillId="3" borderId="1" xfId="1" applyNumberFormat="1" applyFont="1" applyFill="1" applyBorder="1" applyAlignment="1">
      <alignment horizontal="center" vertical="center"/>
    </xf>
    <xf numFmtId="171" fontId="4" fillId="3" borderId="19" xfId="1" applyNumberFormat="1" applyFont="1" applyFill="1" applyBorder="1" applyAlignment="1">
      <alignment horizontal="right" vertical="center" wrapText="1"/>
    </xf>
    <xf numFmtId="43" fontId="5" fillId="3" borderId="1" xfId="1" applyFont="1" applyFill="1" applyBorder="1" applyAlignment="1">
      <alignment vertical="center" wrapText="1"/>
    </xf>
    <xf numFmtId="43" fontId="5" fillId="3" borderId="15" xfId="1" applyFont="1" applyFill="1" applyBorder="1" applyAlignment="1">
      <alignment vertical="center" wrapText="1"/>
    </xf>
    <xf numFmtId="43" fontId="5" fillId="3" borderId="3" xfId="1" applyFont="1" applyFill="1" applyBorder="1" applyAlignment="1">
      <alignment vertical="center" wrapText="1"/>
    </xf>
    <xf numFmtId="43" fontId="5" fillId="3" borderId="17" xfId="1" applyFont="1" applyFill="1" applyBorder="1" applyAlignment="1">
      <alignment vertical="center" wrapText="1"/>
    </xf>
    <xf numFmtId="4" fontId="9" fillId="3" borderId="15" xfId="1" applyNumberFormat="1" applyFont="1" applyFill="1" applyBorder="1" applyAlignment="1">
      <alignment vertical="center"/>
    </xf>
    <xf numFmtId="43" fontId="11" fillId="6" borderId="15" xfId="1" applyFont="1" applyFill="1" applyBorder="1" applyAlignment="1">
      <alignment vertical="center" wrapText="1"/>
    </xf>
    <xf numFmtId="43" fontId="5" fillId="5" borderId="15" xfId="1" applyFont="1" applyFill="1" applyBorder="1" applyAlignment="1">
      <alignment vertical="center" wrapText="1"/>
    </xf>
    <xf numFmtId="4" fontId="9" fillId="3" borderId="9" xfId="1" applyNumberFormat="1" applyFont="1" applyFill="1" applyBorder="1" applyAlignment="1">
      <alignment vertical="center"/>
    </xf>
    <xf numFmtId="43" fontId="5" fillId="0" borderId="9" xfId="1" applyFont="1" applyFill="1" applyBorder="1" applyAlignment="1">
      <alignment vertical="center" wrapText="1"/>
    </xf>
    <xf numFmtId="43" fontId="5" fillId="3" borderId="9" xfId="1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164" fontId="6" fillId="3" borderId="1" xfId="1" applyNumberFormat="1" applyFont="1" applyFill="1" applyBorder="1" applyAlignment="1">
      <alignment horizontal="center" vertical="center"/>
    </xf>
    <xf numFmtId="4" fontId="4" fillId="3" borderId="1" xfId="1" applyNumberFormat="1" applyFont="1" applyFill="1" applyBorder="1" applyAlignment="1">
      <alignment vertical="center"/>
    </xf>
    <xf numFmtId="4" fontId="4" fillId="3" borderId="15" xfId="1" applyNumberFormat="1" applyFont="1" applyFill="1" applyBorder="1" applyAlignment="1">
      <alignment vertical="center"/>
    </xf>
    <xf numFmtId="171" fontId="9" fillId="3" borderId="19" xfId="1" applyNumberFormat="1" applyFont="1" applyFill="1" applyBorder="1" applyAlignment="1">
      <alignment horizontal="right" vertical="center"/>
    </xf>
    <xf numFmtId="0" fontId="10" fillId="3" borderId="1" xfId="0" applyFont="1" applyFill="1" applyBorder="1"/>
    <xf numFmtId="171" fontId="8" fillId="7" borderId="19" xfId="1" applyNumberFormat="1" applyFont="1" applyFill="1" applyBorder="1" applyAlignment="1">
      <alignment vertical="center" wrapText="1"/>
    </xf>
    <xf numFmtId="171" fontId="8" fillId="7" borderId="19" xfId="1" applyNumberFormat="1" applyFont="1" applyFill="1" applyBorder="1" applyAlignment="1"/>
    <xf numFmtId="171" fontId="6" fillId="3" borderId="19" xfId="1" applyNumberFormat="1" applyFont="1" applyFill="1" applyBorder="1" applyAlignment="1">
      <alignment vertical="center" wrapText="1"/>
    </xf>
    <xf numFmtId="43" fontId="9" fillId="2" borderId="19" xfId="1" applyFont="1" applyFill="1" applyBorder="1" applyAlignment="1">
      <alignment vertical="center" wrapText="1"/>
    </xf>
    <xf numFmtId="43" fontId="8" fillId="2" borderId="11" xfId="1" applyFont="1" applyFill="1" applyBorder="1" applyAlignment="1">
      <alignment vertical="center" wrapText="1"/>
    </xf>
    <xf numFmtId="43" fontId="8" fillId="2" borderId="12" xfId="1" applyFont="1" applyFill="1" applyBorder="1" applyAlignment="1">
      <alignment vertical="center" wrapText="1"/>
    </xf>
    <xf numFmtId="43" fontId="9" fillId="2" borderId="12" xfId="1" applyFont="1" applyFill="1" applyBorder="1" applyAlignment="1">
      <alignment vertical="center" wrapText="1"/>
    </xf>
    <xf numFmtId="43" fontId="9" fillId="2" borderId="16" xfId="1" applyFont="1" applyFill="1" applyBorder="1" applyAlignment="1">
      <alignment vertical="center" wrapText="1"/>
    </xf>
    <xf numFmtId="49" fontId="5" fillId="6" borderId="19" xfId="0" applyNumberFormat="1" applyFont="1" applyFill="1" applyBorder="1" applyAlignment="1">
      <alignment horizontal="center" vertical="center"/>
    </xf>
    <xf numFmtId="43" fontId="5" fillId="6" borderId="9" xfId="1" applyFont="1" applyFill="1" applyBorder="1" applyAlignment="1">
      <alignment horizontal="center" vertical="center" wrapText="1"/>
    </xf>
    <xf numFmtId="49" fontId="5" fillId="5" borderId="19" xfId="0" applyNumberFormat="1" applyFont="1" applyFill="1" applyBorder="1" applyAlignment="1">
      <alignment horizontal="center" vertical="center"/>
    </xf>
    <xf numFmtId="49" fontId="4" fillId="3" borderId="19" xfId="0" applyNumberFormat="1" applyFont="1" applyFill="1" applyBorder="1" applyAlignment="1">
      <alignment horizontal="center" vertical="center"/>
    </xf>
    <xf numFmtId="49" fontId="6" fillId="2" borderId="19" xfId="0" applyNumberFormat="1" applyFont="1" applyFill="1" applyBorder="1" applyAlignment="1">
      <alignment horizontal="center" vertical="center"/>
    </xf>
    <xf numFmtId="49" fontId="8" fillId="2" borderId="19" xfId="0" applyNumberFormat="1" applyFont="1" applyFill="1" applyBorder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9" fillId="3" borderId="19" xfId="0" applyNumberFormat="1" applyFont="1" applyFill="1" applyBorder="1" applyAlignment="1">
      <alignment horizontal="center" vertical="center"/>
    </xf>
    <xf numFmtId="165" fontId="4" fillId="5" borderId="9" xfId="1" applyNumberFormat="1" applyFont="1" applyFill="1" applyBorder="1" applyAlignment="1">
      <alignment horizontal="center" vertical="center" wrapText="1"/>
    </xf>
    <xf numFmtId="43" fontId="4" fillId="0" borderId="20" xfId="1" applyFont="1" applyFill="1" applyBorder="1" applyAlignment="1">
      <alignment vertical="center" wrapText="1"/>
    </xf>
    <xf numFmtId="49" fontId="8" fillId="0" borderId="11" xfId="0" applyNumberFormat="1" applyFont="1" applyBorder="1" applyAlignment="1">
      <alignment horizontal="center" vertical="center"/>
    </xf>
    <xf numFmtId="0" fontId="11" fillId="0" borderId="12" xfId="0" applyFont="1" applyBorder="1" applyAlignment="1">
      <alignment horizontal="left" vertical="center" wrapText="1"/>
    </xf>
    <xf numFmtId="0" fontId="12" fillId="0" borderId="12" xfId="0" applyFont="1" applyFill="1" applyBorder="1" applyAlignment="1">
      <alignment vertical="center" wrapText="1"/>
    </xf>
    <xf numFmtId="0" fontId="12" fillId="0" borderId="12" xfId="0" applyFont="1" applyBorder="1" applyAlignment="1">
      <alignment horizontal="center" vertical="center" wrapText="1"/>
    </xf>
    <xf numFmtId="166" fontId="8" fillId="0" borderId="12" xfId="1" applyNumberFormat="1" applyFont="1" applyBorder="1" applyAlignment="1">
      <alignment horizontal="center" vertical="center"/>
    </xf>
    <xf numFmtId="4" fontId="8" fillId="0" borderId="12" xfId="1" applyNumberFormat="1" applyFont="1" applyBorder="1" applyAlignment="1">
      <alignment vertical="center"/>
    </xf>
    <xf numFmtId="165" fontId="4" fillId="0" borderId="16" xfId="1" applyNumberFormat="1" applyFont="1" applyFill="1" applyBorder="1" applyAlignment="1">
      <alignment horizontal="center" vertical="center" wrapText="1"/>
    </xf>
    <xf numFmtId="171" fontId="4" fillId="0" borderId="11" xfId="1" applyNumberFormat="1" applyFont="1" applyFill="1" applyBorder="1" applyAlignment="1">
      <alignment horizontal="right" vertical="center" wrapText="1"/>
    </xf>
    <xf numFmtId="43" fontId="4" fillId="0" borderId="12" xfId="1" applyFont="1" applyFill="1" applyBorder="1" applyAlignment="1">
      <alignment vertical="center" wrapText="1"/>
    </xf>
    <xf numFmtId="43" fontId="4" fillId="0" borderId="16" xfId="1" applyFont="1" applyFill="1" applyBorder="1" applyAlignment="1">
      <alignment vertical="center" wrapText="1"/>
    </xf>
    <xf numFmtId="171" fontId="4" fillId="0" borderId="11" xfId="1" applyNumberFormat="1" applyFont="1" applyFill="1" applyBorder="1" applyAlignment="1">
      <alignment vertical="center" wrapText="1"/>
    </xf>
    <xf numFmtId="43" fontId="4" fillId="0" borderId="13" xfId="1" applyFont="1" applyFill="1" applyBorder="1" applyAlignment="1">
      <alignment vertical="center" wrapText="1"/>
    </xf>
    <xf numFmtId="171" fontId="9" fillId="2" borderId="11" xfId="1" applyNumberFormat="1" applyFont="1" applyFill="1" applyBorder="1" applyAlignment="1">
      <alignment vertical="center" wrapText="1"/>
    </xf>
    <xf numFmtId="43" fontId="9" fillId="2" borderId="13" xfId="1" applyFont="1" applyFill="1" applyBorder="1" applyAlignment="1">
      <alignment vertical="center" wrapText="1"/>
    </xf>
    <xf numFmtId="43" fontId="8" fillId="2" borderId="13" xfId="1" applyFont="1" applyFill="1" applyBorder="1" applyAlignment="1">
      <alignment vertical="center" wrapText="1"/>
    </xf>
    <xf numFmtId="0" fontId="4" fillId="0" borderId="25" xfId="0" applyFont="1" applyBorder="1" applyAlignment="1">
      <alignment horizontal="center" vertical="center"/>
    </xf>
    <xf numFmtId="49" fontId="5" fillId="6" borderId="26" xfId="0" applyNumberFormat="1" applyFont="1" applyFill="1" applyBorder="1" applyAlignment="1">
      <alignment horizontal="center" vertical="center"/>
    </xf>
    <xf numFmtId="49" fontId="5" fillId="5" borderId="26" xfId="0" applyNumberFormat="1" applyFont="1" applyFill="1" applyBorder="1" applyAlignment="1">
      <alignment horizontal="center" vertical="center"/>
    </xf>
    <xf numFmtId="49" fontId="4" fillId="3" borderId="26" xfId="0" applyNumberFormat="1" applyFont="1" applyFill="1" applyBorder="1" applyAlignment="1">
      <alignment horizontal="center" vertical="center"/>
    </xf>
    <xf numFmtId="49" fontId="6" fillId="2" borderId="26" xfId="0" applyNumberFormat="1" applyFont="1" applyFill="1" applyBorder="1" applyAlignment="1">
      <alignment horizontal="center" vertical="center"/>
    </xf>
    <xf numFmtId="49" fontId="8" fillId="0" borderId="26" xfId="0" applyNumberFormat="1" applyFont="1" applyFill="1" applyBorder="1" applyAlignment="1">
      <alignment horizontal="center" vertical="center"/>
    </xf>
    <xf numFmtId="0" fontId="9" fillId="0" borderId="26" xfId="0" applyFont="1" applyFill="1" applyBorder="1" applyAlignment="1">
      <alignment horizontal="center" vertical="center" wrapText="1"/>
    </xf>
    <xf numFmtId="0" fontId="9" fillId="0" borderId="26" xfId="0" applyFont="1" applyFill="1" applyBorder="1" applyAlignment="1">
      <alignment horizontal="center" vertical="center"/>
    </xf>
    <xf numFmtId="49" fontId="8" fillId="2" borderId="26" xfId="0" applyNumberFormat="1" applyFont="1" applyFill="1" applyBorder="1" applyAlignment="1">
      <alignment horizontal="center" vertical="center"/>
    </xf>
    <xf numFmtId="49" fontId="8" fillId="0" borderId="26" xfId="0" applyNumberFormat="1" applyFont="1" applyBorder="1" applyAlignment="1">
      <alignment horizontal="center" vertical="center"/>
    </xf>
    <xf numFmtId="49" fontId="9" fillId="3" borderId="26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" fontId="4" fillId="0" borderId="27" xfId="0" applyNumberFormat="1" applyFont="1" applyBorder="1" applyAlignment="1">
      <alignment horizontal="center" vertical="center" wrapText="1"/>
    </xf>
    <xf numFmtId="4" fontId="4" fillId="0" borderId="28" xfId="0" applyNumberFormat="1" applyFont="1" applyBorder="1" applyAlignment="1">
      <alignment horizontal="center" vertical="center" wrapText="1"/>
    </xf>
    <xf numFmtId="4" fontId="4" fillId="0" borderId="17" xfId="0" applyNumberFormat="1" applyFont="1" applyBorder="1" applyAlignment="1">
      <alignment horizontal="center" vertical="center" wrapText="1"/>
    </xf>
    <xf numFmtId="43" fontId="4" fillId="5" borderId="15" xfId="1" applyFont="1" applyFill="1" applyBorder="1" applyAlignment="1">
      <alignment vertical="center" wrapText="1"/>
    </xf>
    <xf numFmtId="165" fontId="6" fillId="2" borderId="15" xfId="1" applyNumberFormat="1" applyFont="1" applyFill="1" applyBorder="1" applyAlignment="1">
      <alignment horizontal="center" vertical="center" wrapText="1"/>
    </xf>
    <xf numFmtId="4" fontId="8" fillId="2" borderId="15" xfId="1" applyNumberFormat="1" applyFont="1" applyFill="1" applyBorder="1" applyAlignment="1">
      <alignment vertical="center"/>
    </xf>
    <xf numFmtId="165" fontId="9" fillId="2" borderId="15" xfId="1" applyNumberFormat="1" applyFont="1" applyFill="1" applyBorder="1" applyAlignment="1">
      <alignment horizontal="center" vertical="center" wrapText="1"/>
    </xf>
    <xf numFmtId="165" fontId="9" fillId="2" borderId="15" xfId="1" applyNumberFormat="1" applyFont="1" applyFill="1" applyBorder="1" applyAlignment="1">
      <alignment vertical="center"/>
    </xf>
    <xf numFmtId="4" fontId="8" fillId="0" borderId="15" xfId="1" applyNumberFormat="1" applyFont="1" applyBorder="1" applyAlignment="1">
      <alignment vertical="center"/>
    </xf>
    <xf numFmtId="4" fontId="8" fillId="0" borderId="15" xfId="1" applyNumberFormat="1" applyFont="1" applyFill="1" applyBorder="1" applyAlignment="1">
      <alignment vertical="center"/>
    </xf>
    <xf numFmtId="4" fontId="9" fillId="0" borderId="15" xfId="1" applyNumberFormat="1" applyFont="1" applyFill="1" applyBorder="1" applyAlignment="1">
      <alignment vertical="center"/>
    </xf>
    <xf numFmtId="0" fontId="17" fillId="0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vertical="center"/>
    </xf>
    <xf numFmtId="0" fontId="15" fillId="0" borderId="1" xfId="0" applyFont="1" applyFill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/>
    </xf>
    <xf numFmtId="49" fontId="16" fillId="8" borderId="1" xfId="0" applyNumberFormat="1" applyFont="1" applyFill="1" applyBorder="1" applyAlignment="1">
      <alignment horizontal="center" vertical="center"/>
    </xf>
    <xf numFmtId="0" fontId="15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left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/>
    </xf>
    <xf numFmtId="43" fontId="16" fillId="8" borderId="1" xfId="1" applyFont="1" applyFill="1" applyBorder="1" applyAlignment="1">
      <alignment horizontal="center" vertical="center" wrapText="1"/>
    </xf>
    <xf numFmtId="49" fontId="14" fillId="8" borderId="1" xfId="0" applyNumberFormat="1" applyFont="1" applyFill="1" applyBorder="1" applyAlignment="1">
      <alignment horizontal="center" vertical="center"/>
    </xf>
    <xf numFmtId="0" fontId="14" fillId="8" borderId="1" xfId="0" applyFont="1" applyFill="1" applyBorder="1" applyAlignment="1">
      <alignment vertical="center" wrapText="1"/>
    </xf>
    <xf numFmtId="0" fontId="14" fillId="8" borderId="1" xfId="0" applyFont="1" applyFill="1" applyBorder="1" applyAlignment="1">
      <alignment horizontal="center" vertical="center" wrapText="1"/>
    </xf>
    <xf numFmtId="165" fontId="14" fillId="8" borderId="1" xfId="1" applyNumberFormat="1" applyFont="1" applyFill="1" applyBorder="1" applyAlignment="1">
      <alignment horizontal="center" vertical="center" wrapText="1"/>
    </xf>
    <xf numFmtId="43" fontId="14" fillId="8" borderId="1" xfId="1" applyFont="1" applyFill="1" applyBorder="1" applyAlignment="1">
      <alignment vertical="center" wrapText="1"/>
    </xf>
    <xf numFmtId="0" fontId="15" fillId="8" borderId="1" xfId="0" applyFont="1" applyFill="1" applyBorder="1"/>
    <xf numFmtId="0" fontId="16" fillId="8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horizontal="left" vertical="center" wrapText="1"/>
    </xf>
    <xf numFmtId="166" fontId="15" fillId="0" borderId="1" xfId="1" applyNumberFormat="1" applyFont="1" applyFill="1" applyBorder="1" applyAlignment="1">
      <alignment horizontal="right" vertical="center"/>
    </xf>
    <xf numFmtId="0" fontId="17" fillId="0" borderId="1" xfId="0" applyFont="1" applyFill="1" applyBorder="1" applyAlignment="1">
      <alignment horizontal="right" vertical="center" wrapText="1"/>
    </xf>
    <xf numFmtId="4" fontId="15" fillId="0" borderId="1" xfId="1" applyNumberFormat="1" applyFont="1" applyFill="1" applyBorder="1" applyAlignment="1">
      <alignment horizontal="right" vertical="center"/>
    </xf>
    <xf numFmtId="4" fontId="17" fillId="0" borderId="1" xfId="0" applyNumberFormat="1" applyFont="1" applyFill="1" applyBorder="1" applyAlignment="1">
      <alignment horizontal="right" vertical="center" wrapText="1"/>
    </xf>
    <xf numFmtId="0" fontId="17" fillId="8" borderId="1" xfId="0" applyFont="1" applyFill="1" applyBorder="1" applyAlignment="1">
      <alignment horizontal="center" vertical="center" wrapText="1"/>
    </xf>
    <xf numFmtId="164" fontId="15" fillId="8" borderId="1" xfId="1" applyNumberFormat="1" applyFont="1" applyFill="1" applyBorder="1" applyAlignment="1">
      <alignment horizontal="right" vertical="center"/>
    </xf>
    <xf numFmtId="4" fontId="14" fillId="8" borderId="1" xfId="1" applyNumberFormat="1" applyFont="1" applyFill="1" applyBorder="1" applyAlignment="1">
      <alignment vertical="center"/>
    </xf>
    <xf numFmtId="0" fontId="14" fillId="8" borderId="1" xfId="0" applyFont="1" applyFill="1" applyBorder="1" applyAlignment="1">
      <alignment horizontal="right" vertical="center" wrapText="1"/>
    </xf>
    <xf numFmtId="165" fontId="15" fillId="0" borderId="1" xfId="1" applyNumberFormat="1" applyFont="1" applyFill="1" applyBorder="1" applyAlignment="1">
      <alignment horizontal="right" vertical="center" wrapText="1"/>
    </xf>
    <xf numFmtId="164" fontId="15" fillId="0" borderId="1" xfId="1" applyNumberFormat="1" applyFont="1" applyFill="1" applyBorder="1" applyAlignment="1">
      <alignment horizontal="right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0" fillId="9" borderId="1" xfId="0" applyFill="1" applyBorder="1"/>
    <xf numFmtId="0" fontId="0" fillId="10" borderId="1" xfId="0" applyFill="1" applyBorder="1"/>
    <xf numFmtId="0" fontId="16" fillId="9" borderId="1" xfId="0" applyFont="1" applyFill="1" applyBorder="1" applyAlignment="1">
      <alignment vertical="center" wrapText="1"/>
    </xf>
    <xf numFmtId="0" fontId="16" fillId="10" borderId="1" xfId="0" applyFont="1" applyFill="1" applyBorder="1" applyAlignment="1">
      <alignment vertical="center" wrapText="1"/>
    </xf>
    <xf numFmtId="43" fontId="14" fillId="9" borderId="1" xfId="0" applyNumberFormat="1" applyFont="1" applyFill="1" applyBorder="1"/>
    <xf numFmtId="43" fontId="14" fillId="10" borderId="1" xfId="0" applyNumberFormat="1" applyFont="1" applyFill="1" applyBorder="1"/>
    <xf numFmtId="0" fontId="15" fillId="0" borderId="0" xfId="0" applyFont="1"/>
    <xf numFmtId="0" fontId="18" fillId="0" borderId="0" xfId="0" applyFont="1" applyAlignment="1">
      <alignment vertical="center"/>
    </xf>
    <xf numFmtId="0" fontId="18" fillId="0" borderId="0" xfId="0" applyFont="1" applyAlignment="1">
      <alignment horizontal="left" vertical="center"/>
    </xf>
    <xf numFmtId="0" fontId="18" fillId="0" borderId="0" xfId="0" applyFont="1" applyAlignment="1">
      <alignment horizontal="center" vertical="center"/>
    </xf>
    <xf numFmtId="0" fontId="18" fillId="0" borderId="0" xfId="0" applyFont="1"/>
    <xf numFmtId="4" fontId="21" fillId="0" borderId="0" xfId="2" applyNumberFormat="1" applyFont="1" applyAlignment="1">
      <alignment horizontal="right" vertical="center"/>
    </xf>
    <xf numFmtId="4" fontId="21" fillId="0" borderId="0" xfId="0" applyNumberFormat="1" applyFont="1" applyAlignment="1">
      <alignment horizontal="right" vertical="center"/>
    </xf>
    <xf numFmtId="43" fontId="0" fillId="0" borderId="0" xfId="1" applyFont="1"/>
    <xf numFmtId="4" fontId="17" fillId="0" borderId="1" xfId="1" applyNumberFormat="1" applyFont="1" applyFill="1" applyBorder="1" applyAlignment="1">
      <alignment vertical="center"/>
    </xf>
    <xf numFmtId="166" fontId="17" fillId="0" borderId="1" xfId="1" applyNumberFormat="1" applyFont="1" applyFill="1" applyBorder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49" fontId="6" fillId="4" borderId="19" xfId="0" applyNumberFormat="1" applyFont="1" applyFill="1" applyBorder="1" applyAlignment="1">
      <alignment horizontal="center" vertical="center"/>
    </xf>
    <xf numFmtId="49" fontId="6" fillId="4" borderId="26" xfId="0" applyNumberFormat="1" applyFont="1" applyFill="1" applyBorder="1" applyAlignment="1">
      <alignment horizontal="center" vertical="center"/>
    </xf>
    <xf numFmtId="0" fontId="0" fillId="4" borderId="1" xfId="0" applyFill="1" applyBorder="1"/>
    <xf numFmtId="0" fontId="7" fillId="4" borderId="1" xfId="0" applyFont="1" applyFill="1" applyBorder="1" applyAlignment="1">
      <alignment vertical="center" wrapText="1"/>
    </xf>
    <xf numFmtId="0" fontId="7" fillId="4" borderId="1" xfId="0" applyFont="1" applyFill="1" applyBorder="1" applyAlignment="1">
      <alignment horizontal="center" vertical="center" wrapText="1"/>
    </xf>
    <xf numFmtId="165" fontId="6" fillId="4" borderId="1" xfId="1" applyNumberFormat="1" applyFont="1" applyFill="1" applyBorder="1" applyAlignment="1">
      <alignment horizontal="center" vertical="center" wrapText="1"/>
    </xf>
    <xf numFmtId="4" fontId="6" fillId="4" borderId="1" xfId="1" applyNumberFormat="1" applyFont="1" applyFill="1" applyBorder="1" applyAlignment="1">
      <alignment vertical="center"/>
    </xf>
    <xf numFmtId="4" fontId="6" fillId="4" borderId="15" xfId="1" applyNumberFormat="1" applyFont="1" applyFill="1" applyBorder="1" applyAlignment="1">
      <alignment vertical="center"/>
    </xf>
    <xf numFmtId="0" fontId="0" fillId="4" borderId="15" xfId="0" applyFill="1" applyBorder="1"/>
    <xf numFmtId="171" fontId="8" fillId="4" borderId="19" xfId="1" applyNumberFormat="1" applyFont="1" applyFill="1" applyBorder="1" applyAlignment="1">
      <alignment horizontal="right" vertical="center"/>
    </xf>
    <xf numFmtId="43" fontId="8" fillId="4" borderId="1" xfId="1" applyFont="1" applyFill="1" applyBorder="1" applyAlignment="1">
      <alignment vertical="center" wrapText="1"/>
    </xf>
    <xf numFmtId="43" fontId="8" fillId="4" borderId="9" xfId="1" applyFont="1" applyFill="1" applyBorder="1" applyAlignment="1">
      <alignment vertical="center" wrapText="1"/>
    </xf>
    <xf numFmtId="171" fontId="9" fillId="4" borderId="19" xfId="1" applyNumberFormat="1" applyFont="1" applyFill="1" applyBorder="1" applyAlignment="1">
      <alignment vertical="center" wrapText="1"/>
    </xf>
    <xf numFmtId="43" fontId="9" fillId="4" borderId="1" xfId="1" applyFont="1" applyFill="1" applyBorder="1" applyAlignment="1">
      <alignment vertical="center" wrapText="1"/>
    </xf>
    <xf numFmtId="43" fontId="9" fillId="4" borderId="9" xfId="1" applyFont="1" applyFill="1" applyBorder="1" applyAlignment="1">
      <alignment vertical="center" wrapText="1"/>
    </xf>
    <xf numFmtId="43" fontId="8" fillId="4" borderId="15" xfId="1" applyFont="1" applyFill="1" applyBorder="1" applyAlignment="1">
      <alignment vertical="center" wrapText="1"/>
    </xf>
    <xf numFmtId="43" fontId="8" fillId="4" borderId="19" xfId="1" applyFont="1" applyFill="1" applyBorder="1" applyAlignment="1">
      <alignment vertical="center" wrapText="1"/>
    </xf>
    <xf numFmtId="43" fontId="0" fillId="4" borderId="0" xfId="0" applyNumberFormat="1" applyFill="1"/>
    <xf numFmtId="0" fontId="0" fillId="4" borderId="0" xfId="0" applyFill="1"/>
    <xf numFmtId="49" fontId="8" fillId="4" borderId="19" xfId="0" applyNumberFormat="1" applyFont="1" applyFill="1" applyBorder="1" applyAlignment="1">
      <alignment horizontal="center" vertical="center"/>
    </xf>
    <xf numFmtId="49" fontId="8" fillId="4" borderId="26" xfId="0" applyNumberFormat="1" applyFont="1" applyFill="1" applyBorder="1" applyAlignment="1">
      <alignment horizontal="center" vertical="center"/>
    </xf>
    <xf numFmtId="0" fontId="10" fillId="4" borderId="1" xfId="0" applyFont="1" applyFill="1" applyBorder="1"/>
    <xf numFmtId="0" fontId="12" fillId="4" borderId="1" xfId="0" applyFont="1" applyFill="1" applyBorder="1" applyAlignment="1">
      <alignment vertical="center" wrapText="1"/>
    </xf>
    <xf numFmtId="0" fontId="12" fillId="4" borderId="1" xfId="0" applyFont="1" applyFill="1" applyBorder="1" applyAlignment="1">
      <alignment horizontal="center" vertical="center" wrapText="1"/>
    </xf>
    <xf numFmtId="4" fontId="8" fillId="4" borderId="1" xfId="1" applyNumberFormat="1" applyFont="1" applyFill="1" applyBorder="1" applyAlignment="1">
      <alignment horizontal="center" vertical="center"/>
    </xf>
    <xf numFmtId="4" fontId="8" fillId="4" borderId="1" xfId="1" applyNumberFormat="1" applyFont="1" applyFill="1" applyBorder="1" applyAlignment="1">
      <alignment vertical="center"/>
    </xf>
    <xf numFmtId="4" fontId="8" fillId="4" borderId="15" xfId="1" applyNumberFormat="1" applyFont="1" applyFill="1" applyBorder="1" applyAlignment="1">
      <alignment vertical="center"/>
    </xf>
    <xf numFmtId="4" fontId="12" fillId="4" borderId="1" xfId="0" applyNumberFormat="1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vertical="center" wrapText="1"/>
    </xf>
    <xf numFmtId="166" fontId="8" fillId="4" borderId="1" xfId="1" applyNumberFormat="1" applyFont="1" applyFill="1" applyBorder="1" applyAlignment="1">
      <alignment horizontal="center" vertical="center"/>
    </xf>
    <xf numFmtId="171" fontId="8" fillId="4" borderId="19" xfId="1" applyNumberFormat="1" applyFont="1" applyFill="1" applyBorder="1" applyAlignment="1">
      <alignment horizontal="right"/>
    </xf>
    <xf numFmtId="43" fontId="9" fillId="4" borderId="15" xfId="1" applyFont="1" applyFill="1" applyBorder="1" applyAlignment="1">
      <alignment vertical="center" wrapText="1"/>
    </xf>
    <xf numFmtId="0" fontId="10" fillId="4" borderId="15" xfId="0" applyFont="1" applyFill="1" applyBorder="1"/>
    <xf numFmtId="49" fontId="8" fillId="11" borderId="19" xfId="0" applyNumberFormat="1" applyFont="1" applyFill="1" applyBorder="1" applyAlignment="1">
      <alignment horizontal="center" vertical="center"/>
    </xf>
    <xf numFmtId="49" fontId="8" fillId="11" borderId="26" xfId="0" applyNumberFormat="1" applyFont="1" applyFill="1" applyBorder="1" applyAlignment="1">
      <alignment horizontal="center" vertical="center"/>
    </xf>
    <xf numFmtId="0" fontId="10" fillId="11" borderId="1" xfId="0" applyFont="1" applyFill="1" applyBorder="1"/>
    <xf numFmtId="0" fontId="12" fillId="11" borderId="1" xfId="0" applyFont="1" applyFill="1" applyBorder="1" applyAlignment="1">
      <alignment vertical="center" wrapText="1"/>
    </xf>
    <xf numFmtId="0" fontId="12" fillId="11" borderId="1" xfId="0" applyFont="1" applyFill="1" applyBorder="1" applyAlignment="1">
      <alignment horizontal="center" vertical="center" wrapText="1"/>
    </xf>
    <xf numFmtId="166" fontId="8" fillId="11" borderId="1" xfId="1" applyNumberFormat="1" applyFont="1" applyFill="1" applyBorder="1" applyAlignment="1">
      <alignment horizontal="center" vertical="center"/>
    </xf>
    <xf numFmtId="4" fontId="8" fillId="11" borderId="1" xfId="1" applyNumberFormat="1" applyFont="1" applyFill="1" applyBorder="1" applyAlignment="1">
      <alignment vertical="center"/>
    </xf>
    <xf numFmtId="4" fontId="8" fillId="11" borderId="15" xfId="1" applyNumberFormat="1" applyFont="1" applyFill="1" applyBorder="1" applyAlignment="1">
      <alignment vertical="center"/>
    </xf>
    <xf numFmtId="0" fontId="10" fillId="11" borderId="15" xfId="0" applyFont="1" applyFill="1" applyBorder="1"/>
    <xf numFmtId="171" fontId="8" fillId="11" borderId="19" xfId="1" applyNumberFormat="1" applyFont="1" applyFill="1" applyBorder="1" applyAlignment="1">
      <alignment horizontal="right"/>
    </xf>
    <xf numFmtId="43" fontId="9" fillId="11" borderId="1" xfId="1" applyFont="1" applyFill="1" applyBorder="1" applyAlignment="1">
      <alignment vertical="center" wrapText="1"/>
    </xf>
    <xf numFmtId="43" fontId="9" fillId="11" borderId="9" xfId="1" applyFont="1" applyFill="1" applyBorder="1" applyAlignment="1">
      <alignment vertical="center" wrapText="1"/>
    </xf>
    <xf numFmtId="171" fontId="9" fillId="11" borderId="19" xfId="1" applyNumberFormat="1" applyFont="1" applyFill="1" applyBorder="1" applyAlignment="1">
      <alignment vertical="center" wrapText="1"/>
    </xf>
    <xf numFmtId="171" fontId="8" fillId="11" borderId="19" xfId="1" applyNumberFormat="1" applyFont="1" applyFill="1" applyBorder="1" applyAlignment="1">
      <alignment vertical="center" wrapText="1"/>
    </xf>
    <xf numFmtId="43" fontId="8" fillId="11" borderId="1" xfId="1" applyFont="1" applyFill="1" applyBorder="1" applyAlignment="1">
      <alignment vertical="center" wrapText="1"/>
    </xf>
    <xf numFmtId="43" fontId="8" fillId="11" borderId="15" xfId="1" applyFont="1" applyFill="1" applyBorder="1" applyAlignment="1">
      <alignment vertical="center" wrapText="1"/>
    </xf>
    <xf numFmtId="43" fontId="8" fillId="11" borderId="9" xfId="1" applyFont="1" applyFill="1" applyBorder="1" applyAlignment="1">
      <alignment vertical="center" wrapText="1"/>
    </xf>
    <xf numFmtId="43" fontId="8" fillId="11" borderId="19" xfId="1" applyFont="1" applyFill="1" applyBorder="1" applyAlignment="1">
      <alignment vertical="center" wrapText="1"/>
    </xf>
    <xf numFmtId="0" fontId="0" fillId="11" borderId="0" xfId="0" applyFill="1"/>
    <xf numFmtId="43" fontId="0" fillId="11" borderId="0" xfId="0" applyNumberFormat="1" applyFill="1"/>
    <xf numFmtId="4" fontId="12" fillId="11" borderId="1" xfId="1" applyNumberFormat="1" applyFont="1" applyFill="1" applyBorder="1" applyAlignment="1">
      <alignment vertical="center"/>
    </xf>
    <xf numFmtId="4" fontId="12" fillId="11" borderId="15" xfId="1" applyNumberFormat="1" applyFont="1" applyFill="1" applyBorder="1" applyAlignment="1">
      <alignment vertical="center"/>
    </xf>
    <xf numFmtId="171" fontId="8" fillId="11" borderId="19" xfId="1" applyNumberFormat="1" applyFont="1" applyFill="1" applyBorder="1" applyAlignment="1">
      <alignment horizontal="right" vertical="center"/>
    </xf>
    <xf numFmtId="43" fontId="9" fillId="11" borderId="15" xfId="1" applyFont="1" applyFill="1" applyBorder="1" applyAlignment="1">
      <alignment vertical="center" wrapText="1"/>
    </xf>
    <xf numFmtId="49" fontId="8" fillId="4" borderId="11" xfId="0" applyNumberFormat="1" applyFont="1" applyFill="1" applyBorder="1" applyAlignment="1">
      <alignment horizontal="center" vertical="center"/>
    </xf>
    <xf numFmtId="49" fontId="8" fillId="4" borderId="25" xfId="0" applyNumberFormat="1" applyFont="1" applyFill="1" applyBorder="1" applyAlignment="1">
      <alignment horizontal="center" vertical="center"/>
    </xf>
    <xf numFmtId="0" fontId="11" fillId="4" borderId="12" xfId="0" applyFont="1" applyFill="1" applyBorder="1" applyAlignment="1">
      <alignment horizontal="left" vertical="center" wrapText="1"/>
    </xf>
    <xf numFmtId="0" fontId="12" fillId="4" borderId="12" xfId="0" applyFont="1" applyFill="1" applyBorder="1" applyAlignment="1">
      <alignment vertical="center" wrapText="1"/>
    </xf>
    <xf numFmtId="0" fontId="12" fillId="4" borderId="12" xfId="0" applyFont="1" applyFill="1" applyBorder="1" applyAlignment="1">
      <alignment horizontal="center" vertical="center" wrapText="1"/>
    </xf>
    <xf numFmtId="166" fontId="8" fillId="4" borderId="12" xfId="1" applyNumberFormat="1" applyFont="1" applyFill="1" applyBorder="1" applyAlignment="1">
      <alignment horizontal="center" vertical="center"/>
    </xf>
    <xf numFmtId="4" fontId="8" fillId="4" borderId="12" xfId="1" applyNumberFormat="1" applyFont="1" applyFill="1" applyBorder="1" applyAlignment="1">
      <alignment vertical="center"/>
    </xf>
    <xf numFmtId="4" fontId="8" fillId="4" borderId="16" xfId="1" applyNumberFormat="1" applyFont="1" applyFill="1" applyBorder="1" applyAlignment="1">
      <alignment vertical="center"/>
    </xf>
    <xf numFmtId="165" fontId="4" fillId="4" borderId="16" xfId="1" applyNumberFormat="1" applyFont="1" applyFill="1" applyBorder="1" applyAlignment="1">
      <alignment horizontal="center" vertical="center" wrapText="1"/>
    </xf>
    <xf numFmtId="171" fontId="4" fillId="4" borderId="11" xfId="1" applyNumberFormat="1" applyFont="1" applyFill="1" applyBorder="1" applyAlignment="1">
      <alignment horizontal="right" vertical="center" wrapText="1"/>
    </xf>
    <xf numFmtId="43" fontId="4" fillId="4" borderId="12" xfId="1" applyFont="1" applyFill="1" applyBorder="1" applyAlignment="1">
      <alignment vertical="center" wrapText="1"/>
    </xf>
    <xf numFmtId="43" fontId="4" fillId="4" borderId="16" xfId="1" applyFont="1" applyFill="1" applyBorder="1" applyAlignment="1">
      <alignment vertical="center" wrapText="1"/>
    </xf>
    <xf numFmtId="171" fontId="4" fillId="4" borderId="11" xfId="1" applyNumberFormat="1" applyFont="1" applyFill="1" applyBorder="1" applyAlignment="1">
      <alignment vertical="center" wrapText="1"/>
    </xf>
    <xf numFmtId="43" fontId="4" fillId="4" borderId="13" xfId="1" applyFont="1" applyFill="1" applyBorder="1" applyAlignment="1">
      <alignment vertical="center" wrapText="1"/>
    </xf>
    <xf numFmtId="43" fontId="9" fillId="4" borderId="12" xfId="1" applyFont="1" applyFill="1" applyBorder="1" applyAlignment="1">
      <alignment vertical="center" wrapText="1"/>
    </xf>
    <xf numFmtId="43" fontId="9" fillId="4" borderId="16" xfId="1" applyFont="1" applyFill="1" applyBorder="1" applyAlignment="1">
      <alignment vertical="center" wrapText="1"/>
    </xf>
    <xf numFmtId="171" fontId="9" fillId="4" borderId="11" xfId="1" applyNumberFormat="1" applyFont="1" applyFill="1" applyBorder="1" applyAlignment="1">
      <alignment vertical="center" wrapText="1"/>
    </xf>
    <xf numFmtId="43" fontId="9" fillId="4" borderId="13" xfId="1" applyFont="1" applyFill="1" applyBorder="1" applyAlignment="1">
      <alignment vertical="center" wrapText="1"/>
    </xf>
    <xf numFmtId="43" fontId="8" fillId="4" borderId="12" xfId="1" applyFont="1" applyFill="1" applyBorder="1" applyAlignment="1">
      <alignment vertical="center" wrapText="1"/>
    </xf>
    <xf numFmtId="43" fontId="8" fillId="4" borderId="11" xfId="1" applyFont="1" applyFill="1" applyBorder="1" applyAlignment="1">
      <alignment vertical="center" wrapText="1"/>
    </xf>
    <xf numFmtId="43" fontId="8" fillId="4" borderId="13" xfId="1" applyFont="1" applyFill="1" applyBorder="1" applyAlignment="1">
      <alignment vertical="center" wrapText="1"/>
    </xf>
    <xf numFmtId="0" fontId="11" fillId="4" borderId="1" xfId="0" applyFont="1" applyFill="1" applyBorder="1" applyAlignment="1">
      <alignment horizontal="left" vertical="center" wrapText="1"/>
    </xf>
    <xf numFmtId="165" fontId="4" fillId="4" borderId="15" xfId="1" applyNumberFormat="1" applyFont="1" applyFill="1" applyBorder="1" applyAlignment="1">
      <alignment horizontal="center" vertical="center" wrapText="1"/>
    </xf>
    <xf numFmtId="171" fontId="4" fillId="4" borderId="19" xfId="1" applyNumberFormat="1" applyFont="1" applyFill="1" applyBorder="1" applyAlignment="1">
      <alignment horizontal="right" vertical="center" wrapText="1"/>
    </xf>
    <xf numFmtId="43" fontId="4" fillId="4" borderId="1" xfId="1" applyFont="1" applyFill="1" applyBorder="1" applyAlignment="1">
      <alignment vertical="center" wrapText="1"/>
    </xf>
    <xf numFmtId="43" fontId="4" fillId="4" borderId="15" xfId="1" applyFont="1" applyFill="1" applyBorder="1" applyAlignment="1">
      <alignment vertical="center" wrapText="1"/>
    </xf>
    <xf numFmtId="171" fontId="4" fillId="4" borderId="19" xfId="1" applyNumberFormat="1" applyFont="1" applyFill="1" applyBorder="1" applyAlignment="1">
      <alignment vertical="center" wrapText="1"/>
    </xf>
    <xf numFmtId="43" fontId="4" fillId="4" borderId="9" xfId="1" applyFont="1" applyFill="1" applyBorder="1" applyAlignment="1">
      <alignment vertical="center" wrapText="1"/>
    </xf>
    <xf numFmtId="0" fontId="11" fillId="11" borderId="1" xfId="0" applyFont="1" applyFill="1" applyBorder="1" applyAlignment="1">
      <alignment horizontal="left" vertical="center" wrapText="1"/>
    </xf>
    <xf numFmtId="165" fontId="4" fillId="11" borderId="15" xfId="1" applyNumberFormat="1" applyFont="1" applyFill="1" applyBorder="1" applyAlignment="1">
      <alignment horizontal="center" vertical="center" wrapText="1"/>
    </xf>
    <xf numFmtId="171" fontId="4" fillId="11" borderId="19" xfId="1" applyNumberFormat="1" applyFont="1" applyFill="1" applyBorder="1" applyAlignment="1">
      <alignment horizontal="right" vertical="center" wrapText="1"/>
    </xf>
    <xf numFmtId="43" fontId="4" fillId="11" borderId="1" xfId="1" applyFont="1" applyFill="1" applyBorder="1" applyAlignment="1">
      <alignment vertical="center" wrapText="1"/>
    </xf>
    <xf numFmtId="43" fontId="4" fillId="11" borderId="15" xfId="1" applyFont="1" applyFill="1" applyBorder="1" applyAlignment="1">
      <alignment vertical="center" wrapText="1"/>
    </xf>
    <xf numFmtId="171" fontId="4" fillId="11" borderId="19" xfId="1" applyNumberFormat="1" applyFont="1" applyFill="1" applyBorder="1" applyAlignment="1">
      <alignment vertical="center" wrapText="1"/>
    </xf>
    <xf numFmtId="43" fontId="4" fillId="11" borderId="9" xfId="1" applyFont="1" applyFill="1" applyBorder="1" applyAlignment="1">
      <alignment vertical="center" wrapText="1"/>
    </xf>
    <xf numFmtId="4" fontId="8" fillId="11" borderId="1" xfId="1" applyNumberFormat="1" applyFont="1" applyFill="1" applyBorder="1" applyAlignment="1">
      <alignment horizontal="center" vertical="center"/>
    </xf>
    <xf numFmtId="0" fontId="0" fillId="11" borderId="15" xfId="0" applyFill="1" applyBorder="1"/>
    <xf numFmtId="4" fontId="12" fillId="11" borderId="1" xfId="0" applyNumberFormat="1" applyFont="1" applyFill="1" applyBorder="1" applyAlignment="1">
      <alignment horizontal="center" vertical="center" wrapText="1"/>
    </xf>
    <xf numFmtId="0" fontId="0" fillId="11" borderId="0" xfId="0" applyFill="1" applyAlignment="1">
      <alignment vertical="center"/>
    </xf>
    <xf numFmtId="172" fontId="0" fillId="0" borderId="0" xfId="0" applyNumberFormat="1"/>
    <xf numFmtId="0" fontId="15" fillId="0" borderId="1" xfId="0" applyFont="1" applyFill="1" applyBorder="1" applyAlignment="1">
      <alignment horizontal="center" vertical="center"/>
    </xf>
    <xf numFmtId="4" fontId="18" fillId="0" borderId="0" xfId="0" applyNumberFormat="1" applyFont="1" applyAlignment="1">
      <alignment horizontal="right" vertical="center"/>
    </xf>
    <xf numFmtId="0" fontId="0" fillId="0" borderId="0" xfId="0" applyFont="1" applyFill="1"/>
    <xf numFmtId="4" fontId="22" fillId="0" borderId="0" xfId="2" applyNumberFormat="1" applyFont="1" applyFill="1" applyAlignment="1">
      <alignment horizontal="right" vertical="center"/>
    </xf>
    <xf numFmtId="4" fontId="22" fillId="0" borderId="0" xfId="0" applyNumberFormat="1" applyFont="1" applyFill="1" applyAlignment="1">
      <alignment horizontal="right" vertical="center"/>
    </xf>
    <xf numFmtId="0" fontId="16" fillId="0" borderId="1" xfId="0" applyFont="1" applyBorder="1" applyAlignment="1">
      <alignment horizontal="center" vertical="center" wrapText="1"/>
    </xf>
    <xf numFmtId="0" fontId="23" fillId="0" borderId="0" xfId="0" applyFont="1" applyBorder="1" applyAlignment="1">
      <alignment horizontal="left" vertical="center"/>
    </xf>
    <xf numFmtId="0" fontId="24" fillId="0" borderId="0" xfId="0" applyFont="1"/>
    <xf numFmtId="0" fontId="25" fillId="0" borderId="0" xfId="0" applyFont="1" applyAlignment="1">
      <alignment horizontal="left" vertical="center"/>
    </xf>
    <xf numFmtId="0" fontId="26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49" fontId="16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 wrapText="1"/>
    </xf>
    <xf numFmtId="167" fontId="16" fillId="0" borderId="1" xfId="0" applyNumberFormat="1" applyFont="1" applyFill="1" applyBorder="1" applyAlignment="1">
      <alignment horizontal="center" vertical="center"/>
    </xf>
    <xf numFmtId="4" fontId="14" fillId="0" borderId="1" xfId="1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167" fontId="14" fillId="0" borderId="1" xfId="0" applyNumberFormat="1" applyFont="1" applyFill="1" applyBorder="1" applyAlignment="1">
      <alignment horizontal="center" vertical="center" wrapText="1"/>
    </xf>
    <xf numFmtId="4" fontId="14" fillId="0" borderId="1" xfId="1" applyNumberFormat="1" applyFont="1" applyFill="1" applyBorder="1" applyAlignment="1">
      <alignment horizontal="right" vertical="center" wrapText="1"/>
    </xf>
    <xf numFmtId="49" fontId="0" fillId="0" borderId="1" xfId="0" applyNumberFormat="1" applyFill="1" applyBorder="1"/>
    <xf numFmtId="0" fontId="16" fillId="0" borderId="1" xfId="0" applyFont="1" applyFill="1" applyBorder="1" applyAlignment="1">
      <alignment vertical="center" wrapText="1"/>
    </xf>
    <xf numFmtId="0" fontId="0" fillId="0" borderId="1" xfId="0" applyFill="1" applyBorder="1"/>
    <xf numFmtId="167" fontId="0" fillId="0" borderId="1" xfId="0" applyNumberFormat="1" applyFill="1" applyBorder="1" applyAlignment="1">
      <alignment horizontal="center" vertical="center"/>
    </xf>
    <xf numFmtId="4" fontId="14" fillId="0" borderId="1" xfId="0" applyNumberFormat="1" applyFont="1" applyFill="1" applyBorder="1"/>
    <xf numFmtId="4" fontId="14" fillId="0" borderId="1" xfId="0" applyNumberFormat="1" applyFont="1" applyFill="1" applyBorder="1" applyAlignment="1">
      <alignment horizontal="right"/>
    </xf>
    <xf numFmtId="0" fontId="14" fillId="0" borderId="22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4" fillId="0" borderId="24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4" fontId="4" fillId="0" borderId="5" xfId="2" applyNumberFormat="1" applyFont="1" applyBorder="1" applyAlignment="1">
      <alignment horizontal="center" vertical="center" wrapText="1"/>
    </xf>
    <xf numFmtId="4" fontId="4" fillId="0" borderId="2" xfId="2" applyNumberFormat="1" applyFont="1" applyBorder="1" applyAlignment="1">
      <alignment horizontal="center" vertical="center" wrapText="1"/>
    </xf>
    <xf numFmtId="4" fontId="4" fillId="0" borderId="3" xfId="2" applyNumberFormat="1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7" xfId="0" applyFont="1" applyBorder="1" applyAlignment="1">
      <alignment horizontal="center" wrapText="1"/>
    </xf>
    <xf numFmtId="0" fontId="4" fillId="0" borderId="19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9" xfId="0" applyFont="1" applyBorder="1" applyAlignment="1">
      <alignment horizontal="center" wrapText="1"/>
    </xf>
    <xf numFmtId="0" fontId="14" fillId="0" borderId="18" xfId="0" applyFont="1" applyBorder="1" applyAlignment="1">
      <alignment horizontal="center" vertical="center" wrapText="1"/>
    </xf>
    <xf numFmtId="0" fontId="14" fillId="0" borderId="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19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4" fontId="4" fillId="0" borderId="14" xfId="0" applyNumberFormat="1" applyFont="1" applyBorder="1" applyAlignment="1">
      <alignment horizontal="center" vertical="center" wrapText="1"/>
    </xf>
    <xf numFmtId="4" fontId="4" fillId="0" borderId="15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0" fillId="11" borderId="29" xfId="0" applyFill="1" applyBorder="1" applyAlignment="1">
      <alignment horizontal="left" vertical="center"/>
    </xf>
    <xf numFmtId="0" fontId="18" fillId="0" borderId="0" xfId="0" applyFont="1" applyFill="1" applyAlignment="1">
      <alignment horizontal="right" vertical="center"/>
    </xf>
    <xf numFmtId="0" fontId="19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3" xfId="2"/>
    <cellStyle name="Финансовый" xfId="1" builtinId="3"/>
  </cellStyles>
  <dxfs count="0"/>
  <tableStyles count="0" defaultTableStyle="TableStyleMedium9" defaultPivotStyle="PivotStyleLight16"/>
  <colors>
    <mruColors>
      <color rgb="FFE1F2CE"/>
      <color rgb="FFCAE8A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K365"/>
  <sheetViews>
    <sheetView topLeftCell="A10" zoomScale="85" zoomScaleNormal="85" workbookViewId="0">
      <selection activeCell="A22" sqref="A22:XFD22"/>
    </sheetView>
  </sheetViews>
  <sheetFormatPr defaultRowHeight="15" x14ac:dyDescent="0.25"/>
  <cols>
    <col min="2" max="2" width="31.5703125" hidden="1" customWidth="1"/>
    <col min="3" max="3" width="34.28515625" customWidth="1"/>
    <col min="5" max="5" width="9.7109375" customWidth="1"/>
    <col min="6" max="6" width="14.7109375" customWidth="1"/>
    <col min="7" max="7" width="18.140625" customWidth="1"/>
    <col min="8" max="8" width="12.85546875" hidden="1" customWidth="1"/>
    <col min="9" max="9" width="11.42578125" hidden="1" customWidth="1"/>
    <col min="10" max="11" width="12.7109375" hidden="1" customWidth="1"/>
    <col min="12" max="12" width="11.140625" hidden="1" customWidth="1"/>
    <col min="13" max="13" width="10.5703125" hidden="1" customWidth="1"/>
    <col min="14" max="15" width="13.7109375" hidden="1" customWidth="1"/>
    <col min="16" max="16" width="12.7109375" hidden="1" customWidth="1"/>
    <col min="17" max="17" width="12" hidden="1" customWidth="1"/>
    <col min="18" max="18" width="14" hidden="1" customWidth="1"/>
    <col min="19" max="19" width="14.140625" hidden="1" customWidth="1"/>
    <col min="20" max="20" width="13.28515625" hidden="1" customWidth="1"/>
    <col min="21" max="21" width="9.140625" hidden="1" customWidth="1"/>
    <col min="22" max="22" width="14.28515625" hidden="1" customWidth="1"/>
    <col min="23" max="23" width="14.7109375" hidden="1" customWidth="1"/>
    <col min="24" max="28" width="13.7109375" hidden="1" customWidth="1"/>
    <col min="30" max="30" width="15.7109375" customWidth="1"/>
    <col min="31" max="32" width="15.7109375" hidden="1" customWidth="1"/>
    <col min="34" max="34" width="18.85546875" customWidth="1"/>
    <col min="36" max="36" width="16.7109375" bestFit="1" customWidth="1"/>
    <col min="37" max="37" width="17" customWidth="1"/>
  </cols>
  <sheetData>
    <row r="5" spans="1:37" ht="15.75" thickBot="1" x14ac:dyDescent="0.3">
      <c r="A5" s="1"/>
      <c r="B5" s="2"/>
      <c r="C5" s="3"/>
      <c r="D5" s="3"/>
      <c r="E5" s="3"/>
      <c r="F5" s="3"/>
      <c r="G5" s="4"/>
    </row>
    <row r="6" spans="1:37" ht="15" customHeight="1" x14ac:dyDescent="0.25">
      <c r="A6" s="419" t="s">
        <v>0</v>
      </c>
      <c r="B6" s="422" t="s">
        <v>1</v>
      </c>
      <c r="C6" s="422" t="s">
        <v>2</v>
      </c>
      <c r="D6" s="422" t="s">
        <v>3</v>
      </c>
      <c r="E6" s="400" t="s">
        <v>4</v>
      </c>
      <c r="F6" s="400" t="s">
        <v>321</v>
      </c>
      <c r="G6" s="397" t="s">
        <v>322</v>
      </c>
      <c r="H6" s="417" t="s">
        <v>323</v>
      </c>
      <c r="I6" s="403" t="s">
        <v>326</v>
      </c>
      <c r="J6" s="404"/>
      <c r="K6" s="404"/>
      <c r="L6" s="405"/>
      <c r="M6" s="403" t="s">
        <v>326</v>
      </c>
      <c r="N6" s="404"/>
      <c r="O6" s="404"/>
      <c r="P6" s="405"/>
      <c r="Q6" s="403" t="s">
        <v>327</v>
      </c>
      <c r="R6" s="404"/>
      <c r="S6" s="404"/>
      <c r="T6" s="415"/>
      <c r="U6" s="403" t="s">
        <v>326</v>
      </c>
      <c r="V6" s="404"/>
      <c r="W6" s="404"/>
      <c r="X6" s="405"/>
      <c r="Y6" s="403" t="s">
        <v>326</v>
      </c>
      <c r="Z6" s="404"/>
      <c r="AA6" s="404"/>
      <c r="AB6" s="405"/>
      <c r="AC6" s="409" t="s">
        <v>333</v>
      </c>
      <c r="AD6" s="410"/>
      <c r="AE6" s="410"/>
      <c r="AF6" s="411"/>
      <c r="AG6" s="393" t="s">
        <v>332</v>
      </c>
      <c r="AH6" s="394"/>
    </row>
    <row r="7" spans="1:37" ht="30" customHeight="1" x14ac:dyDescent="0.25">
      <c r="A7" s="420"/>
      <c r="B7" s="423"/>
      <c r="C7" s="423"/>
      <c r="D7" s="423"/>
      <c r="E7" s="401"/>
      <c r="F7" s="401"/>
      <c r="G7" s="398"/>
      <c r="H7" s="418"/>
      <c r="I7" s="406" t="s">
        <v>328</v>
      </c>
      <c r="J7" s="407"/>
      <c r="K7" s="407"/>
      <c r="L7" s="408"/>
      <c r="M7" s="406" t="s">
        <v>329</v>
      </c>
      <c r="N7" s="407"/>
      <c r="O7" s="407"/>
      <c r="P7" s="408"/>
      <c r="Q7" s="406" t="s">
        <v>330</v>
      </c>
      <c r="R7" s="407"/>
      <c r="S7" s="407"/>
      <c r="T7" s="416"/>
      <c r="U7" s="406" t="s">
        <v>331</v>
      </c>
      <c r="V7" s="407"/>
      <c r="W7" s="407"/>
      <c r="X7" s="408"/>
      <c r="Y7" s="406" t="s">
        <v>410</v>
      </c>
      <c r="Z7" s="407"/>
      <c r="AA7" s="407"/>
      <c r="AB7" s="408"/>
      <c r="AC7" s="412"/>
      <c r="AD7" s="413"/>
      <c r="AE7" s="413"/>
      <c r="AF7" s="414"/>
      <c r="AG7" s="395"/>
      <c r="AH7" s="396"/>
    </row>
    <row r="8" spans="1:37" ht="40.5" customHeight="1" x14ac:dyDescent="0.25">
      <c r="A8" s="421"/>
      <c r="B8" s="424"/>
      <c r="C8" s="424"/>
      <c r="D8" s="424"/>
      <c r="E8" s="402"/>
      <c r="F8" s="402"/>
      <c r="G8" s="399"/>
      <c r="H8" s="418"/>
      <c r="I8" s="36" t="s">
        <v>4</v>
      </c>
      <c r="J8" s="26" t="s">
        <v>322</v>
      </c>
      <c r="K8" s="26" t="s">
        <v>324</v>
      </c>
      <c r="L8" s="27" t="s">
        <v>325</v>
      </c>
      <c r="M8" s="36" t="s">
        <v>4</v>
      </c>
      <c r="N8" s="26" t="s">
        <v>322</v>
      </c>
      <c r="O8" s="26" t="s">
        <v>324</v>
      </c>
      <c r="P8" s="27" t="s">
        <v>325</v>
      </c>
      <c r="Q8" s="36" t="s">
        <v>4</v>
      </c>
      <c r="R8" s="26" t="s">
        <v>322</v>
      </c>
      <c r="S8" s="26" t="s">
        <v>324</v>
      </c>
      <c r="T8" s="76" t="s">
        <v>325</v>
      </c>
      <c r="U8" s="36" t="s">
        <v>4</v>
      </c>
      <c r="V8" s="26" t="s">
        <v>322</v>
      </c>
      <c r="W8" s="26" t="s">
        <v>324</v>
      </c>
      <c r="X8" s="27" t="s">
        <v>325</v>
      </c>
      <c r="Y8" s="36" t="s">
        <v>4</v>
      </c>
      <c r="Z8" s="26" t="s">
        <v>322</v>
      </c>
      <c r="AA8" s="26" t="s">
        <v>324</v>
      </c>
      <c r="AB8" s="27" t="s">
        <v>325</v>
      </c>
      <c r="AC8" s="36" t="s">
        <v>4</v>
      </c>
      <c r="AD8" s="26" t="s">
        <v>322</v>
      </c>
      <c r="AE8" s="76"/>
      <c r="AF8" s="76"/>
      <c r="AG8" s="36" t="s">
        <v>4</v>
      </c>
      <c r="AH8" s="27" t="s">
        <v>322</v>
      </c>
    </row>
    <row r="9" spans="1:37" ht="15.75" thickBot="1" x14ac:dyDescent="0.3">
      <c r="A9" s="28">
        <v>1</v>
      </c>
      <c r="B9" s="29">
        <v>2</v>
      </c>
      <c r="C9" s="30">
        <v>3</v>
      </c>
      <c r="D9" s="31">
        <v>4</v>
      </c>
      <c r="E9" s="29">
        <v>5</v>
      </c>
      <c r="F9" s="29">
        <v>6</v>
      </c>
      <c r="G9" s="29">
        <v>7</v>
      </c>
      <c r="H9" s="33">
        <v>8</v>
      </c>
      <c r="I9" s="37">
        <v>9</v>
      </c>
      <c r="J9" s="29">
        <v>10</v>
      </c>
      <c r="K9" s="29">
        <v>11</v>
      </c>
      <c r="L9" s="32">
        <v>12</v>
      </c>
      <c r="M9" s="37">
        <v>13</v>
      </c>
      <c r="N9" s="29">
        <v>14</v>
      </c>
      <c r="O9" s="29">
        <v>15</v>
      </c>
      <c r="P9" s="32">
        <v>16</v>
      </c>
      <c r="Q9" s="37">
        <v>17</v>
      </c>
      <c r="R9" s="29">
        <v>18</v>
      </c>
      <c r="S9" s="29">
        <v>19</v>
      </c>
      <c r="T9" s="33">
        <v>20</v>
      </c>
      <c r="U9" s="37">
        <v>21</v>
      </c>
      <c r="V9" s="29">
        <v>22</v>
      </c>
      <c r="W9" s="29">
        <v>23</v>
      </c>
      <c r="X9" s="32">
        <v>24</v>
      </c>
      <c r="Y9" s="37">
        <v>25</v>
      </c>
      <c r="Z9" s="29">
        <v>26</v>
      </c>
      <c r="AA9" s="29">
        <v>27</v>
      </c>
      <c r="AB9" s="32">
        <v>28</v>
      </c>
      <c r="AC9" s="37">
        <v>8</v>
      </c>
      <c r="AD9" s="29">
        <v>9</v>
      </c>
      <c r="AE9" s="33">
        <v>31</v>
      </c>
      <c r="AF9" s="33">
        <v>32</v>
      </c>
      <c r="AG9" s="37">
        <v>10</v>
      </c>
      <c r="AH9" s="32">
        <v>11</v>
      </c>
    </row>
    <row r="10" spans="1:37" ht="24" x14ac:dyDescent="0.25">
      <c r="A10" s="174" t="s">
        <v>5</v>
      </c>
      <c r="B10" s="125"/>
      <c r="C10" s="99" t="s">
        <v>92</v>
      </c>
      <c r="D10" s="126"/>
      <c r="E10" s="98"/>
      <c r="F10" s="98"/>
      <c r="G10" s="100">
        <f>G11+G62+G103+G218</f>
        <v>0</v>
      </c>
      <c r="H10" s="101"/>
      <c r="I10" s="102"/>
      <c r="J10" s="118">
        <f t="shared" ref="J10" si="0">J11+J62+J103+J218</f>
        <v>0</v>
      </c>
      <c r="K10" s="118"/>
      <c r="L10" s="119"/>
      <c r="M10" s="120"/>
      <c r="N10" s="118">
        <f t="shared" ref="N10" si="1">N11+N62+N103+N218</f>
        <v>0</v>
      </c>
      <c r="O10" s="103"/>
      <c r="P10" s="104"/>
      <c r="Q10" s="120"/>
      <c r="R10" s="118">
        <f t="shared" ref="R10" si="2">R11+R62+R103+R218</f>
        <v>0</v>
      </c>
      <c r="S10" s="103"/>
      <c r="T10" s="155"/>
      <c r="U10" s="120"/>
      <c r="V10" s="100">
        <f>V11+V62+V103+V218</f>
        <v>0</v>
      </c>
      <c r="W10" s="103"/>
      <c r="X10" s="104"/>
      <c r="Y10" s="120"/>
      <c r="Z10" s="100">
        <f>Z11+Z62+Z103+Z218</f>
        <v>0</v>
      </c>
      <c r="AA10" s="103"/>
      <c r="AB10" s="104"/>
      <c r="AC10" s="121"/>
      <c r="AD10" s="100">
        <f>AD11+AD62+AD103+AD218</f>
        <v>0</v>
      </c>
      <c r="AE10" s="105"/>
      <c r="AF10" s="106"/>
      <c r="AG10" s="121"/>
      <c r="AH10" s="175">
        <f>AH11+AH62+AH103+AH218</f>
        <v>0</v>
      </c>
      <c r="AJ10" s="87"/>
      <c r="AK10" s="87"/>
    </row>
    <row r="11" spans="1:37" ht="24" x14ac:dyDescent="0.25">
      <c r="A11" s="176" t="s">
        <v>6</v>
      </c>
      <c r="B11" s="97" t="s">
        <v>7</v>
      </c>
      <c r="C11" s="127" t="s">
        <v>8</v>
      </c>
      <c r="D11" s="122" t="s">
        <v>9</v>
      </c>
      <c r="E11" s="128">
        <v>1</v>
      </c>
      <c r="F11" s="113"/>
      <c r="G11" s="112">
        <f>G12+G25+G34+G45+G56+G59</f>
        <v>0</v>
      </c>
      <c r="H11" s="114"/>
      <c r="I11" s="133"/>
      <c r="J11" s="112">
        <f t="shared" ref="J11" si="3">J12+J25+J34+J45+J56+J59</f>
        <v>0</v>
      </c>
      <c r="K11" s="112"/>
      <c r="L11" s="129"/>
      <c r="M11" s="111"/>
      <c r="N11" s="112">
        <f t="shared" ref="N11" si="4">N12+N25+N34+N45+N56+N59</f>
        <v>0</v>
      </c>
      <c r="O11" s="112"/>
      <c r="P11" s="129"/>
      <c r="Q11" s="111"/>
      <c r="R11" s="112">
        <f t="shared" ref="R11" si="5">R12+R25+R34+R45+R56+R59</f>
        <v>0</v>
      </c>
      <c r="S11" s="123"/>
      <c r="T11" s="156"/>
      <c r="U11" s="111"/>
      <c r="V11" s="112">
        <f>V12+V25+V34+V45+V56+V59</f>
        <v>0</v>
      </c>
      <c r="W11" s="123"/>
      <c r="X11" s="124"/>
      <c r="Y11" s="111"/>
      <c r="Z11" s="112">
        <f>Z12+Z25+Z34+Z45+Z56+Z59</f>
        <v>0</v>
      </c>
      <c r="AA11" s="123"/>
      <c r="AB11" s="124"/>
      <c r="AC11" s="130"/>
      <c r="AD11" s="112">
        <f>AD12+AD25+AD34+AD45+AD56+AD59</f>
        <v>0</v>
      </c>
      <c r="AE11" s="134"/>
      <c r="AF11" s="135"/>
      <c r="AG11" s="130"/>
      <c r="AH11" s="129">
        <f>AH12+AH25+AH34+AH45+AH56+AH59</f>
        <v>0</v>
      </c>
      <c r="AJ11" s="87"/>
      <c r="AK11" s="87"/>
    </row>
    <row r="12" spans="1:37" x14ac:dyDescent="0.25">
      <c r="A12" s="177" t="s">
        <v>33</v>
      </c>
      <c r="B12" s="131"/>
      <c r="C12" s="11" t="s">
        <v>34</v>
      </c>
      <c r="D12" s="10"/>
      <c r="E12" s="13"/>
      <c r="F12" s="9"/>
      <c r="G12" s="9"/>
      <c r="H12" s="35"/>
      <c r="I12" s="82"/>
      <c r="J12" s="70">
        <f t="shared" ref="J12" si="6">SUM(J13:J22)</f>
        <v>0</v>
      </c>
      <c r="K12" s="70"/>
      <c r="L12" s="71"/>
      <c r="M12" s="78"/>
      <c r="N12" s="70">
        <f t="shared" ref="N12" si="7">SUM(N13:N22)</f>
        <v>0</v>
      </c>
      <c r="O12" s="70"/>
      <c r="P12" s="71"/>
      <c r="Q12" s="78"/>
      <c r="R12" s="70">
        <f>SUM(R13:R22)</f>
        <v>0</v>
      </c>
      <c r="S12" s="70"/>
      <c r="T12" s="132"/>
      <c r="U12" s="78"/>
      <c r="V12" s="70">
        <f>SUM(V13:V22)</f>
        <v>0</v>
      </c>
      <c r="W12" s="70"/>
      <c r="X12" s="71"/>
      <c r="Y12" s="78"/>
      <c r="Z12" s="70">
        <f>SUM(Z13:Z22)</f>
        <v>0</v>
      </c>
      <c r="AA12" s="70"/>
      <c r="AB12" s="71"/>
      <c r="AC12" s="72"/>
      <c r="AD12" s="70">
        <f>SUM(AD13:AD22)</f>
        <v>0</v>
      </c>
      <c r="AE12" s="70"/>
      <c r="AF12" s="132"/>
      <c r="AG12" s="66"/>
      <c r="AH12" s="65">
        <f>SUM(AH13:AH22)</f>
        <v>0</v>
      </c>
      <c r="AJ12" s="87"/>
      <c r="AK12" s="87"/>
    </row>
    <row r="13" spans="1:37" ht="36" x14ac:dyDescent="0.25">
      <c r="A13" s="178" t="s">
        <v>35</v>
      </c>
      <c r="B13" s="5"/>
      <c r="C13" s="6" t="s">
        <v>36</v>
      </c>
      <c r="D13" s="7" t="s">
        <v>15</v>
      </c>
      <c r="E13" s="8">
        <v>42</v>
      </c>
      <c r="F13" s="8"/>
      <c r="G13" s="12"/>
      <c r="H13" s="34"/>
      <c r="I13" s="83">
        <v>28</v>
      </c>
      <c r="J13" s="67">
        <f t="shared" ref="J13" si="8">ROUND(I13*F13,2)</f>
        <v>0</v>
      </c>
      <c r="K13" s="67"/>
      <c r="L13" s="68"/>
      <c r="M13" s="74"/>
      <c r="N13" s="63">
        <f t="shared" ref="N13" si="9">ROUND(M13*F13,2)</f>
        <v>0</v>
      </c>
      <c r="O13" s="63"/>
      <c r="P13" s="64"/>
      <c r="Q13" s="73"/>
      <c r="R13" s="67">
        <f>ROUND(Q13*F13,0)</f>
        <v>0</v>
      </c>
      <c r="S13" s="67"/>
      <c r="T13" s="85"/>
      <c r="U13" s="73"/>
      <c r="V13" s="67">
        <f>ROUND(U13*F13,0)</f>
        <v>0</v>
      </c>
      <c r="W13" s="67"/>
      <c r="X13" s="68"/>
      <c r="Y13" s="73"/>
      <c r="Z13" s="67">
        <f t="shared" ref="Z13" si="10">ROUND(Y13*F13,0)</f>
        <v>0</v>
      </c>
      <c r="AA13" s="63"/>
      <c r="AB13" s="64"/>
      <c r="AC13" s="69">
        <f t="shared" ref="AC13" si="11">I13+M13+Q13+U13+Y13</f>
        <v>28</v>
      </c>
      <c r="AD13" s="67">
        <f t="shared" ref="AD13" si="12">J13+N13+R13+V13+Z13</f>
        <v>0</v>
      </c>
      <c r="AE13" s="67"/>
      <c r="AF13" s="85"/>
      <c r="AG13" s="69">
        <f t="shared" ref="AG13" si="13">E13-AC13</f>
        <v>14</v>
      </c>
      <c r="AH13" s="68">
        <f t="shared" ref="AH13" si="14">G13-AD13</f>
        <v>0</v>
      </c>
      <c r="AJ13" s="87"/>
      <c r="AK13" s="87"/>
    </row>
    <row r="14" spans="1:37" ht="36" x14ac:dyDescent="0.25">
      <c r="A14" s="178" t="s">
        <v>37</v>
      </c>
      <c r="B14" s="5"/>
      <c r="C14" s="6" t="s">
        <v>38</v>
      </c>
      <c r="D14" s="7" t="s">
        <v>15</v>
      </c>
      <c r="E14" s="8">
        <v>105</v>
      </c>
      <c r="F14" s="8"/>
      <c r="G14" s="12"/>
      <c r="H14" s="34"/>
      <c r="I14" s="83">
        <v>70</v>
      </c>
      <c r="J14" s="67">
        <f t="shared" ref="J14:J22" si="15">ROUND(I14*F14,2)</f>
        <v>0</v>
      </c>
      <c r="K14" s="67"/>
      <c r="L14" s="68"/>
      <c r="M14" s="74"/>
      <c r="N14" s="63">
        <f t="shared" ref="N14:N22" si="16">ROUND(M14*F14,2)</f>
        <v>0</v>
      </c>
      <c r="O14" s="63"/>
      <c r="P14" s="64"/>
      <c r="Q14" s="73"/>
      <c r="R14" s="67">
        <f t="shared" ref="R14:R22" si="17">ROUND(Q14*F14,0)</f>
        <v>0</v>
      </c>
      <c r="S14" s="67"/>
      <c r="T14" s="85"/>
      <c r="U14" s="73"/>
      <c r="V14" s="67">
        <f t="shared" ref="V14:V22" si="18">ROUND(U14*F14,0)</f>
        <v>0</v>
      </c>
      <c r="W14" s="67"/>
      <c r="X14" s="68"/>
      <c r="Y14" s="73"/>
      <c r="Z14" s="67">
        <f t="shared" ref="Z14:Z22" si="19">ROUND(Y14*F14,0)</f>
        <v>0</v>
      </c>
      <c r="AA14" s="63"/>
      <c r="AB14" s="64"/>
      <c r="AC14" s="69">
        <f t="shared" ref="AC14:AC22" si="20">I14+M14+Q14+U14+Y14</f>
        <v>70</v>
      </c>
      <c r="AD14" s="67">
        <f t="shared" ref="AD14:AD22" si="21">J14+N14+R14+V14+Z14</f>
        <v>0</v>
      </c>
      <c r="AE14" s="67"/>
      <c r="AF14" s="85"/>
      <c r="AG14" s="69">
        <f t="shared" ref="AG14:AG22" si="22">E14-AC14</f>
        <v>35</v>
      </c>
      <c r="AH14" s="68">
        <f t="shared" ref="AH14:AH22" si="23">G14-AD14</f>
        <v>0</v>
      </c>
      <c r="AJ14" s="87"/>
      <c r="AK14" s="87"/>
    </row>
    <row r="15" spans="1:37" ht="24" x14ac:dyDescent="0.25">
      <c r="A15" s="178" t="s">
        <v>39</v>
      </c>
      <c r="B15" s="5"/>
      <c r="C15" s="6" t="s">
        <v>40</v>
      </c>
      <c r="D15" s="7" t="s">
        <v>15</v>
      </c>
      <c r="E15" s="8">
        <v>72</v>
      </c>
      <c r="F15" s="8"/>
      <c r="G15" s="12"/>
      <c r="H15" s="34"/>
      <c r="I15" s="83">
        <v>45.2</v>
      </c>
      <c r="J15" s="67">
        <f t="shared" si="15"/>
        <v>0</v>
      </c>
      <c r="K15" s="67"/>
      <c r="L15" s="68"/>
      <c r="M15" s="74"/>
      <c r="N15" s="63">
        <f t="shared" si="16"/>
        <v>0</v>
      </c>
      <c r="O15" s="63"/>
      <c r="P15" s="64"/>
      <c r="Q15" s="73"/>
      <c r="R15" s="67">
        <f t="shared" si="17"/>
        <v>0</v>
      </c>
      <c r="S15" s="67"/>
      <c r="T15" s="85"/>
      <c r="U15" s="73"/>
      <c r="V15" s="67">
        <f t="shared" si="18"/>
        <v>0</v>
      </c>
      <c r="W15" s="67"/>
      <c r="X15" s="68"/>
      <c r="Y15" s="73"/>
      <c r="Z15" s="67">
        <f t="shared" si="19"/>
        <v>0</v>
      </c>
      <c r="AA15" s="63"/>
      <c r="AB15" s="64"/>
      <c r="AC15" s="69">
        <f t="shared" si="20"/>
        <v>45.2</v>
      </c>
      <c r="AD15" s="67">
        <f t="shared" si="21"/>
        <v>0</v>
      </c>
      <c r="AE15" s="67"/>
      <c r="AF15" s="85"/>
      <c r="AG15" s="69">
        <f t="shared" si="22"/>
        <v>26.799999999999997</v>
      </c>
      <c r="AH15" s="68">
        <f t="shared" si="23"/>
        <v>0</v>
      </c>
      <c r="AJ15" s="87"/>
    </row>
    <row r="16" spans="1:37" ht="24" x14ac:dyDescent="0.25">
      <c r="A16" s="178" t="s">
        <v>41</v>
      </c>
      <c r="B16" s="5"/>
      <c r="C16" s="6" t="s">
        <v>42</v>
      </c>
      <c r="D16" s="7" t="s">
        <v>15</v>
      </c>
      <c r="E16" s="8">
        <v>18</v>
      </c>
      <c r="F16" s="8"/>
      <c r="G16" s="12"/>
      <c r="H16" s="34"/>
      <c r="I16" s="83">
        <v>11.3</v>
      </c>
      <c r="J16" s="67">
        <f t="shared" si="15"/>
        <v>0</v>
      </c>
      <c r="K16" s="67"/>
      <c r="L16" s="68"/>
      <c r="M16" s="74"/>
      <c r="N16" s="63">
        <f t="shared" si="16"/>
        <v>0</v>
      </c>
      <c r="O16" s="63"/>
      <c r="P16" s="64"/>
      <c r="Q16" s="73"/>
      <c r="R16" s="67">
        <f t="shared" si="17"/>
        <v>0</v>
      </c>
      <c r="S16" s="67"/>
      <c r="T16" s="85"/>
      <c r="U16" s="73"/>
      <c r="V16" s="67">
        <f t="shared" si="18"/>
        <v>0</v>
      </c>
      <c r="W16" s="67"/>
      <c r="X16" s="68"/>
      <c r="Y16" s="73"/>
      <c r="Z16" s="67">
        <f t="shared" si="19"/>
        <v>0</v>
      </c>
      <c r="AA16" s="63"/>
      <c r="AB16" s="64"/>
      <c r="AC16" s="69">
        <f t="shared" si="20"/>
        <v>11.3</v>
      </c>
      <c r="AD16" s="67">
        <f t="shared" si="21"/>
        <v>0</v>
      </c>
      <c r="AE16" s="67"/>
      <c r="AF16" s="85"/>
      <c r="AG16" s="69">
        <f t="shared" si="22"/>
        <v>6.6999999999999993</v>
      </c>
      <c r="AH16" s="68">
        <f t="shared" si="23"/>
        <v>0</v>
      </c>
      <c r="AJ16" s="87"/>
    </row>
    <row r="17" spans="1:36" ht="36" x14ac:dyDescent="0.25">
      <c r="A17" s="178" t="s">
        <v>43</v>
      </c>
      <c r="B17" s="5"/>
      <c r="C17" s="6" t="s">
        <v>44</v>
      </c>
      <c r="D17" s="7" t="s">
        <v>15</v>
      </c>
      <c r="E17" s="8">
        <v>786.2</v>
      </c>
      <c r="F17" s="8"/>
      <c r="G17" s="12"/>
      <c r="H17" s="34"/>
      <c r="I17" s="83">
        <v>524.1</v>
      </c>
      <c r="J17" s="67">
        <f t="shared" si="15"/>
        <v>0</v>
      </c>
      <c r="K17" s="67"/>
      <c r="L17" s="68"/>
      <c r="M17" s="74"/>
      <c r="N17" s="63">
        <f t="shared" si="16"/>
        <v>0</v>
      </c>
      <c r="O17" s="63"/>
      <c r="P17" s="64"/>
      <c r="Q17" s="73"/>
      <c r="R17" s="67">
        <f t="shared" si="17"/>
        <v>0</v>
      </c>
      <c r="S17" s="67"/>
      <c r="T17" s="85"/>
      <c r="U17" s="73"/>
      <c r="V17" s="67">
        <f t="shared" si="18"/>
        <v>0</v>
      </c>
      <c r="W17" s="67"/>
      <c r="X17" s="68"/>
      <c r="Y17" s="73"/>
      <c r="Z17" s="67">
        <f t="shared" si="19"/>
        <v>0</v>
      </c>
      <c r="AA17" s="63"/>
      <c r="AB17" s="64"/>
      <c r="AC17" s="69">
        <f t="shared" si="20"/>
        <v>524.1</v>
      </c>
      <c r="AD17" s="67">
        <f t="shared" si="21"/>
        <v>0</v>
      </c>
      <c r="AE17" s="67"/>
      <c r="AF17" s="85"/>
      <c r="AG17" s="69">
        <f t="shared" si="22"/>
        <v>262.10000000000002</v>
      </c>
      <c r="AH17" s="68">
        <f t="shared" si="23"/>
        <v>0</v>
      </c>
      <c r="AJ17" s="87"/>
    </row>
    <row r="18" spans="1:36" ht="24" x14ac:dyDescent="0.25">
      <c r="A18" s="178" t="s">
        <v>45</v>
      </c>
      <c r="B18" s="5"/>
      <c r="C18" s="6" t="s">
        <v>46</v>
      </c>
      <c r="D18" s="7" t="s">
        <v>19</v>
      </c>
      <c r="E18" s="8">
        <v>1.2</v>
      </c>
      <c r="F18" s="8"/>
      <c r="G18" s="12"/>
      <c r="H18" s="34"/>
      <c r="I18" s="83"/>
      <c r="J18" s="67">
        <f t="shared" si="15"/>
        <v>0</v>
      </c>
      <c r="K18" s="67"/>
      <c r="L18" s="68"/>
      <c r="M18" s="74"/>
      <c r="N18" s="63">
        <f t="shared" si="16"/>
        <v>0</v>
      </c>
      <c r="O18" s="63"/>
      <c r="P18" s="64"/>
      <c r="Q18" s="73"/>
      <c r="R18" s="67">
        <f t="shared" si="17"/>
        <v>0</v>
      </c>
      <c r="S18" s="67"/>
      <c r="T18" s="85"/>
      <c r="U18" s="73"/>
      <c r="V18" s="67">
        <f t="shared" si="18"/>
        <v>0</v>
      </c>
      <c r="W18" s="67"/>
      <c r="X18" s="68"/>
      <c r="Y18" s="73"/>
      <c r="Z18" s="67">
        <f t="shared" si="19"/>
        <v>0</v>
      </c>
      <c r="AA18" s="63"/>
      <c r="AB18" s="64"/>
      <c r="AC18" s="69">
        <f t="shared" si="20"/>
        <v>0</v>
      </c>
      <c r="AD18" s="67">
        <f t="shared" si="21"/>
        <v>0</v>
      </c>
      <c r="AE18" s="67"/>
      <c r="AF18" s="85"/>
      <c r="AG18" s="69">
        <f t="shared" si="22"/>
        <v>1.2</v>
      </c>
      <c r="AH18" s="68">
        <f t="shared" si="23"/>
        <v>0</v>
      </c>
      <c r="AJ18" s="87"/>
    </row>
    <row r="19" spans="1:36" ht="36" x14ac:dyDescent="0.25">
      <c r="A19" s="178" t="s">
        <v>47</v>
      </c>
      <c r="B19" s="5"/>
      <c r="C19" s="6" t="s">
        <v>48</v>
      </c>
      <c r="D19" s="7" t="s">
        <v>15</v>
      </c>
      <c r="E19" s="8">
        <v>44.4</v>
      </c>
      <c r="F19" s="8"/>
      <c r="G19" s="12"/>
      <c r="H19" s="34"/>
      <c r="I19" s="83">
        <v>20.3</v>
      </c>
      <c r="J19" s="67">
        <f t="shared" si="15"/>
        <v>0</v>
      </c>
      <c r="K19" s="67"/>
      <c r="L19" s="68"/>
      <c r="M19" s="74"/>
      <c r="N19" s="63">
        <f t="shared" si="16"/>
        <v>0</v>
      </c>
      <c r="O19" s="63"/>
      <c r="P19" s="64"/>
      <c r="Q19" s="73"/>
      <c r="R19" s="67">
        <f t="shared" si="17"/>
        <v>0</v>
      </c>
      <c r="S19" s="67"/>
      <c r="T19" s="85"/>
      <c r="U19" s="73"/>
      <c r="V19" s="67">
        <f t="shared" si="18"/>
        <v>0</v>
      </c>
      <c r="W19" s="67"/>
      <c r="X19" s="68"/>
      <c r="Y19" s="73"/>
      <c r="Z19" s="67">
        <f t="shared" si="19"/>
        <v>0</v>
      </c>
      <c r="AA19" s="63"/>
      <c r="AB19" s="64"/>
      <c r="AC19" s="69">
        <f t="shared" si="20"/>
        <v>20.3</v>
      </c>
      <c r="AD19" s="67">
        <f t="shared" si="21"/>
        <v>0</v>
      </c>
      <c r="AE19" s="67"/>
      <c r="AF19" s="85"/>
      <c r="AG19" s="69">
        <f t="shared" si="22"/>
        <v>24.099999999999998</v>
      </c>
      <c r="AH19" s="68">
        <f t="shared" si="23"/>
        <v>0</v>
      </c>
      <c r="AJ19" s="87"/>
    </row>
    <row r="20" spans="1:36" ht="36" x14ac:dyDescent="0.25">
      <c r="A20" s="178" t="s">
        <v>49</v>
      </c>
      <c r="B20" s="5"/>
      <c r="C20" s="6" t="s">
        <v>50</v>
      </c>
      <c r="D20" s="7" t="s">
        <v>15</v>
      </c>
      <c r="E20" s="8">
        <v>2.2000000000000002</v>
      </c>
      <c r="F20" s="8"/>
      <c r="G20" s="12"/>
      <c r="H20" s="34"/>
      <c r="I20" s="83">
        <v>1.1399999999999999</v>
      </c>
      <c r="J20" s="67">
        <f t="shared" si="15"/>
        <v>0</v>
      </c>
      <c r="K20" s="67"/>
      <c r="L20" s="68"/>
      <c r="M20" s="74"/>
      <c r="N20" s="63">
        <f t="shared" si="16"/>
        <v>0</v>
      </c>
      <c r="O20" s="63"/>
      <c r="P20" s="64"/>
      <c r="Q20" s="73"/>
      <c r="R20" s="67">
        <f t="shared" si="17"/>
        <v>0</v>
      </c>
      <c r="S20" s="67"/>
      <c r="T20" s="85"/>
      <c r="U20" s="73"/>
      <c r="V20" s="67">
        <f t="shared" si="18"/>
        <v>0</v>
      </c>
      <c r="W20" s="67"/>
      <c r="X20" s="68"/>
      <c r="Y20" s="73"/>
      <c r="Z20" s="67">
        <f t="shared" si="19"/>
        <v>0</v>
      </c>
      <c r="AA20" s="63"/>
      <c r="AB20" s="64"/>
      <c r="AC20" s="69">
        <f t="shared" si="20"/>
        <v>1.1399999999999999</v>
      </c>
      <c r="AD20" s="67">
        <f t="shared" si="21"/>
        <v>0</v>
      </c>
      <c r="AE20" s="67"/>
      <c r="AF20" s="85"/>
      <c r="AG20" s="69">
        <f t="shared" si="22"/>
        <v>1.0600000000000003</v>
      </c>
      <c r="AH20" s="68">
        <f t="shared" si="23"/>
        <v>0</v>
      </c>
      <c r="AJ20" s="87"/>
    </row>
    <row r="21" spans="1:36" ht="36" x14ac:dyDescent="0.25">
      <c r="A21" s="178" t="s">
        <v>51</v>
      </c>
      <c r="B21" s="5"/>
      <c r="C21" s="6" t="s">
        <v>52</v>
      </c>
      <c r="D21" s="7" t="s">
        <v>19</v>
      </c>
      <c r="E21" s="8">
        <v>0.4</v>
      </c>
      <c r="F21" s="8"/>
      <c r="G21" s="12"/>
      <c r="H21" s="34"/>
      <c r="I21" s="83"/>
      <c r="J21" s="67">
        <f t="shared" si="15"/>
        <v>0</v>
      </c>
      <c r="K21" s="67"/>
      <c r="L21" s="68"/>
      <c r="M21" s="74"/>
      <c r="N21" s="63">
        <f t="shared" si="16"/>
        <v>0</v>
      </c>
      <c r="O21" s="63"/>
      <c r="P21" s="64"/>
      <c r="Q21" s="92">
        <v>4.1599999999999998E-2</v>
      </c>
      <c r="R21" s="67">
        <f t="shared" si="17"/>
        <v>0</v>
      </c>
      <c r="S21" s="67"/>
      <c r="T21" s="85"/>
      <c r="U21" s="73">
        <v>4.1599999999999998E-2</v>
      </c>
      <c r="V21" s="67">
        <f t="shared" si="18"/>
        <v>0</v>
      </c>
      <c r="W21" s="67"/>
      <c r="X21" s="68"/>
      <c r="Y21" s="73"/>
      <c r="Z21" s="67">
        <f t="shared" si="19"/>
        <v>0</v>
      </c>
      <c r="AA21" s="63"/>
      <c r="AB21" s="64"/>
      <c r="AC21" s="69">
        <f t="shared" si="20"/>
        <v>8.3199999999999996E-2</v>
      </c>
      <c r="AD21" s="67">
        <f t="shared" si="21"/>
        <v>0</v>
      </c>
      <c r="AE21" s="67"/>
      <c r="AF21" s="85"/>
      <c r="AG21" s="69">
        <f t="shared" si="22"/>
        <v>0.31680000000000003</v>
      </c>
      <c r="AH21" s="68">
        <f t="shared" si="23"/>
        <v>0</v>
      </c>
      <c r="AJ21" s="87"/>
    </row>
    <row r="22" spans="1:36" ht="48" x14ac:dyDescent="0.25">
      <c r="A22" s="178" t="s">
        <v>53</v>
      </c>
      <c r="B22" s="5"/>
      <c r="C22" s="6" t="s">
        <v>54</v>
      </c>
      <c r="D22" s="7" t="s">
        <v>26</v>
      </c>
      <c r="E22" s="8">
        <v>111.7</v>
      </c>
      <c r="F22" s="8"/>
      <c r="G22" s="12"/>
      <c r="H22" s="34"/>
      <c r="I22" s="83">
        <v>37.799999999999997</v>
      </c>
      <c r="J22" s="67">
        <f t="shared" si="15"/>
        <v>0</v>
      </c>
      <c r="K22" s="67"/>
      <c r="L22" s="68"/>
      <c r="M22" s="74"/>
      <c r="N22" s="63">
        <f t="shared" si="16"/>
        <v>0</v>
      </c>
      <c r="O22" s="63"/>
      <c r="P22" s="64"/>
      <c r="Q22" s="73"/>
      <c r="R22" s="67">
        <f t="shared" si="17"/>
        <v>0</v>
      </c>
      <c r="S22" s="67"/>
      <c r="T22" s="85"/>
      <c r="U22" s="73"/>
      <c r="V22" s="67">
        <f t="shared" si="18"/>
        <v>0</v>
      </c>
      <c r="W22" s="67"/>
      <c r="X22" s="68"/>
      <c r="Y22" s="73"/>
      <c r="Z22" s="67">
        <f t="shared" si="19"/>
        <v>0</v>
      </c>
      <c r="AA22" s="63"/>
      <c r="AB22" s="64"/>
      <c r="AC22" s="69">
        <f t="shared" si="20"/>
        <v>37.799999999999997</v>
      </c>
      <c r="AD22" s="67">
        <f t="shared" si="21"/>
        <v>0</v>
      </c>
      <c r="AE22" s="67"/>
      <c r="AF22" s="85"/>
      <c r="AG22" s="69">
        <f t="shared" si="22"/>
        <v>73.900000000000006</v>
      </c>
      <c r="AH22" s="68">
        <f t="shared" si="23"/>
        <v>0</v>
      </c>
      <c r="AJ22" s="87"/>
    </row>
    <row r="23" spans="1:36" ht="24" x14ac:dyDescent="0.25">
      <c r="A23" s="178"/>
      <c r="B23" s="5"/>
      <c r="C23" s="6" t="s">
        <v>22</v>
      </c>
      <c r="D23" s="7"/>
      <c r="E23" s="8"/>
      <c r="F23" s="8"/>
      <c r="G23" s="8"/>
      <c r="H23" s="34"/>
      <c r="I23" s="83"/>
      <c r="J23" s="61"/>
      <c r="K23" s="61"/>
      <c r="L23" s="62"/>
      <c r="M23" s="77"/>
      <c r="N23" s="61"/>
      <c r="O23" s="61"/>
      <c r="P23" s="62"/>
      <c r="Q23" s="77"/>
      <c r="R23" s="61"/>
      <c r="S23" s="61"/>
      <c r="T23" s="84"/>
      <c r="U23" s="77"/>
      <c r="V23" s="61"/>
      <c r="W23" s="61"/>
      <c r="X23" s="62"/>
      <c r="Y23" s="77"/>
      <c r="Z23" s="61"/>
      <c r="AA23" s="61"/>
      <c r="AB23" s="62"/>
      <c r="AC23" s="60"/>
      <c r="AD23" s="61"/>
      <c r="AE23" s="61"/>
      <c r="AF23" s="84"/>
      <c r="AG23" s="60"/>
      <c r="AH23" s="62"/>
      <c r="AJ23" s="87"/>
    </row>
    <row r="24" spans="1:36" ht="36" x14ac:dyDescent="0.25">
      <c r="A24" s="178"/>
      <c r="B24" s="5"/>
      <c r="C24" s="6" t="s">
        <v>55</v>
      </c>
      <c r="D24" s="7" t="s">
        <v>19</v>
      </c>
      <c r="E24" s="8">
        <v>0.4</v>
      </c>
      <c r="F24" s="8"/>
      <c r="G24" s="8"/>
      <c r="H24" s="34"/>
      <c r="I24" s="81"/>
      <c r="J24" s="61"/>
      <c r="K24" s="61"/>
      <c r="L24" s="62"/>
      <c r="M24" s="77"/>
      <c r="N24" s="61"/>
      <c r="O24" s="61"/>
      <c r="P24" s="62"/>
      <c r="Q24" s="77"/>
      <c r="R24" s="61"/>
      <c r="S24" s="61"/>
      <c r="T24" s="84"/>
      <c r="U24" s="77"/>
      <c r="V24" s="61"/>
      <c r="W24" s="61"/>
      <c r="X24" s="62"/>
      <c r="Y24" s="77"/>
      <c r="Z24" s="61"/>
      <c r="AA24" s="61"/>
      <c r="AB24" s="62"/>
      <c r="AC24" s="60"/>
      <c r="AD24" s="61"/>
      <c r="AE24" s="61"/>
      <c r="AF24" s="84"/>
      <c r="AG24" s="60"/>
      <c r="AH24" s="62"/>
      <c r="AJ24" s="87"/>
    </row>
    <row r="25" spans="1:36" x14ac:dyDescent="0.25">
      <c r="A25" s="177" t="s">
        <v>56</v>
      </c>
      <c r="B25" s="131"/>
      <c r="C25" s="11" t="s">
        <v>57</v>
      </c>
      <c r="D25" s="160"/>
      <c r="E25" s="161"/>
      <c r="F25" s="162"/>
      <c r="G25" s="162"/>
      <c r="H25" s="163"/>
      <c r="I25" s="164"/>
      <c r="J25" s="70">
        <f t="shared" ref="J25" si="24">SUM(J26:J27)</f>
        <v>0</v>
      </c>
      <c r="K25" s="70"/>
      <c r="L25" s="71"/>
      <c r="M25" s="78"/>
      <c r="N25" s="70">
        <f t="shared" ref="N25" si="25">SUM(N26:N27)</f>
        <v>0</v>
      </c>
      <c r="O25" s="70"/>
      <c r="P25" s="71"/>
      <c r="Q25" s="78"/>
      <c r="R25" s="70">
        <f>SUM(R26:R27)</f>
        <v>0</v>
      </c>
      <c r="S25" s="70"/>
      <c r="T25" s="132"/>
      <c r="U25" s="78"/>
      <c r="V25" s="70">
        <f>SUM(V26:V27)</f>
        <v>0</v>
      </c>
      <c r="W25" s="70"/>
      <c r="X25" s="71"/>
      <c r="Y25" s="78"/>
      <c r="Z25" s="70">
        <f>SUM(Z26:Z27)</f>
        <v>0</v>
      </c>
      <c r="AA25" s="70"/>
      <c r="AB25" s="71"/>
      <c r="AC25" s="72"/>
      <c r="AD25" s="70">
        <f t="shared" ref="AD25" si="26">SUM(AD26:AD27)</f>
        <v>0</v>
      </c>
      <c r="AE25" s="70"/>
      <c r="AF25" s="132"/>
      <c r="AG25" s="72"/>
      <c r="AH25" s="71">
        <f>SUM(AH26:AH27)</f>
        <v>0</v>
      </c>
      <c r="AJ25" s="87"/>
    </row>
    <row r="26" spans="1:36" ht="22.5" x14ac:dyDescent="0.25">
      <c r="A26" s="88" t="s">
        <v>58</v>
      </c>
      <c r="B26" s="14"/>
      <c r="C26" s="18" t="s">
        <v>59</v>
      </c>
      <c r="D26" s="16" t="s">
        <v>15</v>
      </c>
      <c r="E26" s="19">
        <v>46.4</v>
      </c>
      <c r="F26" s="20"/>
      <c r="G26" s="44"/>
      <c r="H26" s="38"/>
      <c r="I26" s="81"/>
      <c r="J26" s="63">
        <f t="shared" ref="J26" si="27">ROUND(I26*F26,2)</f>
        <v>0</v>
      </c>
      <c r="K26" s="63"/>
      <c r="L26" s="64"/>
      <c r="M26" s="74"/>
      <c r="N26" s="63">
        <f t="shared" ref="N26" si="28">ROUND(M26*F26,2)</f>
        <v>0</v>
      </c>
      <c r="O26" s="63"/>
      <c r="P26" s="64"/>
      <c r="Q26" s="92">
        <v>6.7</v>
      </c>
      <c r="R26" s="67">
        <f>ROUND(Q26*F26,0)</f>
        <v>0</v>
      </c>
      <c r="S26" s="67"/>
      <c r="T26" s="85"/>
      <c r="U26" s="73">
        <v>9.9</v>
      </c>
      <c r="V26" s="67">
        <f t="shared" ref="V26:V27" si="29">ROUND(U26*F26,0)</f>
        <v>0</v>
      </c>
      <c r="W26" s="67"/>
      <c r="X26" s="68"/>
      <c r="Y26" s="73"/>
      <c r="Z26" s="67">
        <f t="shared" ref="Z26:Z27" si="30">ROUND(Y26*F26,0)</f>
        <v>0</v>
      </c>
      <c r="AA26" s="63"/>
      <c r="AB26" s="64"/>
      <c r="AC26" s="69">
        <f t="shared" ref="AC26:AC27" si="31">I26+M26+Q26+U26+Y26</f>
        <v>16.600000000000001</v>
      </c>
      <c r="AD26" s="67">
        <f t="shared" ref="AD26:AD27" si="32">J26+N26+R26+V26+Z26</f>
        <v>0</v>
      </c>
      <c r="AE26" s="67"/>
      <c r="AF26" s="85"/>
      <c r="AG26" s="69">
        <f t="shared" ref="AG26:AG27" si="33">E26-AC26</f>
        <v>29.799999999999997</v>
      </c>
      <c r="AH26" s="68">
        <f t="shared" ref="AH26:AH27" si="34">G26-AD26</f>
        <v>0</v>
      </c>
      <c r="AJ26" s="87"/>
    </row>
    <row r="27" spans="1:36" ht="22.5" x14ac:dyDescent="0.25">
      <c r="A27" s="88" t="s">
        <v>60</v>
      </c>
      <c r="B27" s="14"/>
      <c r="C27" s="18" t="s">
        <v>61</v>
      </c>
      <c r="D27" s="16" t="s">
        <v>19</v>
      </c>
      <c r="E27" s="19">
        <v>11.7</v>
      </c>
      <c r="F27" s="20"/>
      <c r="G27" s="44"/>
      <c r="H27" s="38"/>
      <c r="I27" s="81"/>
      <c r="J27" s="63">
        <f t="shared" ref="J27" si="35">ROUND(I27*F27,2)</f>
        <v>0</v>
      </c>
      <c r="K27" s="63"/>
      <c r="L27" s="64"/>
      <c r="M27" s="74"/>
      <c r="N27" s="63">
        <f t="shared" ref="N27" si="36">ROUND(M27*F27,2)</f>
        <v>0</v>
      </c>
      <c r="O27" s="63"/>
      <c r="P27" s="64"/>
      <c r="Q27" s="92">
        <v>1.9809000000000001</v>
      </c>
      <c r="R27" s="67">
        <f>ROUND(Q27*F27,0)</f>
        <v>0</v>
      </c>
      <c r="S27" s="67"/>
      <c r="T27" s="85"/>
      <c r="U27" s="73">
        <f>0.8366+0.671+0.0093+0.7768</f>
        <v>2.2937000000000003</v>
      </c>
      <c r="V27" s="67">
        <f t="shared" si="29"/>
        <v>0</v>
      </c>
      <c r="W27" s="67"/>
      <c r="X27" s="68"/>
      <c r="Y27" s="73"/>
      <c r="Z27" s="67">
        <f t="shared" si="30"/>
        <v>0</v>
      </c>
      <c r="AA27" s="63"/>
      <c r="AB27" s="64"/>
      <c r="AC27" s="69">
        <f t="shared" si="31"/>
        <v>4.2746000000000004</v>
      </c>
      <c r="AD27" s="67">
        <f t="shared" si="32"/>
        <v>0</v>
      </c>
      <c r="AE27" s="67"/>
      <c r="AF27" s="85"/>
      <c r="AG27" s="69">
        <f t="shared" si="33"/>
        <v>7.4253999999999989</v>
      </c>
      <c r="AH27" s="68">
        <f t="shared" si="34"/>
        <v>0</v>
      </c>
      <c r="AJ27" s="87"/>
    </row>
    <row r="28" spans="1:36" ht="22.5" x14ac:dyDescent="0.25">
      <c r="A28" s="88"/>
      <c r="B28" s="14"/>
      <c r="C28" s="18" t="s">
        <v>22</v>
      </c>
      <c r="D28" s="16"/>
      <c r="E28" s="19"/>
      <c r="F28" s="20"/>
      <c r="G28" s="44"/>
      <c r="H28" s="38"/>
      <c r="I28" s="81"/>
      <c r="J28" s="61"/>
      <c r="K28" s="61"/>
      <c r="L28" s="62"/>
      <c r="M28" s="77"/>
      <c r="N28" s="61"/>
      <c r="O28" s="61"/>
      <c r="P28" s="62"/>
      <c r="Q28" s="77"/>
      <c r="R28" s="61"/>
      <c r="S28" s="61"/>
      <c r="T28" s="84"/>
      <c r="U28" s="77"/>
      <c r="V28" s="61"/>
      <c r="W28" s="61"/>
      <c r="X28" s="62"/>
      <c r="Y28" s="77"/>
      <c r="Z28" s="61"/>
      <c r="AA28" s="61"/>
      <c r="AB28" s="62"/>
      <c r="AC28" s="60"/>
      <c r="AD28" s="61"/>
      <c r="AE28" s="61"/>
      <c r="AF28" s="84"/>
      <c r="AG28" s="60"/>
      <c r="AH28" s="62"/>
      <c r="AJ28" s="87"/>
    </row>
    <row r="29" spans="1:36" x14ac:dyDescent="0.25">
      <c r="A29" s="88"/>
      <c r="B29" s="14"/>
      <c r="C29" s="18" t="s">
        <v>62</v>
      </c>
      <c r="D29" s="16" t="s">
        <v>15</v>
      </c>
      <c r="E29" s="45">
        <v>47.328000000000003</v>
      </c>
      <c r="F29" s="20"/>
      <c r="G29" s="44"/>
      <c r="H29" s="38"/>
      <c r="I29" s="81"/>
      <c r="J29" s="61"/>
      <c r="K29" s="61"/>
      <c r="L29" s="62"/>
      <c r="M29" s="77"/>
      <c r="N29" s="61"/>
      <c r="O29" s="61"/>
      <c r="P29" s="62"/>
      <c r="Q29" s="77"/>
      <c r="R29" s="61"/>
      <c r="S29" s="61"/>
      <c r="T29" s="84"/>
      <c r="U29" s="77"/>
      <c r="V29" s="61"/>
      <c r="W29" s="61"/>
      <c r="X29" s="62"/>
      <c r="Y29" s="77"/>
      <c r="Z29" s="61"/>
      <c r="AA29" s="61"/>
      <c r="AB29" s="62"/>
      <c r="AC29" s="60"/>
      <c r="AD29" s="61"/>
      <c r="AE29" s="61"/>
      <c r="AF29" s="84"/>
      <c r="AG29" s="60"/>
      <c r="AH29" s="62"/>
      <c r="AJ29" s="87"/>
    </row>
    <row r="30" spans="1:36" ht="33.75" x14ac:dyDescent="0.25">
      <c r="A30" s="88"/>
      <c r="B30" s="14"/>
      <c r="C30" s="18" t="s">
        <v>63</v>
      </c>
      <c r="D30" s="16" t="s">
        <v>19</v>
      </c>
      <c r="E30" s="46">
        <v>4.5407999999999999</v>
      </c>
      <c r="F30" s="20"/>
      <c r="G30" s="44"/>
      <c r="H30" s="38"/>
      <c r="I30" s="81"/>
      <c r="J30" s="61"/>
      <c r="K30" s="61"/>
      <c r="L30" s="62"/>
      <c r="M30" s="77"/>
      <c r="N30" s="61"/>
      <c r="O30" s="61"/>
      <c r="P30" s="62"/>
      <c r="Q30" s="77"/>
      <c r="R30" s="61"/>
      <c r="S30" s="61"/>
      <c r="T30" s="84"/>
      <c r="U30" s="77"/>
      <c r="V30" s="61"/>
      <c r="W30" s="61"/>
      <c r="X30" s="62"/>
      <c r="Y30" s="77"/>
      <c r="Z30" s="61"/>
      <c r="AA30" s="61"/>
      <c r="AB30" s="62"/>
      <c r="AC30" s="60"/>
      <c r="AD30" s="61"/>
      <c r="AE30" s="61"/>
      <c r="AF30" s="84"/>
      <c r="AG30" s="60"/>
      <c r="AH30" s="62"/>
      <c r="AJ30" s="87"/>
    </row>
    <row r="31" spans="1:36" ht="33.75" x14ac:dyDescent="0.25">
      <c r="A31" s="88"/>
      <c r="B31" s="14"/>
      <c r="C31" s="18" t="s">
        <v>29</v>
      </c>
      <c r="D31" s="16" t="s">
        <v>19</v>
      </c>
      <c r="E31" s="46">
        <v>2.3736000000000002</v>
      </c>
      <c r="F31" s="20"/>
      <c r="G31" s="44"/>
      <c r="H31" s="38"/>
      <c r="I31" s="81"/>
      <c r="J31" s="61"/>
      <c r="K31" s="61"/>
      <c r="L31" s="62"/>
      <c r="M31" s="77"/>
      <c r="N31" s="61"/>
      <c r="O31" s="61"/>
      <c r="P31" s="62"/>
      <c r="Q31" s="77"/>
      <c r="R31" s="61"/>
      <c r="S31" s="61"/>
      <c r="T31" s="84"/>
      <c r="U31" s="77"/>
      <c r="V31" s="61"/>
      <c r="W31" s="61"/>
      <c r="X31" s="62"/>
      <c r="Y31" s="77"/>
      <c r="Z31" s="61"/>
      <c r="AA31" s="61"/>
      <c r="AB31" s="62"/>
      <c r="AC31" s="60"/>
      <c r="AD31" s="61"/>
      <c r="AE31" s="61"/>
      <c r="AF31" s="84"/>
      <c r="AG31" s="60"/>
      <c r="AH31" s="62"/>
      <c r="AJ31" s="87"/>
    </row>
    <row r="32" spans="1:36" ht="33.75" x14ac:dyDescent="0.25">
      <c r="A32" s="88"/>
      <c r="B32" s="14"/>
      <c r="C32" s="18" t="s">
        <v>30</v>
      </c>
      <c r="D32" s="16" t="s">
        <v>19</v>
      </c>
      <c r="E32" s="45">
        <v>4.6440000000000001</v>
      </c>
      <c r="F32" s="20"/>
      <c r="G32" s="44"/>
      <c r="H32" s="38"/>
      <c r="I32" s="81"/>
      <c r="J32" s="61"/>
      <c r="K32" s="61"/>
      <c r="L32" s="62"/>
      <c r="M32" s="77"/>
      <c r="N32" s="61"/>
      <c r="O32" s="61"/>
      <c r="P32" s="62"/>
      <c r="Q32" s="77"/>
      <c r="R32" s="61"/>
      <c r="S32" s="61"/>
      <c r="T32" s="84"/>
      <c r="U32" s="77"/>
      <c r="V32" s="61"/>
      <c r="W32" s="61"/>
      <c r="X32" s="62"/>
      <c r="Y32" s="77"/>
      <c r="Z32" s="61"/>
      <c r="AA32" s="61"/>
      <c r="AB32" s="62"/>
      <c r="AC32" s="60"/>
      <c r="AD32" s="61"/>
      <c r="AE32" s="61"/>
      <c r="AF32" s="84"/>
      <c r="AG32" s="60"/>
      <c r="AH32" s="62"/>
      <c r="AJ32" s="87"/>
    </row>
    <row r="33" spans="1:36" ht="33.75" x14ac:dyDescent="0.25">
      <c r="A33" s="88"/>
      <c r="B33" s="14"/>
      <c r="C33" s="18" t="s">
        <v>64</v>
      </c>
      <c r="D33" s="16" t="s">
        <v>19</v>
      </c>
      <c r="E33" s="46">
        <v>0.51600000000000001</v>
      </c>
      <c r="F33" s="20"/>
      <c r="G33" s="44"/>
      <c r="H33" s="38"/>
      <c r="I33" s="81"/>
      <c r="J33" s="61"/>
      <c r="K33" s="61"/>
      <c r="L33" s="62"/>
      <c r="M33" s="77"/>
      <c r="N33" s="61"/>
      <c r="O33" s="61"/>
      <c r="P33" s="62"/>
      <c r="Q33" s="77"/>
      <c r="R33" s="61"/>
      <c r="S33" s="61"/>
      <c r="T33" s="84"/>
      <c r="U33" s="77"/>
      <c r="V33" s="61"/>
      <c r="W33" s="61"/>
      <c r="X33" s="62"/>
      <c r="Y33" s="77"/>
      <c r="Z33" s="61"/>
      <c r="AA33" s="61"/>
      <c r="AB33" s="62"/>
      <c r="AC33" s="60"/>
      <c r="AD33" s="61"/>
      <c r="AE33" s="61"/>
      <c r="AF33" s="84"/>
      <c r="AG33" s="60"/>
      <c r="AH33" s="62"/>
      <c r="AJ33" s="87"/>
    </row>
    <row r="34" spans="1:36" ht="24" x14ac:dyDescent="0.25">
      <c r="A34" s="177" t="s">
        <v>65</v>
      </c>
      <c r="B34" s="131"/>
      <c r="C34" s="11" t="s">
        <v>66</v>
      </c>
      <c r="D34" s="160"/>
      <c r="E34" s="161"/>
      <c r="F34" s="162"/>
      <c r="G34" s="162"/>
      <c r="H34" s="163"/>
      <c r="I34" s="164"/>
      <c r="J34" s="70">
        <f t="shared" ref="J34" si="37">SUM(J35:J37)</f>
        <v>0</v>
      </c>
      <c r="K34" s="70"/>
      <c r="L34" s="71"/>
      <c r="M34" s="78"/>
      <c r="N34" s="70">
        <f t="shared" ref="N34" si="38">SUM(N35:N37)</f>
        <v>0</v>
      </c>
      <c r="O34" s="70"/>
      <c r="P34" s="71"/>
      <c r="Q34" s="78"/>
      <c r="R34" s="70">
        <f t="shared" ref="R34" si="39">SUM(R35:R37)</f>
        <v>0</v>
      </c>
      <c r="S34" s="70"/>
      <c r="T34" s="132"/>
      <c r="U34" s="78"/>
      <c r="V34" s="70">
        <f>SUM(V35:V37)</f>
        <v>0</v>
      </c>
      <c r="W34" s="70"/>
      <c r="X34" s="71"/>
      <c r="Y34" s="78"/>
      <c r="Z34" s="70">
        <f>SUM(Z35:Z37)</f>
        <v>0</v>
      </c>
      <c r="AA34" s="70"/>
      <c r="AB34" s="71"/>
      <c r="AC34" s="72"/>
      <c r="AD34" s="70">
        <f t="shared" ref="AD34" si="40">SUM(AD35:AD37)</f>
        <v>0</v>
      </c>
      <c r="AE34" s="70"/>
      <c r="AF34" s="132"/>
      <c r="AG34" s="72"/>
      <c r="AH34" s="71">
        <f>SUM(AH35:AH37)</f>
        <v>0</v>
      </c>
      <c r="AJ34" s="87"/>
    </row>
    <row r="35" spans="1:36" ht="33.75" x14ac:dyDescent="0.25">
      <c r="A35" s="88" t="s">
        <v>67</v>
      </c>
      <c r="B35" s="14"/>
      <c r="C35" s="18" t="s">
        <v>68</v>
      </c>
      <c r="D35" s="16" t="s">
        <v>15</v>
      </c>
      <c r="E35" s="19">
        <v>43.9</v>
      </c>
      <c r="F35" s="20"/>
      <c r="G35" s="47"/>
      <c r="H35" s="38"/>
      <c r="I35" s="81"/>
      <c r="J35" s="63">
        <f t="shared" ref="J35:J36" si="41">ROUND(I35*F35,2)</f>
        <v>0</v>
      </c>
      <c r="K35" s="63"/>
      <c r="L35" s="64"/>
      <c r="M35" s="74"/>
      <c r="N35" s="63">
        <f t="shared" ref="N35:N36" si="42">ROUND(M35*F35,2)</f>
        <v>0</v>
      </c>
      <c r="O35" s="63"/>
      <c r="P35" s="64"/>
      <c r="Q35" s="73"/>
      <c r="R35" s="67">
        <f>ROUND(Q35*F35,0)</f>
        <v>0</v>
      </c>
      <c r="S35" s="67"/>
      <c r="T35" s="85"/>
      <c r="U35" s="166">
        <f>9.2+9.2</f>
        <v>18.399999999999999</v>
      </c>
      <c r="V35" s="67">
        <f t="shared" ref="V35:V37" si="43">ROUND(U35*F35,0)</f>
        <v>0</v>
      </c>
      <c r="W35" s="67"/>
      <c r="X35" s="68"/>
      <c r="Y35" s="73"/>
      <c r="Z35" s="67">
        <f t="shared" ref="Z35:Z36" si="44">ROUND(Y35*F35,0)</f>
        <v>0</v>
      </c>
      <c r="AA35" s="63"/>
      <c r="AB35" s="64"/>
      <c r="AC35" s="69">
        <f t="shared" ref="AC35:AC36" si="45">I35+M35+Q35+U35+Y35</f>
        <v>18.399999999999999</v>
      </c>
      <c r="AD35" s="67">
        <f t="shared" ref="AD35:AD36" si="46">J35+N35+R35+V35+Z35</f>
        <v>0</v>
      </c>
      <c r="AE35" s="67"/>
      <c r="AF35" s="85"/>
      <c r="AG35" s="69">
        <f t="shared" ref="AG35:AG36" si="47">E35-AC35</f>
        <v>25.5</v>
      </c>
      <c r="AH35" s="68">
        <f>G35-AD35</f>
        <v>0</v>
      </c>
      <c r="AJ35" s="87"/>
    </row>
    <row r="36" spans="1:36" ht="33.75" x14ac:dyDescent="0.25">
      <c r="A36" s="88" t="s">
        <v>69</v>
      </c>
      <c r="B36" s="14"/>
      <c r="C36" s="18" t="s">
        <v>70</v>
      </c>
      <c r="D36" s="16" t="s">
        <v>19</v>
      </c>
      <c r="E36" s="19">
        <v>3.9</v>
      </c>
      <c r="F36" s="20"/>
      <c r="G36" s="44"/>
      <c r="H36" s="38"/>
      <c r="I36" s="81"/>
      <c r="J36" s="63">
        <f t="shared" si="41"/>
        <v>0</v>
      </c>
      <c r="K36" s="63"/>
      <c r="L36" s="64"/>
      <c r="M36" s="74"/>
      <c r="N36" s="63">
        <f t="shared" si="42"/>
        <v>0</v>
      </c>
      <c r="O36" s="63"/>
      <c r="P36" s="64"/>
      <c r="Q36" s="92">
        <v>1.4354</v>
      </c>
      <c r="R36" s="67">
        <f t="shared" ref="R36:R37" si="48">ROUND(Q36*F36,0)</f>
        <v>0</v>
      </c>
      <c r="S36" s="67"/>
      <c r="T36" s="85"/>
      <c r="U36" s="166">
        <f>1.1987+0.1376+0.0282</f>
        <v>1.3645</v>
      </c>
      <c r="V36" s="67">
        <f t="shared" si="43"/>
        <v>0</v>
      </c>
      <c r="W36" s="67"/>
      <c r="X36" s="68"/>
      <c r="Y36" s="73"/>
      <c r="Z36" s="67">
        <f t="shared" si="44"/>
        <v>0</v>
      </c>
      <c r="AA36" s="63"/>
      <c r="AB36" s="64"/>
      <c r="AC36" s="69">
        <f t="shared" si="45"/>
        <v>2.7999000000000001</v>
      </c>
      <c r="AD36" s="67">
        <f t="shared" si="46"/>
        <v>0</v>
      </c>
      <c r="AE36" s="67"/>
      <c r="AF36" s="85"/>
      <c r="AG36" s="69">
        <f t="shared" si="47"/>
        <v>1.1000999999999999</v>
      </c>
      <c r="AH36" s="68">
        <f t="shared" ref="AH36" si="49">G36-AD36</f>
        <v>0</v>
      </c>
      <c r="AJ36" s="87"/>
    </row>
    <row r="37" spans="1:36" x14ac:dyDescent="0.25">
      <c r="A37" s="88" t="s">
        <v>71</v>
      </c>
      <c r="B37" s="14"/>
      <c r="C37" s="18" t="s">
        <v>21</v>
      </c>
      <c r="D37" s="16" t="s">
        <v>19</v>
      </c>
      <c r="E37" s="16">
        <v>1.4</v>
      </c>
      <c r="F37" s="20"/>
      <c r="G37" s="44"/>
      <c r="H37" s="38"/>
      <c r="I37" s="81"/>
      <c r="J37" s="63">
        <f t="shared" ref="J37" si="50">ROUND(I37*F37,2)</f>
        <v>0</v>
      </c>
      <c r="K37" s="63"/>
      <c r="L37" s="64"/>
      <c r="M37" s="74"/>
      <c r="N37" s="63">
        <f t="shared" ref="N37" si="51">ROUND(M37*F37,2)</f>
        <v>0</v>
      </c>
      <c r="O37" s="63"/>
      <c r="P37" s="64"/>
      <c r="Q37" s="92">
        <v>0.1171</v>
      </c>
      <c r="R37" s="67">
        <f t="shared" si="48"/>
        <v>0</v>
      </c>
      <c r="S37" s="67"/>
      <c r="T37" s="85"/>
      <c r="U37" s="166">
        <v>0.1171</v>
      </c>
      <c r="V37" s="67">
        <f t="shared" si="43"/>
        <v>0</v>
      </c>
      <c r="W37" s="67"/>
      <c r="X37" s="68"/>
      <c r="Y37" s="73"/>
      <c r="Z37" s="67">
        <f t="shared" ref="Z37" si="52">ROUND(Y37*F37,0)</f>
        <v>0</v>
      </c>
      <c r="AA37" s="63"/>
      <c r="AB37" s="64"/>
      <c r="AC37" s="69">
        <f t="shared" ref="AC37" si="53">I37+M37+Q37+U37+Y37</f>
        <v>0.23419999999999999</v>
      </c>
      <c r="AD37" s="67">
        <f t="shared" ref="AD37" si="54">J37+N37+R37+V37+Z37</f>
        <v>0</v>
      </c>
      <c r="AE37" s="67"/>
      <c r="AF37" s="85"/>
      <c r="AG37" s="69">
        <f t="shared" ref="AG37" si="55">E37-AC37</f>
        <v>1.1657999999999999</v>
      </c>
      <c r="AH37" s="68">
        <f t="shared" ref="AH37" si="56">G37-AD37</f>
        <v>0</v>
      </c>
      <c r="AJ37" s="87"/>
    </row>
    <row r="38" spans="1:36" ht="22.5" x14ac:dyDescent="0.25">
      <c r="A38" s="88"/>
      <c r="B38" s="14"/>
      <c r="C38" s="18" t="s">
        <v>22</v>
      </c>
      <c r="D38" s="16"/>
      <c r="E38" s="19"/>
      <c r="F38" s="20"/>
      <c r="G38" s="44"/>
      <c r="H38" s="38"/>
      <c r="I38" s="81"/>
      <c r="J38" s="61"/>
      <c r="K38" s="61"/>
      <c r="L38" s="62"/>
      <c r="M38" s="77"/>
      <c r="N38" s="61"/>
      <c r="O38" s="61"/>
      <c r="P38" s="62"/>
      <c r="Q38" s="77"/>
      <c r="R38" s="61"/>
      <c r="S38" s="61"/>
      <c r="T38" s="84"/>
      <c r="U38" s="167"/>
      <c r="V38" s="61"/>
      <c r="W38" s="61"/>
      <c r="X38" s="62"/>
      <c r="Y38" s="77"/>
      <c r="Z38" s="61"/>
      <c r="AA38" s="61"/>
      <c r="AB38" s="62"/>
      <c r="AC38" s="60"/>
      <c r="AD38" s="61"/>
      <c r="AE38" s="61"/>
      <c r="AF38" s="84"/>
      <c r="AG38" s="60"/>
      <c r="AH38" s="62"/>
      <c r="AJ38" s="87"/>
    </row>
    <row r="39" spans="1:36" x14ac:dyDescent="0.25">
      <c r="A39" s="88"/>
      <c r="B39" s="14"/>
      <c r="C39" s="18" t="s">
        <v>62</v>
      </c>
      <c r="D39" s="16" t="s">
        <v>15</v>
      </c>
      <c r="E39" s="45">
        <v>44.777999999999999</v>
      </c>
      <c r="F39" s="20"/>
      <c r="G39" s="44"/>
      <c r="H39" s="38"/>
      <c r="I39" s="81"/>
      <c r="J39" s="61"/>
      <c r="K39" s="61"/>
      <c r="L39" s="62"/>
      <c r="M39" s="77"/>
      <c r="N39" s="61"/>
      <c r="O39" s="61"/>
      <c r="P39" s="62"/>
      <c r="Q39" s="77"/>
      <c r="R39" s="61"/>
      <c r="S39" s="61"/>
      <c r="T39" s="84"/>
      <c r="U39" s="77"/>
      <c r="V39" s="61"/>
      <c r="W39" s="61"/>
      <c r="X39" s="62"/>
      <c r="Y39" s="77"/>
      <c r="Z39" s="61"/>
      <c r="AA39" s="61"/>
      <c r="AB39" s="62"/>
      <c r="AC39" s="60"/>
      <c r="AD39" s="61"/>
      <c r="AE39" s="61"/>
      <c r="AF39" s="84"/>
      <c r="AG39" s="60"/>
      <c r="AH39" s="62"/>
      <c r="AJ39" s="87"/>
    </row>
    <row r="40" spans="1:36" ht="22.5" x14ac:dyDescent="0.25">
      <c r="A40" s="88"/>
      <c r="B40" s="14"/>
      <c r="C40" s="18" t="s">
        <v>72</v>
      </c>
      <c r="D40" s="16" t="s">
        <v>19</v>
      </c>
      <c r="E40" s="46">
        <v>0.4128</v>
      </c>
      <c r="F40" s="20"/>
      <c r="G40" s="44"/>
      <c r="H40" s="38"/>
      <c r="I40" s="81"/>
      <c r="J40" s="61"/>
      <c r="K40" s="61"/>
      <c r="L40" s="62"/>
      <c r="M40" s="77"/>
      <c r="N40" s="61"/>
      <c r="O40" s="61"/>
      <c r="P40" s="62"/>
      <c r="Q40" s="77"/>
      <c r="R40" s="61"/>
      <c r="S40" s="61"/>
      <c r="T40" s="84"/>
      <c r="U40" s="77"/>
      <c r="V40" s="61"/>
      <c r="W40" s="61"/>
      <c r="X40" s="62"/>
      <c r="Y40" s="77"/>
      <c r="Z40" s="61"/>
      <c r="AA40" s="61"/>
      <c r="AB40" s="62"/>
      <c r="AC40" s="60"/>
      <c r="AD40" s="61"/>
      <c r="AE40" s="61"/>
      <c r="AF40" s="84"/>
      <c r="AG40" s="60"/>
      <c r="AH40" s="62"/>
      <c r="AJ40" s="87"/>
    </row>
    <row r="41" spans="1:36" ht="33.75" x14ac:dyDescent="0.25">
      <c r="A41" s="88"/>
      <c r="B41" s="14"/>
      <c r="C41" s="18" t="s">
        <v>29</v>
      </c>
      <c r="D41" s="16" t="s">
        <v>19</v>
      </c>
      <c r="E41" s="45">
        <v>1.548</v>
      </c>
      <c r="F41" s="20"/>
      <c r="G41" s="44"/>
      <c r="H41" s="38"/>
      <c r="I41" s="81"/>
      <c r="J41" s="61"/>
      <c r="K41" s="61"/>
      <c r="L41" s="62"/>
      <c r="M41" s="77"/>
      <c r="N41" s="61"/>
      <c r="O41" s="61"/>
      <c r="P41" s="62"/>
      <c r="Q41" s="77"/>
      <c r="R41" s="61"/>
      <c r="S41" s="61"/>
      <c r="T41" s="84"/>
      <c r="U41" s="77"/>
      <c r="V41" s="61"/>
      <c r="W41" s="61"/>
      <c r="X41" s="62"/>
      <c r="Y41" s="77"/>
      <c r="Z41" s="61"/>
      <c r="AA41" s="61"/>
      <c r="AB41" s="62"/>
      <c r="AC41" s="60"/>
      <c r="AD41" s="61"/>
      <c r="AE41" s="61"/>
      <c r="AF41" s="84"/>
      <c r="AG41" s="60"/>
      <c r="AH41" s="62"/>
      <c r="AJ41" s="87"/>
    </row>
    <row r="42" spans="1:36" ht="33.75" x14ac:dyDescent="0.25">
      <c r="A42" s="88"/>
      <c r="B42" s="14"/>
      <c r="C42" s="18" t="s">
        <v>30</v>
      </c>
      <c r="D42" s="16" t="s">
        <v>19</v>
      </c>
      <c r="E42" s="46">
        <v>1.2383999999999999</v>
      </c>
      <c r="F42" s="20"/>
      <c r="G42" s="44"/>
      <c r="H42" s="38"/>
      <c r="I42" s="81"/>
      <c r="J42" s="61"/>
      <c r="K42" s="61"/>
      <c r="L42" s="62"/>
      <c r="M42" s="77"/>
      <c r="N42" s="61"/>
      <c r="O42" s="61"/>
      <c r="P42" s="62"/>
      <c r="Q42" s="77"/>
      <c r="R42" s="61"/>
      <c r="S42" s="61"/>
      <c r="T42" s="84"/>
      <c r="U42" s="77"/>
      <c r="V42" s="61"/>
      <c r="W42" s="61"/>
      <c r="X42" s="62"/>
      <c r="Y42" s="77"/>
      <c r="Z42" s="61"/>
      <c r="AA42" s="61"/>
      <c r="AB42" s="62"/>
      <c r="AC42" s="60"/>
      <c r="AD42" s="61"/>
      <c r="AE42" s="61"/>
      <c r="AF42" s="84"/>
      <c r="AG42" s="60"/>
      <c r="AH42" s="62"/>
      <c r="AJ42" s="87"/>
    </row>
    <row r="43" spans="1:36" ht="33.75" x14ac:dyDescent="0.25">
      <c r="A43" s="88"/>
      <c r="B43" s="14"/>
      <c r="C43" s="18" t="s">
        <v>64</v>
      </c>
      <c r="D43" s="16" t="s">
        <v>19</v>
      </c>
      <c r="E43" s="46">
        <v>0.4128</v>
      </c>
      <c r="F43" s="20"/>
      <c r="G43" s="44"/>
      <c r="H43" s="38"/>
      <c r="I43" s="81"/>
      <c r="J43" s="61"/>
      <c r="K43" s="61"/>
      <c r="L43" s="62"/>
      <c r="M43" s="77"/>
      <c r="N43" s="61"/>
      <c r="O43" s="61"/>
      <c r="P43" s="62"/>
      <c r="Q43" s="77"/>
      <c r="R43" s="61"/>
      <c r="S43" s="61"/>
      <c r="T43" s="84"/>
      <c r="U43" s="77"/>
      <c r="V43" s="61"/>
      <c r="W43" s="61"/>
      <c r="X43" s="62"/>
      <c r="Y43" s="77"/>
      <c r="Z43" s="61"/>
      <c r="AA43" s="61"/>
      <c r="AB43" s="62"/>
      <c r="AC43" s="60"/>
      <c r="AD43" s="61"/>
      <c r="AE43" s="61"/>
      <c r="AF43" s="84"/>
      <c r="AG43" s="60"/>
      <c r="AH43" s="62"/>
      <c r="AJ43" s="87"/>
    </row>
    <row r="44" spans="1:36" ht="33.75" x14ac:dyDescent="0.25">
      <c r="A44" s="88"/>
      <c r="B44" s="14"/>
      <c r="C44" s="18" t="s">
        <v>28</v>
      </c>
      <c r="D44" s="16" t="s">
        <v>19</v>
      </c>
      <c r="E44" s="46">
        <v>0.4128</v>
      </c>
      <c r="F44" s="20"/>
      <c r="G44" s="44"/>
      <c r="H44" s="38"/>
      <c r="I44" s="81"/>
      <c r="J44" s="61"/>
      <c r="K44" s="61"/>
      <c r="L44" s="62"/>
      <c r="M44" s="77"/>
      <c r="N44" s="61"/>
      <c r="O44" s="61"/>
      <c r="P44" s="62"/>
      <c r="Q44" s="77"/>
      <c r="R44" s="61"/>
      <c r="S44" s="61"/>
      <c r="T44" s="84"/>
      <c r="U44" s="77"/>
      <c r="V44" s="61"/>
      <c r="W44" s="61"/>
      <c r="X44" s="62"/>
      <c r="Y44" s="77"/>
      <c r="Z44" s="61"/>
      <c r="AA44" s="61"/>
      <c r="AB44" s="62"/>
      <c r="AC44" s="60"/>
      <c r="AD44" s="61"/>
      <c r="AE44" s="61"/>
      <c r="AF44" s="84"/>
      <c r="AG44" s="60"/>
      <c r="AH44" s="62"/>
      <c r="AJ44" s="87"/>
    </row>
    <row r="45" spans="1:36" x14ac:dyDescent="0.25">
      <c r="A45" s="177" t="s">
        <v>73</v>
      </c>
      <c r="B45" s="131"/>
      <c r="C45" s="11" t="s">
        <v>74</v>
      </c>
      <c r="D45" s="160"/>
      <c r="E45" s="161"/>
      <c r="F45" s="162"/>
      <c r="G45" s="162"/>
      <c r="H45" s="163"/>
      <c r="I45" s="164"/>
      <c r="J45" s="70">
        <f t="shared" ref="J45" si="57">SUM(J46:J47)</f>
        <v>0</v>
      </c>
      <c r="K45" s="70"/>
      <c r="L45" s="71"/>
      <c r="M45" s="78"/>
      <c r="N45" s="70">
        <f t="shared" ref="N45" si="58">SUM(N46:N47)</f>
        <v>0</v>
      </c>
      <c r="O45" s="70"/>
      <c r="P45" s="71"/>
      <c r="Q45" s="78"/>
      <c r="R45" s="70">
        <f t="shared" ref="R45" si="59">SUM(R46:R47)</f>
        <v>0</v>
      </c>
      <c r="S45" s="70"/>
      <c r="T45" s="132"/>
      <c r="U45" s="78"/>
      <c r="V45" s="70">
        <f>SUM(V46:V47)</f>
        <v>0</v>
      </c>
      <c r="W45" s="70"/>
      <c r="X45" s="71"/>
      <c r="Y45" s="78"/>
      <c r="Z45" s="70">
        <f>SUM(Z46:Z47)</f>
        <v>0</v>
      </c>
      <c r="AA45" s="70"/>
      <c r="AB45" s="71"/>
      <c r="AC45" s="72"/>
      <c r="AD45" s="70">
        <f t="shared" ref="AD45" si="60">SUM(AD46:AD47)</f>
        <v>0</v>
      </c>
      <c r="AE45" s="70"/>
      <c r="AF45" s="132"/>
      <c r="AG45" s="72"/>
      <c r="AH45" s="71">
        <f>SUM(AH46:AH47)</f>
        <v>0</v>
      </c>
      <c r="AJ45" s="87"/>
    </row>
    <row r="46" spans="1:36" ht="22.5" x14ac:dyDescent="0.25">
      <c r="A46" s="88" t="s">
        <v>75</v>
      </c>
      <c r="B46" s="14"/>
      <c r="C46" s="18" t="s">
        <v>76</v>
      </c>
      <c r="D46" s="16" t="s">
        <v>15</v>
      </c>
      <c r="E46" s="19">
        <v>4.9000000000000004</v>
      </c>
      <c r="F46" s="20"/>
      <c r="G46" s="44"/>
      <c r="H46" s="38"/>
      <c r="I46" s="81"/>
      <c r="J46" s="63">
        <f t="shared" ref="J46" si="61">ROUND(I46*F46,2)</f>
        <v>0</v>
      </c>
      <c r="K46" s="63"/>
      <c r="L46" s="64"/>
      <c r="M46" s="74"/>
      <c r="N46" s="63">
        <f t="shared" ref="N46" si="62">ROUND(M46*F46,2)</f>
        <v>0</v>
      </c>
      <c r="O46" s="63"/>
      <c r="P46" s="64"/>
      <c r="Q46" s="73"/>
      <c r="R46" s="67">
        <f>ROUND(Q46*F46,0)</f>
        <v>0</v>
      </c>
      <c r="S46" s="67"/>
      <c r="T46" s="85"/>
      <c r="U46" s="73"/>
      <c r="V46" s="67">
        <f t="shared" ref="V46:V47" si="63">ROUND(U46*F46,0)</f>
        <v>0</v>
      </c>
      <c r="W46" s="67"/>
      <c r="X46" s="68"/>
      <c r="Y46" s="73"/>
      <c r="Z46" s="67">
        <f t="shared" ref="Z46:Z47" si="64">ROUND(Y46*F46,0)</f>
        <v>0</v>
      </c>
      <c r="AA46" s="63"/>
      <c r="AB46" s="64"/>
      <c r="AC46" s="69">
        <f t="shared" ref="AC46:AC47" si="65">I46+M46+Q46+U46+Y46</f>
        <v>0</v>
      </c>
      <c r="AD46" s="67">
        <f t="shared" ref="AD46:AD47" si="66">J46+N46+R46+V46+Z46</f>
        <v>0</v>
      </c>
      <c r="AE46" s="67"/>
      <c r="AF46" s="85"/>
      <c r="AG46" s="69">
        <f t="shared" ref="AG46:AG47" si="67">E46-AC46</f>
        <v>4.9000000000000004</v>
      </c>
      <c r="AH46" s="68">
        <f>G46-AD46</f>
        <v>0</v>
      </c>
      <c r="AJ46" s="87"/>
    </row>
    <row r="47" spans="1:36" ht="22.5" x14ac:dyDescent="0.25">
      <c r="A47" s="88" t="s">
        <v>77</v>
      </c>
      <c r="B47" s="14"/>
      <c r="C47" s="18" t="s">
        <v>78</v>
      </c>
      <c r="D47" s="16" t="s">
        <v>19</v>
      </c>
      <c r="E47" s="16">
        <v>1.1000000000000001</v>
      </c>
      <c r="F47" s="20"/>
      <c r="G47" s="44"/>
      <c r="H47" s="38"/>
      <c r="I47" s="81"/>
      <c r="J47" s="63">
        <f t="shared" ref="J47" si="68">ROUND(I47*F47,2)</f>
        <v>0</v>
      </c>
      <c r="K47" s="63"/>
      <c r="L47" s="64"/>
      <c r="M47" s="74"/>
      <c r="N47" s="63">
        <f t="shared" ref="N47" si="69">ROUND(M47*F47,2)</f>
        <v>0</v>
      </c>
      <c r="O47" s="63"/>
      <c r="P47" s="64"/>
      <c r="Q47" s="92">
        <v>0.18720000000000001</v>
      </c>
      <c r="R47" s="67">
        <f>ROUND(Q47*F47,0)</f>
        <v>0</v>
      </c>
      <c r="S47" s="67"/>
      <c r="T47" s="85"/>
      <c r="U47" s="166">
        <v>0.18720000000000001</v>
      </c>
      <c r="V47" s="67">
        <f t="shared" si="63"/>
        <v>0</v>
      </c>
      <c r="W47" s="67"/>
      <c r="X47" s="68"/>
      <c r="Y47" s="73"/>
      <c r="Z47" s="67">
        <f t="shared" si="64"/>
        <v>0</v>
      </c>
      <c r="AA47" s="63"/>
      <c r="AB47" s="64"/>
      <c r="AC47" s="69">
        <f t="shared" si="65"/>
        <v>0.37440000000000001</v>
      </c>
      <c r="AD47" s="67">
        <f t="shared" si="66"/>
        <v>0</v>
      </c>
      <c r="AE47" s="67"/>
      <c r="AF47" s="85"/>
      <c r="AG47" s="69">
        <f t="shared" si="67"/>
        <v>0.72560000000000002</v>
      </c>
      <c r="AH47" s="68">
        <f t="shared" ref="AH47" si="70">G47-AD47</f>
        <v>0</v>
      </c>
      <c r="AJ47" s="87"/>
    </row>
    <row r="48" spans="1:36" x14ac:dyDescent="0.25">
      <c r="A48" s="88"/>
      <c r="B48" s="14"/>
      <c r="C48" s="18"/>
      <c r="D48" s="16"/>
      <c r="E48" s="16"/>
      <c r="F48" s="20"/>
      <c r="G48" s="44"/>
      <c r="H48" s="38"/>
      <c r="I48" s="81"/>
      <c r="J48" s="61"/>
      <c r="K48" s="61"/>
      <c r="L48" s="62"/>
      <c r="M48" s="77"/>
      <c r="N48" s="61"/>
      <c r="O48" s="61"/>
      <c r="P48" s="62"/>
      <c r="Q48" s="77"/>
      <c r="R48" s="61"/>
      <c r="S48" s="61"/>
      <c r="T48" s="84"/>
      <c r="U48" s="77"/>
      <c r="V48" s="61"/>
      <c r="W48" s="61"/>
      <c r="X48" s="62"/>
      <c r="Y48" s="77"/>
      <c r="Z48" s="61"/>
      <c r="AA48" s="61"/>
      <c r="AB48" s="62"/>
      <c r="AC48" s="60"/>
      <c r="AD48" s="61"/>
      <c r="AE48" s="61"/>
      <c r="AF48" s="84"/>
      <c r="AG48" s="60"/>
      <c r="AH48" s="62"/>
      <c r="AJ48" s="87"/>
    </row>
    <row r="49" spans="1:36" ht="22.5" x14ac:dyDescent="0.25">
      <c r="A49" s="88"/>
      <c r="B49" s="14"/>
      <c r="C49" s="18" t="s">
        <v>22</v>
      </c>
      <c r="D49" s="16"/>
      <c r="E49" s="19"/>
      <c r="F49" s="20"/>
      <c r="G49" s="44"/>
      <c r="H49" s="38"/>
      <c r="I49" s="81"/>
      <c r="J49" s="61"/>
      <c r="K49" s="61"/>
      <c r="L49" s="62"/>
      <c r="M49" s="77"/>
      <c r="N49" s="61"/>
      <c r="O49" s="61"/>
      <c r="P49" s="62"/>
      <c r="Q49" s="77"/>
      <c r="R49" s="61"/>
      <c r="S49" s="61"/>
      <c r="T49" s="84"/>
      <c r="U49" s="77"/>
      <c r="V49" s="61"/>
      <c r="W49" s="61"/>
      <c r="X49" s="62"/>
      <c r="Y49" s="77"/>
      <c r="Z49" s="61"/>
      <c r="AA49" s="61"/>
      <c r="AB49" s="62"/>
      <c r="AC49" s="60"/>
      <c r="AD49" s="61"/>
      <c r="AE49" s="61"/>
      <c r="AF49" s="84"/>
      <c r="AG49" s="60"/>
      <c r="AH49" s="62"/>
      <c r="AJ49" s="87"/>
    </row>
    <row r="50" spans="1:36" x14ac:dyDescent="0.25">
      <c r="A50" s="88"/>
      <c r="B50" s="14"/>
      <c r="C50" s="18" t="s">
        <v>79</v>
      </c>
      <c r="D50" s="16" t="s">
        <v>15</v>
      </c>
      <c r="E50" s="45">
        <v>4.9980000000000002</v>
      </c>
      <c r="F50" s="20"/>
      <c r="G50" s="44"/>
      <c r="H50" s="38"/>
      <c r="I50" s="81"/>
      <c r="J50" s="61"/>
      <c r="K50" s="61"/>
      <c r="L50" s="62"/>
      <c r="M50" s="77"/>
      <c r="N50" s="61"/>
      <c r="O50" s="61"/>
      <c r="P50" s="62"/>
      <c r="Q50" s="77"/>
      <c r="R50" s="61"/>
      <c r="S50" s="61"/>
      <c r="T50" s="84"/>
      <c r="U50" s="77"/>
      <c r="V50" s="61"/>
      <c r="W50" s="61"/>
      <c r="X50" s="62"/>
      <c r="Y50" s="77"/>
      <c r="Z50" s="61"/>
      <c r="AA50" s="61"/>
      <c r="AB50" s="62"/>
      <c r="AC50" s="60"/>
      <c r="AD50" s="61"/>
      <c r="AE50" s="61"/>
      <c r="AF50" s="84"/>
      <c r="AG50" s="60"/>
      <c r="AH50" s="62"/>
      <c r="AJ50" s="87"/>
    </row>
    <row r="51" spans="1:36" ht="33.75" x14ac:dyDescent="0.25">
      <c r="A51" s="88"/>
      <c r="B51" s="14"/>
      <c r="C51" s="18" t="s">
        <v>64</v>
      </c>
      <c r="D51" s="16" t="s">
        <v>19</v>
      </c>
      <c r="E51" s="45">
        <v>1.135</v>
      </c>
      <c r="F51" s="20"/>
      <c r="G51" s="44"/>
      <c r="H51" s="38"/>
      <c r="I51" s="81"/>
      <c r="J51" s="61"/>
      <c r="K51" s="61"/>
      <c r="L51" s="62"/>
      <c r="M51" s="77"/>
      <c r="N51" s="61"/>
      <c r="O51" s="61"/>
      <c r="P51" s="62"/>
      <c r="Q51" s="77"/>
      <c r="R51" s="61"/>
      <c r="S51" s="61"/>
      <c r="T51" s="84"/>
      <c r="U51" s="77"/>
      <c r="V51" s="61"/>
      <c r="W51" s="61"/>
      <c r="X51" s="62"/>
      <c r="Y51" s="77"/>
      <c r="Z51" s="61"/>
      <c r="AA51" s="61"/>
      <c r="AB51" s="62"/>
      <c r="AC51" s="60"/>
      <c r="AD51" s="61"/>
      <c r="AE51" s="61"/>
      <c r="AF51" s="84"/>
      <c r="AG51" s="60"/>
      <c r="AH51" s="62"/>
      <c r="AJ51" s="87"/>
    </row>
    <row r="52" spans="1:36" ht="22.5" x14ac:dyDescent="0.25">
      <c r="A52" s="89"/>
      <c r="B52" s="14"/>
      <c r="C52" s="18" t="s">
        <v>22</v>
      </c>
      <c r="D52" s="48"/>
      <c r="E52" s="49"/>
      <c r="F52" s="49"/>
      <c r="G52" s="41"/>
      <c r="H52" s="38"/>
      <c r="I52" s="81"/>
      <c r="J52" s="61"/>
      <c r="K52" s="61"/>
      <c r="L52" s="62"/>
      <c r="M52" s="77"/>
      <c r="N52" s="61"/>
      <c r="O52" s="61"/>
      <c r="P52" s="62"/>
      <c r="Q52" s="77"/>
      <c r="R52" s="61"/>
      <c r="S52" s="61"/>
      <c r="T52" s="84"/>
      <c r="U52" s="77"/>
      <c r="V52" s="61"/>
      <c r="W52" s="61"/>
      <c r="X52" s="62"/>
      <c r="Y52" s="77"/>
      <c r="Z52" s="61"/>
      <c r="AA52" s="61"/>
      <c r="AB52" s="62"/>
      <c r="AC52" s="60"/>
      <c r="AD52" s="61"/>
      <c r="AE52" s="61"/>
      <c r="AF52" s="84"/>
      <c r="AG52" s="60"/>
      <c r="AH52" s="62"/>
      <c r="AJ52" s="87"/>
    </row>
    <row r="53" spans="1:36" x14ac:dyDescent="0.25">
      <c r="A53" s="89"/>
      <c r="B53" s="14"/>
      <c r="C53" s="18" t="s">
        <v>23</v>
      </c>
      <c r="D53" s="16" t="s">
        <v>15</v>
      </c>
      <c r="E53" s="50">
        <v>622.66999999999996</v>
      </c>
      <c r="F53" s="49"/>
      <c r="G53" s="41"/>
      <c r="H53" s="38"/>
      <c r="I53" s="81"/>
      <c r="J53" s="61"/>
      <c r="K53" s="61"/>
      <c r="L53" s="62"/>
      <c r="M53" s="77"/>
      <c r="N53" s="61"/>
      <c r="O53" s="61"/>
      <c r="P53" s="62"/>
      <c r="Q53" s="77"/>
      <c r="R53" s="61"/>
      <c r="S53" s="61"/>
      <c r="T53" s="84"/>
      <c r="U53" s="77"/>
      <c r="V53" s="61"/>
      <c r="W53" s="61"/>
      <c r="X53" s="62"/>
      <c r="Y53" s="77"/>
      <c r="Z53" s="61"/>
      <c r="AA53" s="61"/>
      <c r="AB53" s="62"/>
      <c r="AC53" s="60"/>
      <c r="AD53" s="61"/>
      <c r="AE53" s="61"/>
      <c r="AF53" s="84"/>
      <c r="AG53" s="60"/>
      <c r="AH53" s="62"/>
      <c r="AJ53" s="87"/>
    </row>
    <row r="54" spans="1:36" x14ac:dyDescent="0.25">
      <c r="A54" s="89"/>
      <c r="B54" s="14"/>
      <c r="C54" s="18" t="s">
        <v>24</v>
      </c>
      <c r="D54" s="16" t="s">
        <v>19</v>
      </c>
      <c r="E54" s="50">
        <v>44.6</v>
      </c>
      <c r="F54" s="49"/>
      <c r="G54" s="41"/>
      <c r="H54" s="38"/>
      <c r="I54" s="81"/>
      <c r="J54" s="61"/>
      <c r="K54" s="61"/>
      <c r="L54" s="62"/>
      <c r="M54" s="77"/>
      <c r="N54" s="61"/>
      <c r="O54" s="61"/>
      <c r="P54" s="62"/>
      <c r="Q54" s="77"/>
      <c r="R54" s="61"/>
      <c r="S54" s="61"/>
      <c r="T54" s="84"/>
      <c r="U54" s="77"/>
      <c r="V54" s="61"/>
      <c r="W54" s="61"/>
      <c r="X54" s="62"/>
      <c r="Y54" s="77"/>
      <c r="Z54" s="61"/>
      <c r="AA54" s="61"/>
      <c r="AB54" s="62"/>
      <c r="AC54" s="60"/>
      <c r="AD54" s="61"/>
      <c r="AE54" s="61"/>
      <c r="AF54" s="84"/>
      <c r="AG54" s="60"/>
      <c r="AH54" s="62"/>
      <c r="AJ54" s="87"/>
    </row>
    <row r="55" spans="1:36" ht="22.5" x14ac:dyDescent="0.25">
      <c r="A55" s="90"/>
      <c r="B55" s="14"/>
      <c r="C55" s="18" t="s">
        <v>25</v>
      </c>
      <c r="D55" s="16" t="s">
        <v>19</v>
      </c>
      <c r="E55" s="50">
        <v>3.2</v>
      </c>
      <c r="F55" s="51"/>
      <c r="G55" s="42"/>
      <c r="H55" s="38"/>
      <c r="I55" s="81"/>
      <c r="J55" s="61"/>
      <c r="K55" s="61"/>
      <c r="L55" s="62"/>
      <c r="M55" s="77"/>
      <c r="N55" s="61"/>
      <c r="O55" s="61"/>
      <c r="P55" s="62"/>
      <c r="Q55" s="77"/>
      <c r="R55" s="61"/>
      <c r="S55" s="61"/>
      <c r="T55" s="84"/>
      <c r="U55" s="77"/>
      <c r="V55" s="61"/>
      <c r="W55" s="61"/>
      <c r="X55" s="62"/>
      <c r="Y55" s="77"/>
      <c r="Z55" s="61"/>
      <c r="AA55" s="61"/>
      <c r="AB55" s="62"/>
      <c r="AC55" s="60"/>
      <c r="AD55" s="61"/>
      <c r="AE55" s="61"/>
      <c r="AF55" s="84"/>
      <c r="AG55" s="60"/>
      <c r="AH55" s="62"/>
      <c r="AJ55" s="87"/>
    </row>
    <row r="56" spans="1:36" ht="24" x14ac:dyDescent="0.25">
      <c r="A56" s="177" t="s">
        <v>80</v>
      </c>
      <c r="B56" s="131"/>
      <c r="C56" s="11" t="s">
        <v>81</v>
      </c>
      <c r="D56" s="160"/>
      <c r="E56" s="161"/>
      <c r="F56" s="162"/>
      <c r="G56" s="162"/>
      <c r="H56" s="163"/>
      <c r="I56" s="164"/>
      <c r="J56" s="70">
        <f t="shared" ref="J56" si="71">SUM(J57:J58)</f>
        <v>0</v>
      </c>
      <c r="K56" s="70"/>
      <c r="L56" s="71"/>
      <c r="M56" s="78"/>
      <c r="N56" s="70">
        <f t="shared" ref="N56" si="72">SUM(N57:N58)</f>
        <v>0</v>
      </c>
      <c r="O56" s="70"/>
      <c r="P56" s="71"/>
      <c r="Q56" s="78"/>
      <c r="R56" s="70">
        <f t="shared" ref="R56" si="73">SUM(R57:R58)</f>
        <v>0</v>
      </c>
      <c r="S56" s="70"/>
      <c r="T56" s="132"/>
      <c r="U56" s="78"/>
      <c r="V56" s="70">
        <f>SUM(V57:V58)</f>
        <v>0</v>
      </c>
      <c r="W56" s="70"/>
      <c r="X56" s="71"/>
      <c r="Y56" s="78"/>
      <c r="Z56" s="70">
        <f>SUM(Z57:Z58)</f>
        <v>0</v>
      </c>
      <c r="AA56" s="70"/>
      <c r="AB56" s="71"/>
      <c r="AC56" s="72"/>
      <c r="AD56" s="70">
        <f t="shared" ref="AD56" si="74">SUM(AD57:AD58)</f>
        <v>0</v>
      </c>
      <c r="AE56" s="70"/>
      <c r="AF56" s="132"/>
      <c r="AG56" s="72"/>
      <c r="AH56" s="71">
        <f>SUM(AH57:AH58)</f>
        <v>0</v>
      </c>
      <c r="AJ56" s="87"/>
    </row>
    <row r="57" spans="1:36" ht="22.5" x14ac:dyDescent="0.25">
      <c r="A57" s="88" t="s">
        <v>82</v>
      </c>
      <c r="B57" s="14"/>
      <c r="C57" s="18" t="s">
        <v>83</v>
      </c>
      <c r="D57" s="16" t="s">
        <v>26</v>
      </c>
      <c r="E57" s="19">
        <v>192.7</v>
      </c>
      <c r="F57" s="20"/>
      <c r="G57" s="44"/>
      <c r="H57" s="38"/>
      <c r="I57" s="81"/>
      <c r="J57" s="63">
        <f t="shared" ref="J57:J58" si="75">ROUND(I57*F57,2)</f>
        <v>0</v>
      </c>
      <c r="K57" s="63"/>
      <c r="L57" s="64"/>
      <c r="M57" s="74"/>
      <c r="N57" s="63">
        <f t="shared" ref="N57:N58" si="76">ROUND(M57*F57,2)</f>
        <v>0</v>
      </c>
      <c r="O57" s="63"/>
      <c r="P57" s="64"/>
      <c r="Q57" s="73"/>
      <c r="R57" s="67">
        <f t="shared" ref="R57" si="77">ROUND(Q57*F57,2)</f>
        <v>0</v>
      </c>
      <c r="S57" s="67"/>
      <c r="T57" s="85"/>
      <c r="U57" s="73"/>
      <c r="V57" s="67">
        <f t="shared" ref="V57:V58" si="78">ROUND(U57*F57,0)</f>
        <v>0</v>
      </c>
      <c r="W57" s="67"/>
      <c r="X57" s="68"/>
      <c r="Y57" s="73"/>
      <c r="Z57" s="67">
        <f t="shared" ref="Z57:Z58" si="79">ROUND(Y57*F57,0)</f>
        <v>0</v>
      </c>
      <c r="AA57" s="63"/>
      <c r="AB57" s="64"/>
      <c r="AC57" s="69">
        <f t="shared" ref="AC57:AC58" si="80">I57+M57+Q57+U57+Y57</f>
        <v>0</v>
      </c>
      <c r="AD57" s="67">
        <f t="shared" ref="AD57:AD58" si="81">J57+N57+R57+V57+Z57</f>
        <v>0</v>
      </c>
      <c r="AE57" s="67"/>
      <c r="AF57" s="85"/>
      <c r="AG57" s="69">
        <f t="shared" ref="AG57:AG58" si="82">E57-AC57</f>
        <v>192.7</v>
      </c>
      <c r="AH57" s="68">
        <f>G57-AD57</f>
        <v>0</v>
      </c>
      <c r="AJ57" s="87"/>
    </row>
    <row r="58" spans="1:36" ht="45" x14ac:dyDescent="0.25">
      <c r="A58" s="88" t="s">
        <v>84</v>
      </c>
      <c r="B58" s="14"/>
      <c r="C58" s="18" t="s">
        <v>85</v>
      </c>
      <c r="D58" s="16" t="s">
        <v>26</v>
      </c>
      <c r="E58" s="16">
        <v>248.8</v>
      </c>
      <c r="F58" s="20"/>
      <c r="G58" s="44"/>
      <c r="H58" s="38"/>
      <c r="I58" s="81"/>
      <c r="J58" s="63">
        <f t="shared" si="75"/>
        <v>0</v>
      </c>
      <c r="K58" s="63"/>
      <c r="L58" s="64"/>
      <c r="M58" s="74"/>
      <c r="N58" s="63">
        <f t="shared" si="76"/>
        <v>0</v>
      </c>
      <c r="O58" s="63"/>
      <c r="P58" s="64"/>
      <c r="Q58" s="73"/>
      <c r="R58" s="67">
        <f>ROUND(Q58*F58,2)</f>
        <v>0</v>
      </c>
      <c r="S58" s="67"/>
      <c r="T58" s="85"/>
      <c r="U58" s="73"/>
      <c r="V58" s="67">
        <f t="shared" si="78"/>
        <v>0</v>
      </c>
      <c r="W58" s="67"/>
      <c r="X58" s="68"/>
      <c r="Y58" s="73"/>
      <c r="Z58" s="67">
        <f t="shared" si="79"/>
        <v>0</v>
      </c>
      <c r="AA58" s="63"/>
      <c r="AB58" s="64"/>
      <c r="AC58" s="69">
        <f t="shared" si="80"/>
        <v>0</v>
      </c>
      <c r="AD58" s="67">
        <f t="shared" si="81"/>
        <v>0</v>
      </c>
      <c r="AE58" s="67"/>
      <c r="AF58" s="85"/>
      <c r="AG58" s="69">
        <f t="shared" si="82"/>
        <v>248.8</v>
      </c>
      <c r="AH58" s="68">
        <f t="shared" ref="AH58" si="83">G58-AD58</f>
        <v>0</v>
      </c>
      <c r="AJ58" s="87"/>
    </row>
    <row r="59" spans="1:36" x14ac:dyDescent="0.25">
      <c r="A59" s="177" t="s">
        <v>86</v>
      </c>
      <c r="B59" s="131"/>
      <c r="C59" s="11" t="s">
        <v>87</v>
      </c>
      <c r="D59" s="160"/>
      <c r="E59" s="161"/>
      <c r="F59" s="162"/>
      <c r="G59" s="162"/>
      <c r="H59" s="163"/>
      <c r="I59" s="164"/>
      <c r="J59" s="70">
        <f t="shared" ref="J59" si="84">SUM(J60:J61)</f>
        <v>0</v>
      </c>
      <c r="K59" s="70"/>
      <c r="L59" s="71"/>
      <c r="M59" s="78"/>
      <c r="N59" s="70">
        <f t="shared" ref="N59" si="85">SUM(N60:N61)</f>
        <v>0</v>
      </c>
      <c r="O59" s="70"/>
      <c r="P59" s="71"/>
      <c r="Q59" s="78"/>
      <c r="R59" s="70">
        <f t="shared" ref="R59" si="86">SUM(R60:R61)</f>
        <v>0</v>
      </c>
      <c r="S59" s="70"/>
      <c r="T59" s="132"/>
      <c r="U59" s="78"/>
      <c r="V59" s="70">
        <f>SUM(V60:V61)</f>
        <v>0</v>
      </c>
      <c r="W59" s="70"/>
      <c r="X59" s="71"/>
      <c r="Y59" s="78"/>
      <c r="Z59" s="70">
        <f>SUM(Z60:Z61)</f>
        <v>0</v>
      </c>
      <c r="AA59" s="70"/>
      <c r="AB59" s="71"/>
      <c r="AC59" s="72"/>
      <c r="AD59" s="70">
        <f>SUM(AD60:AD61)</f>
        <v>0</v>
      </c>
      <c r="AE59" s="70"/>
      <c r="AF59" s="132"/>
      <c r="AG59" s="72"/>
      <c r="AH59" s="71">
        <f>SUM(AH60:AH61)</f>
        <v>0</v>
      </c>
      <c r="AJ59" s="87"/>
    </row>
    <row r="60" spans="1:36" ht="33.75" x14ac:dyDescent="0.25">
      <c r="A60" s="88" t="s">
        <v>88</v>
      </c>
      <c r="B60" s="14"/>
      <c r="C60" s="18" t="s">
        <v>89</v>
      </c>
      <c r="D60" s="16" t="s">
        <v>15</v>
      </c>
      <c r="E60" s="19">
        <v>0.3</v>
      </c>
      <c r="F60" s="20"/>
      <c r="G60" s="44"/>
      <c r="H60" s="38"/>
      <c r="I60" s="81"/>
      <c r="J60" s="63">
        <f t="shared" ref="J60:J61" si="87">ROUND(I60*F60,2)</f>
        <v>0</v>
      </c>
      <c r="K60" s="63"/>
      <c r="L60" s="64"/>
      <c r="M60" s="74"/>
      <c r="N60" s="63">
        <f t="shared" ref="N60:N61" si="88">ROUND(M60*F60,2)</f>
        <v>0</v>
      </c>
      <c r="O60" s="63"/>
      <c r="P60" s="64"/>
      <c r="Q60" s="74"/>
      <c r="R60" s="63">
        <f t="shared" ref="R60" si="89">ROUND(Q60*F60,2)</f>
        <v>0</v>
      </c>
      <c r="S60" s="63"/>
      <c r="T60" s="86"/>
      <c r="U60" s="74"/>
      <c r="V60" s="67">
        <f t="shared" ref="V60:V61" si="90">ROUND(U60*F60,0)</f>
        <v>0</v>
      </c>
      <c r="W60" s="63"/>
      <c r="X60" s="64"/>
      <c r="Y60" s="74"/>
      <c r="Z60" s="67">
        <f t="shared" ref="Z60:Z61" si="91">ROUND(Y60*F60,0)</f>
        <v>0</v>
      </c>
      <c r="AA60" s="63"/>
      <c r="AB60" s="64"/>
      <c r="AC60" s="69">
        <f t="shared" ref="AC60:AC61" si="92">I60+M60+Q60+U60+Y60</f>
        <v>0</v>
      </c>
      <c r="AD60" s="67">
        <f t="shared" ref="AD60:AD61" si="93">J60+N60+R60+V60+Z60</f>
        <v>0</v>
      </c>
      <c r="AE60" s="63"/>
      <c r="AF60" s="86"/>
      <c r="AG60" s="69">
        <f t="shared" ref="AG60:AG61" si="94">E60-AC60</f>
        <v>0.3</v>
      </c>
      <c r="AH60" s="68">
        <f>G60-AD60</f>
        <v>0</v>
      </c>
      <c r="AJ60" s="87"/>
    </row>
    <row r="61" spans="1:36" ht="22.5" x14ac:dyDescent="0.25">
      <c r="A61" s="88" t="s">
        <v>90</v>
      </c>
      <c r="B61" s="14"/>
      <c r="C61" s="18" t="s">
        <v>91</v>
      </c>
      <c r="D61" s="16" t="s">
        <v>26</v>
      </c>
      <c r="E61" s="16">
        <v>28.7</v>
      </c>
      <c r="F61" s="20"/>
      <c r="G61" s="44"/>
      <c r="H61" s="38"/>
      <c r="I61" s="81"/>
      <c r="J61" s="63">
        <f t="shared" si="87"/>
        <v>0</v>
      </c>
      <c r="K61" s="63"/>
      <c r="L61" s="64"/>
      <c r="M61" s="74"/>
      <c r="N61" s="63">
        <f t="shared" si="88"/>
        <v>0</v>
      </c>
      <c r="O61" s="63"/>
      <c r="P61" s="64"/>
      <c r="Q61" s="74"/>
      <c r="R61" s="63">
        <f>ROUND(Q61*F61,2)</f>
        <v>0</v>
      </c>
      <c r="S61" s="63"/>
      <c r="T61" s="86"/>
      <c r="U61" s="74"/>
      <c r="V61" s="67">
        <f t="shared" si="90"/>
        <v>0</v>
      </c>
      <c r="W61" s="63"/>
      <c r="X61" s="64"/>
      <c r="Y61" s="74"/>
      <c r="Z61" s="67">
        <f t="shared" si="91"/>
        <v>0</v>
      </c>
      <c r="AA61" s="63"/>
      <c r="AB61" s="64"/>
      <c r="AC61" s="69">
        <f t="shared" si="92"/>
        <v>0</v>
      </c>
      <c r="AD61" s="67">
        <f t="shared" si="93"/>
        <v>0</v>
      </c>
      <c r="AE61" s="63"/>
      <c r="AF61" s="86"/>
      <c r="AG61" s="69">
        <f t="shared" si="94"/>
        <v>28.7</v>
      </c>
      <c r="AH61" s="68">
        <f t="shared" ref="AH61" si="95">G61-AD61</f>
        <v>0</v>
      </c>
      <c r="AJ61" s="87"/>
    </row>
    <row r="62" spans="1:36" ht="36" x14ac:dyDescent="0.25">
      <c r="A62" s="176" t="s">
        <v>10</v>
      </c>
      <c r="B62" s="97" t="s">
        <v>7</v>
      </c>
      <c r="C62" s="127" t="s">
        <v>11</v>
      </c>
      <c r="D62" s="122" t="s">
        <v>9</v>
      </c>
      <c r="E62" s="128">
        <v>1</v>
      </c>
      <c r="F62" s="113"/>
      <c r="G62" s="113"/>
      <c r="H62" s="114"/>
      <c r="I62" s="133"/>
      <c r="J62" s="112">
        <f t="shared" ref="J62" si="96">J63+J73+J81+J90+J97+J100</f>
        <v>0</v>
      </c>
      <c r="K62" s="112">
        <f>ROUND(J62*0.95,2)</f>
        <v>0</v>
      </c>
      <c r="L62" s="129">
        <f t="shared" ref="L62" si="97">J62-K62</f>
        <v>0</v>
      </c>
      <c r="M62" s="111"/>
      <c r="N62" s="112">
        <f t="shared" ref="N62" si="98">N63+N73+N81+N90+N97+N100</f>
        <v>0</v>
      </c>
      <c r="O62" s="112"/>
      <c r="P62" s="129"/>
      <c r="Q62" s="111"/>
      <c r="R62" s="112">
        <f t="shared" ref="R62" si="99">R63+R73+R81+R90+R97+R100</f>
        <v>0</v>
      </c>
      <c r="S62" s="123">
        <f>ROUND(R62*0.95,2)</f>
        <v>0</v>
      </c>
      <c r="T62" s="156">
        <f>R62-S62</f>
        <v>0</v>
      </c>
      <c r="U62" s="111"/>
      <c r="V62" s="112">
        <f>V63+V73+V81+V90+V97+V100</f>
        <v>0</v>
      </c>
      <c r="W62" s="123"/>
      <c r="X62" s="124"/>
      <c r="Y62" s="111"/>
      <c r="Z62" s="112">
        <f>Z63+Z73+Z81+Z90+Z97+Z100</f>
        <v>0</v>
      </c>
      <c r="AA62" s="123"/>
      <c r="AB62" s="124"/>
      <c r="AC62" s="130"/>
      <c r="AD62" s="112">
        <f>AD63+AD73+AD81+AD90+AD97+AD100</f>
        <v>0</v>
      </c>
      <c r="AE62" s="134"/>
      <c r="AF62" s="135"/>
      <c r="AG62" s="130"/>
      <c r="AH62" s="129">
        <f>AH63+AH73+AH81+AH90+AH97+AH100</f>
        <v>0</v>
      </c>
      <c r="AJ62" s="87"/>
    </row>
    <row r="63" spans="1:36" x14ac:dyDescent="0.25">
      <c r="A63" s="177" t="s">
        <v>96</v>
      </c>
      <c r="B63" s="131"/>
      <c r="C63" s="11" t="s">
        <v>97</v>
      </c>
      <c r="D63" s="160"/>
      <c r="E63" s="161"/>
      <c r="F63" s="162"/>
      <c r="G63" s="162"/>
      <c r="H63" s="163"/>
      <c r="I63" s="164"/>
      <c r="J63" s="70">
        <f t="shared" ref="J63" si="100">SUM(J64:J72)</f>
        <v>0</v>
      </c>
      <c r="K63" s="70"/>
      <c r="L63" s="71"/>
      <c r="M63" s="78"/>
      <c r="N63" s="70">
        <f t="shared" ref="N63" si="101">SUM(N64:N72)</f>
        <v>0</v>
      </c>
      <c r="O63" s="70"/>
      <c r="P63" s="71"/>
      <c r="Q63" s="78"/>
      <c r="R63" s="70">
        <f t="shared" ref="R63" si="102">SUM(R64:R72)</f>
        <v>0</v>
      </c>
      <c r="S63" s="70"/>
      <c r="T63" s="132"/>
      <c r="U63" s="78"/>
      <c r="V63" s="70">
        <f>SUM(V64:V72)</f>
        <v>0</v>
      </c>
      <c r="W63" s="70"/>
      <c r="X63" s="71"/>
      <c r="Y63" s="78"/>
      <c r="Z63" s="70">
        <f>SUM(Z64:Z72)</f>
        <v>0</v>
      </c>
      <c r="AA63" s="70"/>
      <c r="AB63" s="71"/>
      <c r="AC63" s="72"/>
      <c r="AD63" s="70">
        <f t="shared" ref="AD63" si="103">SUM(AD64:AD72)</f>
        <v>0</v>
      </c>
      <c r="AE63" s="70"/>
      <c r="AF63" s="132"/>
      <c r="AG63" s="72"/>
      <c r="AH63" s="71">
        <f>SUM(AH64:AH72)</f>
        <v>0</v>
      </c>
      <c r="AJ63" s="87"/>
    </row>
    <row r="64" spans="1:36" x14ac:dyDescent="0.25">
      <c r="A64" s="179" t="s">
        <v>98</v>
      </c>
      <c r="B64" s="14"/>
      <c r="C64" s="39" t="s">
        <v>99</v>
      </c>
      <c r="D64" s="40" t="s">
        <v>15</v>
      </c>
      <c r="E64" s="52">
        <v>40.5</v>
      </c>
      <c r="F64" s="44"/>
      <c r="G64" s="44"/>
      <c r="H64" s="38"/>
      <c r="I64" s="81"/>
      <c r="J64" s="63">
        <f t="shared" ref="J64:J65" si="104">ROUND(I64*F64,2)</f>
        <v>0</v>
      </c>
      <c r="K64" s="63"/>
      <c r="L64" s="64"/>
      <c r="M64" s="74"/>
      <c r="N64" s="63">
        <f t="shared" ref="N64:N65" si="105">ROUND(M64*F64,2)</f>
        <v>0</v>
      </c>
      <c r="O64" s="63"/>
      <c r="P64" s="64"/>
      <c r="Q64" s="74"/>
      <c r="R64" s="63">
        <f t="shared" ref="R64:R72" si="106">ROUND(Q64*F64,2)</f>
        <v>0</v>
      </c>
      <c r="S64" s="63"/>
      <c r="T64" s="86"/>
      <c r="U64" s="74"/>
      <c r="V64" s="67">
        <f t="shared" ref="V64:V70" si="107">ROUND(U64*F64,0)</f>
        <v>0</v>
      </c>
      <c r="W64" s="63"/>
      <c r="X64" s="64"/>
      <c r="Y64" s="73">
        <v>32.6</v>
      </c>
      <c r="Z64" s="67">
        <f t="shared" ref="Z64:Z65" si="108">ROUND(Y64*F64,0)</f>
        <v>0</v>
      </c>
      <c r="AA64" s="63"/>
      <c r="AB64" s="64"/>
      <c r="AC64" s="69">
        <f t="shared" ref="AC64:AC65" si="109">I64+M64+Q64+U64+Y64</f>
        <v>32.6</v>
      </c>
      <c r="AD64" s="67">
        <f t="shared" ref="AD64:AD65" si="110">J64+N64+R64+V64+Z64</f>
        <v>0</v>
      </c>
      <c r="AE64" s="63"/>
      <c r="AF64" s="86"/>
      <c r="AG64" s="69">
        <f t="shared" ref="AG64:AG65" si="111">E64-AC64</f>
        <v>7.8999999999999986</v>
      </c>
      <c r="AH64" s="68">
        <f>G64-AD64</f>
        <v>0</v>
      </c>
      <c r="AJ64" s="87"/>
    </row>
    <row r="65" spans="1:36" ht="24" customHeight="1" x14ac:dyDescent="0.25">
      <c r="A65" s="179" t="s">
        <v>100</v>
      </c>
      <c r="B65" s="14"/>
      <c r="C65" s="39" t="s">
        <v>16</v>
      </c>
      <c r="D65" s="40" t="s">
        <v>15</v>
      </c>
      <c r="E65" s="52">
        <v>34.43</v>
      </c>
      <c r="F65" s="44"/>
      <c r="G65" s="44"/>
      <c r="H65" s="38"/>
      <c r="I65" s="81"/>
      <c r="J65" s="63">
        <f t="shared" si="104"/>
        <v>0</v>
      </c>
      <c r="K65" s="63"/>
      <c r="L65" s="64"/>
      <c r="M65" s="74"/>
      <c r="N65" s="63">
        <f t="shared" si="105"/>
        <v>0</v>
      </c>
      <c r="O65" s="63"/>
      <c r="P65" s="64"/>
      <c r="Q65" s="74"/>
      <c r="R65" s="63">
        <f>ROUND(Q65*F65,2)</f>
        <v>0</v>
      </c>
      <c r="S65" s="63"/>
      <c r="T65" s="86"/>
      <c r="U65" s="74"/>
      <c r="V65" s="67">
        <f t="shared" si="107"/>
        <v>0</v>
      </c>
      <c r="W65" s="63"/>
      <c r="X65" s="64"/>
      <c r="Y65" s="73">
        <v>21.4</v>
      </c>
      <c r="Z65" s="67">
        <f t="shared" si="108"/>
        <v>0</v>
      </c>
      <c r="AA65" s="63"/>
      <c r="AB65" s="64"/>
      <c r="AC65" s="69">
        <f t="shared" si="109"/>
        <v>21.4</v>
      </c>
      <c r="AD65" s="67">
        <f t="shared" si="110"/>
        <v>0</v>
      </c>
      <c r="AE65" s="63"/>
      <c r="AF65" s="86"/>
      <c r="AG65" s="69">
        <f t="shared" si="111"/>
        <v>13.030000000000001</v>
      </c>
      <c r="AH65" s="68">
        <f t="shared" ref="AH65:AH66" si="112">G65-AD65</f>
        <v>0</v>
      </c>
      <c r="AJ65" s="87"/>
    </row>
    <row r="66" spans="1:36" x14ac:dyDescent="0.25">
      <c r="A66" s="179" t="s">
        <v>101</v>
      </c>
      <c r="B66" s="14"/>
      <c r="C66" s="39" t="s">
        <v>17</v>
      </c>
      <c r="D66" s="40" t="s">
        <v>15</v>
      </c>
      <c r="E66" s="52">
        <v>34.43</v>
      </c>
      <c r="F66" s="44"/>
      <c r="G66" s="44"/>
      <c r="H66" s="38"/>
      <c r="I66" s="81"/>
      <c r="J66" s="63">
        <f t="shared" ref="J66:J72" si="113">ROUND(I66*F66,2)</f>
        <v>0</v>
      </c>
      <c r="K66" s="63"/>
      <c r="L66" s="64"/>
      <c r="M66" s="74"/>
      <c r="N66" s="63">
        <f t="shared" ref="N66:N72" si="114">ROUND(M66*F66,2)</f>
        <v>0</v>
      </c>
      <c r="O66" s="63"/>
      <c r="P66" s="64"/>
      <c r="Q66" s="74"/>
      <c r="R66" s="63">
        <f t="shared" si="106"/>
        <v>0</v>
      </c>
      <c r="S66" s="63"/>
      <c r="T66" s="86"/>
      <c r="U66" s="74"/>
      <c r="V66" s="67">
        <f t="shared" si="107"/>
        <v>0</v>
      </c>
      <c r="W66" s="63"/>
      <c r="X66" s="64"/>
      <c r="Y66" s="73">
        <v>21.4</v>
      </c>
      <c r="Z66" s="67">
        <f t="shared" ref="Z66:Z72" si="115">ROUND(Y66*F66,0)</f>
        <v>0</v>
      </c>
      <c r="AA66" s="63"/>
      <c r="AB66" s="64"/>
      <c r="AC66" s="69">
        <f t="shared" ref="AC66:AC72" si="116">I66+M66+Q66+U66+Y66</f>
        <v>21.4</v>
      </c>
      <c r="AD66" s="67">
        <f t="shared" ref="AD66:AD72" si="117">J66+N66+R66+V66+Z66</f>
        <v>0</v>
      </c>
      <c r="AE66" s="63"/>
      <c r="AF66" s="86"/>
      <c r="AG66" s="69">
        <f t="shared" ref="AG66:AG72" si="118">E66-AC66</f>
        <v>13.030000000000001</v>
      </c>
      <c r="AH66" s="68">
        <f t="shared" si="112"/>
        <v>0</v>
      </c>
      <c r="AJ66" s="87"/>
    </row>
    <row r="67" spans="1:36" ht="33.75" x14ac:dyDescent="0.25">
      <c r="A67" s="179" t="s">
        <v>102</v>
      </c>
      <c r="B67" s="14"/>
      <c r="C67" s="39" t="s">
        <v>18</v>
      </c>
      <c r="D67" s="40" t="s">
        <v>15</v>
      </c>
      <c r="E67" s="52">
        <v>40.5</v>
      </c>
      <c r="F67" s="44"/>
      <c r="G67" s="44"/>
      <c r="H67" s="38"/>
      <c r="I67" s="81"/>
      <c r="J67" s="63">
        <f t="shared" si="113"/>
        <v>0</v>
      </c>
      <c r="K67" s="63"/>
      <c r="L67" s="64"/>
      <c r="M67" s="74"/>
      <c r="N67" s="63">
        <f t="shared" si="114"/>
        <v>0</v>
      </c>
      <c r="O67" s="63"/>
      <c r="P67" s="64"/>
      <c r="Q67" s="74"/>
      <c r="R67" s="63">
        <f t="shared" si="106"/>
        <v>0</v>
      </c>
      <c r="S67" s="63"/>
      <c r="T67" s="86"/>
      <c r="U67" s="74"/>
      <c r="V67" s="67">
        <f t="shared" si="107"/>
        <v>0</v>
      </c>
      <c r="W67" s="63"/>
      <c r="X67" s="64"/>
      <c r="Y67" s="73">
        <v>32.6</v>
      </c>
      <c r="Z67" s="67">
        <f t="shared" si="115"/>
        <v>0</v>
      </c>
      <c r="AA67" s="63"/>
      <c r="AB67" s="64"/>
      <c r="AC67" s="69">
        <f t="shared" si="116"/>
        <v>32.6</v>
      </c>
      <c r="AD67" s="67">
        <f t="shared" si="117"/>
        <v>0</v>
      </c>
      <c r="AE67" s="63"/>
      <c r="AF67" s="86"/>
      <c r="AG67" s="69">
        <f t="shared" si="118"/>
        <v>7.8999999999999986</v>
      </c>
      <c r="AH67" s="68">
        <f t="shared" ref="AH67:AH72" si="119">G67-AD67</f>
        <v>0</v>
      </c>
      <c r="AJ67" s="87"/>
    </row>
    <row r="68" spans="1:36" ht="33.75" x14ac:dyDescent="0.25">
      <c r="A68" s="179" t="s">
        <v>103</v>
      </c>
      <c r="B68" s="14"/>
      <c r="C68" s="39" t="s">
        <v>104</v>
      </c>
      <c r="D68" s="40" t="s">
        <v>19</v>
      </c>
      <c r="E68" s="52">
        <v>7.6</v>
      </c>
      <c r="F68" s="44"/>
      <c r="G68" s="44"/>
      <c r="H68" s="38"/>
      <c r="I68" s="81"/>
      <c r="J68" s="63">
        <f t="shared" si="113"/>
        <v>0</v>
      </c>
      <c r="K68" s="63"/>
      <c r="L68" s="64"/>
      <c r="M68" s="74"/>
      <c r="N68" s="63">
        <f t="shared" si="114"/>
        <v>0</v>
      </c>
      <c r="O68" s="63"/>
      <c r="P68" s="64"/>
      <c r="Q68" s="74"/>
      <c r="R68" s="63">
        <f t="shared" si="106"/>
        <v>0</v>
      </c>
      <c r="S68" s="75"/>
      <c r="T68" s="86"/>
      <c r="U68" s="74"/>
      <c r="V68" s="67">
        <f t="shared" si="107"/>
        <v>0</v>
      </c>
      <c r="W68" s="75"/>
      <c r="X68" s="64"/>
      <c r="Y68" s="73">
        <v>4.5994000000000002</v>
      </c>
      <c r="Z68" s="67">
        <f t="shared" si="115"/>
        <v>0</v>
      </c>
      <c r="AA68" s="63"/>
      <c r="AB68" s="64"/>
      <c r="AC68" s="69">
        <f t="shared" si="116"/>
        <v>4.5994000000000002</v>
      </c>
      <c r="AD68" s="67">
        <f t="shared" si="117"/>
        <v>0</v>
      </c>
      <c r="AE68" s="75"/>
      <c r="AF68" s="86"/>
      <c r="AG68" s="69">
        <f t="shared" si="118"/>
        <v>3.0005999999999995</v>
      </c>
      <c r="AH68" s="68">
        <f t="shared" si="119"/>
        <v>0</v>
      </c>
      <c r="AJ68" s="87"/>
    </row>
    <row r="69" spans="1:36" ht="22.5" x14ac:dyDescent="0.25">
      <c r="A69" s="179" t="s">
        <v>105</v>
      </c>
      <c r="B69" s="14"/>
      <c r="C69" s="39" t="s">
        <v>106</v>
      </c>
      <c r="D69" s="40" t="s">
        <v>19</v>
      </c>
      <c r="E69" s="52">
        <v>7.6</v>
      </c>
      <c r="F69" s="44"/>
      <c r="G69" s="44"/>
      <c r="H69" s="38"/>
      <c r="I69" s="81"/>
      <c r="J69" s="63">
        <f t="shared" si="113"/>
        <v>0</v>
      </c>
      <c r="K69" s="63"/>
      <c r="L69" s="64"/>
      <c r="M69" s="74"/>
      <c r="N69" s="63">
        <f t="shared" si="114"/>
        <v>0</v>
      </c>
      <c r="O69" s="63"/>
      <c r="P69" s="64"/>
      <c r="Q69" s="74"/>
      <c r="R69" s="63">
        <f t="shared" si="106"/>
        <v>0</v>
      </c>
      <c r="S69" s="63"/>
      <c r="T69" s="86"/>
      <c r="U69" s="74"/>
      <c r="V69" s="67">
        <f t="shared" si="107"/>
        <v>0</v>
      </c>
      <c r="W69" s="63"/>
      <c r="X69" s="64"/>
      <c r="Y69" s="73">
        <v>4.5994000000000002</v>
      </c>
      <c r="Z69" s="67">
        <f t="shared" si="115"/>
        <v>0</v>
      </c>
      <c r="AA69" s="63"/>
      <c r="AB69" s="64"/>
      <c r="AC69" s="69">
        <f t="shared" si="116"/>
        <v>4.5994000000000002</v>
      </c>
      <c r="AD69" s="67">
        <f t="shared" si="117"/>
        <v>0</v>
      </c>
      <c r="AE69" s="63"/>
      <c r="AF69" s="86"/>
      <c r="AG69" s="69">
        <f t="shared" si="118"/>
        <v>3.0005999999999995</v>
      </c>
      <c r="AH69" s="68">
        <f t="shared" si="119"/>
        <v>0</v>
      </c>
      <c r="AJ69" s="87"/>
    </row>
    <row r="70" spans="1:36" ht="22.5" x14ac:dyDescent="0.25">
      <c r="A70" s="179" t="s">
        <v>107</v>
      </c>
      <c r="B70" s="14"/>
      <c r="C70" s="39" t="s">
        <v>108</v>
      </c>
      <c r="D70" s="40" t="s">
        <v>19</v>
      </c>
      <c r="E70" s="52">
        <v>1.9</v>
      </c>
      <c r="F70" s="44"/>
      <c r="G70" s="44"/>
      <c r="H70" s="38"/>
      <c r="I70" s="81"/>
      <c r="J70" s="63">
        <f t="shared" si="113"/>
        <v>0</v>
      </c>
      <c r="K70" s="63"/>
      <c r="L70" s="64"/>
      <c r="M70" s="74"/>
      <c r="N70" s="63">
        <f t="shared" si="114"/>
        <v>0</v>
      </c>
      <c r="O70" s="63"/>
      <c r="P70" s="64"/>
      <c r="Q70" s="74"/>
      <c r="R70" s="63">
        <f t="shared" si="106"/>
        <v>0</v>
      </c>
      <c r="S70" s="63"/>
      <c r="T70" s="86"/>
      <c r="U70" s="74"/>
      <c r="V70" s="67">
        <f t="shared" si="107"/>
        <v>0</v>
      </c>
      <c r="W70" s="63"/>
      <c r="X70" s="64"/>
      <c r="Y70" s="73">
        <v>2.4079999999999999</v>
      </c>
      <c r="Z70" s="67">
        <f t="shared" si="115"/>
        <v>0</v>
      </c>
      <c r="AA70" s="63"/>
      <c r="AB70" s="64"/>
      <c r="AC70" s="69">
        <f t="shared" si="116"/>
        <v>2.4079999999999999</v>
      </c>
      <c r="AD70" s="67">
        <f t="shared" si="117"/>
        <v>0</v>
      </c>
      <c r="AE70" s="63"/>
      <c r="AF70" s="86"/>
      <c r="AG70" s="69">
        <f t="shared" si="118"/>
        <v>-0.50800000000000001</v>
      </c>
      <c r="AH70" s="68">
        <f t="shared" si="119"/>
        <v>0</v>
      </c>
      <c r="AJ70" s="87"/>
    </row>
    <row r="71" spans="1:36" ht="22.5" x14ac:dyDescent="0.25">
      <c r="A71" s="179" t="s">
        <v>109</v>
      </c>
      <c r="B71" s="14"/>
      <c r="C71" s="39" t="s">
        <v>110</v>
      </c>
      <c r="D71" s="40" t="s">
        <v>19</v>
      </c>
      <c r="E71" s="52">
        <v>1.9</v>
      </c>
      <c r="F71" s="44"/>
      <c r="G71" s="44"/>
      <c r="H71" s="38"/>
      <c r="I71" s="81"/>
      <c r="J71" s="63">
        <f t="shared" si="113"/>
        <v>0</v>
      </c>
      <c r="K71" s="63"/>
      <c r="L71" s="64"/>
      <c r="M71" s="74"/>
      <c r="N71" s="63">
        <f t="shared" si="114"/>
        <v>0</v>
      </c>
      <c r="O71" s="63"/>
      <c r="P71" s="64"/>
      <c r="Q71" s="74"/>
      <c r="R71" s="63">
        <f t="shared" si="106"/>
        <v>0</v>
      </c>
      <c r="S71" s="63"/>
      <c r="T71" s="86"/>
      <c r="U71" s="74"/>
      <c r="V71" s="67">
        <f t="shared" ref="V71" si="120">ROUND(U71*F71,0)</f>
        <v>0</v>
      </c>
      <c r="W71" s="63"/>
      <c r="X71" s="64"/>
      <c r="Y71" s="73">
        <v>2.4079999999999999</v>
      </c>
      <c r="Z71" s="67">
        <f t="shared" si="115"/>
        <v>0</v>
      </c>
      <c r="AA71" s="63"/>
      <c r="AB71" s="64"/>
      <c r="AC71" s="69">
        <f t="shared" si="116"/>
        <v>2.4079999999999999</v>
      </c>
      <c r="AD71" s="67">
        <f t="shared" si="117"/>
        <v>0</v>
      </c>
      <c r="AE71" s="63"/>
      <c r="AF71" s="86"/>
      <c r="AG71" s="69">
        <f t="shared" si="118"/>
        <v>-0.50800000000000001</v>
      </c>
      <c r="AH71" s="68">
        <f t="shared" si="119"/>
        <v>0</v>
      </c>
      <c r="AJ71" s="87"/>
    </row>
    <row r="72" spans="1:36" x14ac:dyDescent="0.25">
      <c r="A72" s="179" t="s">
        <v>111</v>
      </c>
      <c r="B72" s="14"/>
      <c r="C72" s="39" t="s">
        <v>112</v>
      </c>
      <c r="D72" s="40" t="s">
        <v>15</v>
      </c>
      <c r="E72" s="52">
        <v>32.19</v>
      </c>
      <c r="F72" s="44"/>
      <c r="G72" s="44"/>
      <c r="H72" s="38"/>
      <c r="I72" s="81"/>
      <c r="J72" s="63">
        <f t="shared" si="113"/>
        <v>0</v>
      </c>
      <c r="K72" s="63"/>
      <c r="L72" s="64"/>
      <c r="M72" s="74"/>
      <c r="N72" s="63">
        <f t="shared" si="114"/>
        <v>0</v>
      </c>
      <c r="O72" s="63"/>
      <c r="P72" s="64"/>
      <c r="Q72" s="74"/>
      <c r="R72" s="63">
        <f t="shared" si="106"/>
        <v>0</v>
      </c>
      <c r="S72" s="63"/>
      <c r="T72" s="86"/>
      <c r="U72" s="74"/>
      <c r="V72" s="67">
        <f>ROUND(U72*F72,0)</f>
        <v>0</v>
      </c>
      <c r="W72" s="63"/>
      <c r="X72" s="64"/>
      <c r="Y72" s="73">
        <v>20.84</v>
      </c>
      <c r="Z72" s="67">
        <f t="shared" si="115"/>
        <v>0</v>
      </c>
      <c r="AA72" s="63"/>
      <c r="AB72" s="64"/>
      <c r="AC72" s="69">
        <f t="shared" si="116"/>
        <v>20.84</v>
      </c>
      <c r="AD72" s="67">
        <f t="shared" si="117"/>
        <v>0</v>
      </c>
      <c r="AE72" s="63"/>
      <c r="AF72" s="86"/>
      <c r="AG72" s="69">
        <f t="shared" si="118"/>
        <v>11.349999999999998</v>
      </c>
      <c r="AH72" s="68">
        <f t="shared" si="119"/>
        <v>0</v>
      </c>
      <c r="AJ72" s="87"/>
    </row>
    <row r="73" spans="1:36" x14ac:dyDescent="0.25">
      <c r="A73" s="177" t="s">
        <v>113</v>
      </c>
      <c r="B73" s="131"/>
      <c r="C73" s="11" t="s">
        <v>34</v>
      </c>
      <c r="D73" s="160"/>
      <c r="E73" s="161"/>
      <c r="F73" s="162"/>
      <c r="G73" s="162"/>
      <c r="H73" s="163"/>
      <c r="I73" s="164"/>
      <c r="J73" s="70">
        <f t="shared" ref="J73" si="121">SUM(J74:J78)</f>
        <v>0</v>
      </c>
      <c r="K73" s="70"/>
      <c r="L73" s="71"/>
      <c r="M73" s="78"/>
      <c r="N73" s="70">
        <f t="shared" ref="N73" si="122">SUM(N74:N78)</f>
        <v>0</v>
      </c>
      <c r="O73" s="70"/>
      <c r="P73" s="71"/>
      <c r="Q73" s="78"/>
      <c r="R73" s="70">
        <f t="shared" ref="R73" si="123">SUM(R74:R78)</f>
        <v>0</v>
      </c>
      <c r="S73" s="70"/>
      <c r="T73" s="132"/>
      <c r="U73" s="78"/>
      <c r="V73" s="70">
        <f>SUM(V74:V78)</f>
        <v>0</v>
      </c>
      <c r="W73" s="70"/>
      <c r="X73" s="71"/>
      <c r="Y73" s="78"/>
      <c r="Z73" s="70">
        <f>SUM(Z74:Z78)</f>
        <v>0</v>
      </c>
      <c r="AA73" s="70"/>
      <c r="AB73" s="71"/>
      <c r="AC73" s="72"/>
      <c r="AD73" s="70">
        <f>SUM(AD74:AD78)</f>
        <v>0</v>
      </c>
      <c r="AE73" s="70"/>
      <c r="AF73" s="132"/>
      <c r="AG73" s="72"/>
      <c r="AH73" s="71">
        <f>SUM(AH74:AH78)</f>
        <v>0</v>
      </c>
      <c r="AJ73" s="87"/>
    </row>
    <row r="74" spans="1:36" ht="22.5" x14ac:dyDescent="0.25">
      <c r="A74" s="179" t="s">
        <v>114</v>
      </c>
      <c r="B74" s="14"/>
      <c r="C74" s="39" t="s">
        <v>115</v>
      </c>
      <c r="D74" s="40" t="s">
        <v>15</v>
      </c>
      <c r="E74" s="52">
        <v>7.1</v>
      </c>
      <c r="F74" s="44"/>
      <c r="G74" s="44"/>
      <c r="H74" s="38"/>
      <c r="I74" s="83">
        <v>1.29</v>
      </c>
      <c r="J74" s="63">
        <f t="shared" ref="J74:J76" si="124">ROUND(I74*F74,2)</f>
        <v>0</v>
      </c>
      <c r="K74" s="63"/>
      <c r="L74" s="64"/>
      <c r="M74" s="74"/>
      <c r="N74" s="63">
        <f t="shared" ref="N74:N76" si="125">ROUND(M74*F74,2)</f>
        <v>0</v>
      </c>
      <c r="O74" s="63"/>
      <c r="P74" s="64"/>
      <c r="Q74" s="92">
        <v>1.29</v>
      </c>
      <c r="R74" s="67">
        <f>ROUND(Q74*F74,0)</f>
        <v>0</v>
      </c>
      <c r="S74" s="67"/>
      <c r="T74" s="85"/>
      <c r="U74" s="73"/>
      <c r="V74" s="67">
        <f>ROUND(U74*F74,0)</f>
        <v>0</v>
      </c>
      <c r="W74" s="67"/>
      <c r="X74" s="68"/>
      <c r="Y74" s="73"/>
      <c r="Z74" s="67">
        <f t="shared" ref="Z74:Z78" si="126">ROUND(Y74*F74,0)</f>
        <v>0</v>
      </c>
      <c r="AA74" s="63"/>
      <c r="AB74" s="64"/>
      <c r="AC74" s="69">
        <f t="shared" ref="AC74:AC78" si="127">I74+M74+Q74+U74+Y74</f>
        <v>2.58</v>
      </c>
      <c r="AD74" s="67">
        <f t="shared" ref="AD74:AD78" si="128">J74+N74+R74+V74+Z74</f>
        <v>0</v>
      </c>
      <c r="AE74" s="67"/>
      <c r="AF74" s="85"/>
      <c r="AG74" s="69">
        <f t="shared" ref="AG74:AG78" si="129">E74-AC74</f>
        <v>4.5199999999999996</v>
      </c>
      <c r="AH74" s="68">
        <f t="shared" ref="AH74:AH78" si="130">G74-AD74</f>
        <v>0</v>
      </c>
      <c r="AJ74" s="87"/>
    </row>
    <row r="75" spans="1:36" ht="33.75" x14ac:dyDescent="0.25">
      <c r="A75" s="179" t="s">
        <v>116</v>
      </c>
      <c r="B75" s="14"/>
      <c r="C75" s="39" t="s">
        <v>117</v>
      </c>
      <c r="D75" s="40" t="s">
        <v>15</v>
      </c>
      <c r="E75" s="52">
        <v>4.0999999999999996</v>
      </c>
      <c r="F75" s="44"/>
      <c r="G75" s="44"/>
      <c r="H75" s="38"/>
      <c r="I75" s="83">
        <v>1.1399999999999999</v>
      </c>
      <c r="J75" s="63">
        <f t="shared" si="124"/>
        <v>0</v>
      </c>
      <c r="K75" s="63"/>
      <c r="L75" s="64"/>
      <c r="M75" s="74"/>
      <c r="N75" s="63">
        <f t="shared" si="125"/>
        <v>0</v>
      </c>
      <c r="O75" s="63"/>
      <c r="P75" s="64"/>
      <c r="Q75" s="92">
        <v>0.82</v>
      </c>
      <c r="R75" s="67">
        <f t="shared" ref="R75:R78" si="131">ROUND(Q75*F75,0)</f>
        <v>0</v>
      </c>
      <c r="S75" s="67"/>
      <c r="T75" s="85"/>
      <c r="U75" s="73"/>
      <c r="V75" s="67">
        <f t="shared" ref="V75:V77" si="132">ROUND(U75*F75,0)</f>
        <v>0</v>
      </c>
      <c r="W75" s="67"/>
      <c r="X75" s="68"/>
      <c r="Y75" s="73"/>
      <c r="Z75" s="67">
        <f t="shared" si="126"/>
        <v>0</v>
      </c>
      <c r="AA75" s="63"/>
      <c r="AB75" s="64"/>
      <c r="AC75" s="69">
        <f t="shared" si="127"/>
        <v>1.96</v>
      </c>
      <c r="AD75" s="67">
        <f t="shared" si="128"/>
        <v>0</v>
      </c>
      <c r="AE75" s="67"/>
      <c r="AF75" s="85"/>
      <c r="AG75" s="69">
        <f t="shared" si="129"/>
        <v>2.1399999999999997</v>
      </c>
      <c r="AH75" s="68">
        <f t="shared" si="130"/>
        <v>0</v>
      </c>
      <c r="AJ75" s="87"/>
    </row>
    <row r="76" spans="1:36" ht="33.75" x14ac:dyDescent="0.25">
      <c r="A76" s="179" t="s">
        <v>118</v>
      </c>
      <c r="B76" s="14"/>
      <c r="C76" s="39" t="s">
        <v>52</v>
      </c>
      <c r="D76" s="40" t="s">
        <v>19</v>
      </c>
      <c r="E76" s="52">
        <v>0.4</v>
      </c>
      <c r="F76" s="44"/>
      <c r="G76" s="44"/>
      <c r="H76" s="38"/>
      <c r="I76" s="83"/>
      <c r="J76" s="63">
        <f t="shared" si="124"/>
        <v>0</v>
      </c>
      <c r="K76" s="63"/>
      <c r="L76" s="64"/>
      <c r="M76" s="74"/>
      <c r="N76" s="63">
        <f t="shared" si="125"/>
        <v>0</v>
      </c>
      <c r="O76" s="63"/>
      <c r="P76" s="64"/>
      <c r="Q76" s="92">
        <v>2.9600000000000001E-2</v>
      </c>
      <c r="R76" s="67">
        <f t="shared" si="131"/>
        <v>0</v>
      </c>
      <c r="S76" s="67"/>
      <c r="T76" s="85"/>
      <c r="U76" s="73"/>
      <c r="V76" s="67">
        <f t="shared" si="132"/>
        <v>0</v>
      </c>
      <c r="W76" s="67"/>
      <c r="X76" s="68"/>
      <c r="Y76" s="73"/>
      <c r="Z76" s="67">
        <f t="shared" si="126"/>
        <v>0</v>
      </c>
      <c r="AA76" s="63"/>
      <c r="AB76" s="64"/>
      <c r="AC76" s="69">
        <f t="shared" si="127"/>
        <v>2.9600000000000001E-2</v>
      </c>
      <c r="AD76" s="67">
        <f t="shared" si="128"/>
        <v>0</v>
      </c>
      <c r="AE76" s="67"/>
      <c r="AF76" s="85"/>
      <c r="AG76" s="69">
        <f t="shared" si="129"/>
        <v>0.37040000000000001</v>
      </c>
      <c r="AH76" s="68">
        <f t="shared" si="130"/>
        <v>0</v>
      </c>
      <c r="AJ76" s="87"/>
    </row>
    <row r="77" spans="1:36" ht="33.75" x14ac:dyDescent="0.25">
      <c r="A77" s="179" t="s">
        <v>119</v>
      </c>
      <c r="B77" s="14"/>
      <c r="C77" s="39" t="s">
        <v>120</v>
      </c>
      <c r="D77" s="40" t="s">
        <v>19</v>
      </c>
      <c r="E77" s="52">
        <v>0.32</v>
      </c>
      <c r="F77" s="44"/>
      <c r="G77" s="44"/>
      <c r="H77" s="38"/>
      <c r="I77" s="83"/>
      <c r="J77" s="63">
        <f t="shared" ref="J77:J78" si="133">ROUND(I77*F77,2)</f>
        <v>0</v>
      </c>
      <c r="K77" s="63"/>
      <c r="L77" s="64"/>
      <c r="M77" s="74"/>
      <c r="N77" s="63">
        <f t="shared" ref="N77:N78" si="134">ROUND(M77*F77,2)</f>
        <v>0</v>
      </c>
      <c r="O77" s="63"/>
      <c r="P77" s="64"/>
      <c r="Q77" s="92">
        <v>0.18479999999999999</v>
      </c>
      <c r="R77" s="67">
        <f t="shared" si="131"/>
        <v>0</v>
      </c>
      <c r="S77" s="67"/>
      <c r="T77" s="85"/>
      <c r="U77" s="73"/>
      <c r="V77" s="67">
        <f t="shared" si="132"/>
        <v>0</v>
      </c>
      <c r="W77" s="67"/>
      <c r="X77" s="68"/>
      <c r="Y77" s="73"/>
      <c r="Z77" s="67">
        <f t="shared" si="126"/>
        <v>0</v>
      </c>
      <c r="AA77" s="63"/>
      <c r="AB77" s="64"/>
      <c r="AC77" s="69">
        <f t="shared" si="127"/>
        <v>0.18479999999999999</v>
      </c>
      <c r="AD77" s="67">
        <f t="shared" si="128"/>
        <v>0</v>
      </c>
      <c r="AE77" s="67"/>
      <c r="AF77" s="85"/>
      <c r="AG77" s="69">
        <f t="shared" si="129"/>
        <v>0.13520000000000001</v>
      </c>
      <c r="AH77" s="68">
        <f t="shared" si="130"/>
        <v>0</v>
      </c>
      <c r="AJ77" s="87"/>
    </row>
    <row r="78" spans="1:36" ht="45" x14ac:dyDescent="0.25">
      <c r="A78" s="179" t="s">
        <v>121</v>
      </c>
      <c r="B78" s="14"/>
      <c r="C78" s="39" t="s">
        <v>54</v>
      </c>
      <c r="D78" s="40" t="s">
        <v>26</v>
      </c>
      <c r="E78" s="52">
        <v>206.8</v>
      </c>
      <c r="F78" s="44"/>
      <c r="G78" s="44"/>
      <c r="H78" s="38"/>
      <c r="I78" s="83">
        <v>37.700000000000003</v>
      </c>
      <c r="J78" s="63">
        <f t="shared" si="133"/>
        <v>0</v>
      </c>
      <c r="K78" s="63"/>
      <c r="L78" s="64"/>
      <c r="M78" s="74"/>
      <c r="N78" s="63">
        <f t="shared" si="134"/>
        <v>0</v>
      </c>
      <c r="O78" s="63"/>
      <c r="P78" s="64"/>
      <c r="Q78" s="92">
        <v>37.700000000000003</v>
      </c>
      <c r="R78" s="67">
        <f t="shared" si="131"/>
        <v>0</v>
      </c>
      <c r="S78" s="67"/>
      <c r="T78" s="85"/>
      <c r="U78" s="73"/>
      <c r="V78" s="67">
        <f>ROUND(U78*F78,0)</f>
        <v>0</v>
      </c>
      <c r="W78" s="67"/>
      <c r="X78" s="68"/>
      <c r="Y78" s="73"/>
      <c r="Z78" s="67">
        <f t="shared" si="126"/>
        <v>0</v>
      </c>
      <c r="AA78" s="63"/>
      <c r="AB78" s="64"/>
      <c r="AC78" s="69">
        <f t="shared" si="127"/>
        <v>75.400000000000006</v>
      </c>
      <c r="AD78" s="67">
        <f t="shared" si="128"/>
        <v>0</v>
      </c>
      <c r="AE78" s="67"/>
      <c r="AF78" s="85"/>
      <c r="AG78" s="69">
        <f t="shared" si="129"/>
        <v>131.4</v>
      </c>
      <c r="AH78" s="68">
        <f t="shared" si="130"/>
        <v>0</v>
      </c>
      <c r="AJ78" s="87"/>
    </row>
    <row r="79" spans="1:36" ht="22.5" x14ac:dyDescent="0.25">
      <c r="A79" s="179"/>
      <c r="B79" s="14"/>
      <c r="C79" s="39" t="s">
        <v>22</v>
      </c>
      <c r="D79" s="40"/>
      <c r="E79" s="52"/>
      <c r="F79" s="44"/>
      <c r="G79" s="44"/>
      <c r="H79" s="38"/>
      <c r="I79" s="81"/>
      <c r="J79" s="61"/>
      <c r="K79" s="61"/>
      <c r="L79" s="62"/>
      <c r="M79" s="77"/>
      <c r="N79" s="61"/>
      <c r="O79" s="61"/>
      <c r="P79" s="62"/>
      <c r="Q79" s="77"/>
      <c r="R79" s="61"/>
      <c r="S79" s="61"/>
      <c r="T79" s="84"/>
      <c r="U79" s="77"/>
      <c r="V79" s="61"/>
      <c r="W79" s="61"/>
      <c r="X79" s="62"/>
      <c r="Y79" s="77"/>
      <c r="Z79" s="61"/>
      <c r="AA79" s="61"/>
      <c r="AB79" s="62"/>
      <c r="AC79" s="60"/>
      <c r="AD79" s="61"/>
      <c r="AE79" s="61"/>
      <c r="AF79" s="84"/>
      <c r="AG79" s="60"/>
      <c r="AH79" s="62"/>
      <c r="AJ79" s="87"/>
    </row>
    <row r="80" spans="1:36" ht="33.75" x14ac:dyDescent="0.25">
      <c r="A80" s="179"/>
      <c r="B80" s="14"/>
      <c r="C80" s="39" t="s">
        <v>64</v>
      </c>
      <c r="D80" s="40" t="s">
        <v>19</v>
      </c>
      <c r="E80" s="53">
        <f>0.4+0.32</f>
        <v>0.72</v>
      </c>
      <c r="F80" s="44"/>
      <c r="G80" s="44"/>
      <c r="H80" s="38"/>
      <c r="I80" s="81"/>
      <c r="J80" s="61"/>
      <c r="K80" s="61"/>
      <c r="L80" s="62"/>
      <c r="M80" s="77"/>
      <c r="N80" s="61"/>
      <c r="O80" s="61"/>
      <c r="P80" s="62"/>
      <c r="Q80" s="77"/>
      <c r="R80" s="61"/>
      <c r="S80" s="61"/>
      <c r="T80" s="84"/>
      <c r="U80" s="77"/>
      <c r="V80" s="61"/>
      <c r="W80" s="61"/>
      <c r="X80" s="62"/>
      <c r="Y80" s="77"/>
      <c r="Z80" s="61"/>
      <c r="AA80" s="61"/>
      <c r="AB80" s="62"/>
      <c r="AC80" s="60"/>
      <c r="AD80" s="61"/>
      <c r="AE80" s="61"/>
      <c r="AF80" s="84"/>
      <c r="AG80" s="60"/>
      <c r="AH80" s="62"/>
      <c r="AJ80" s="87"/>
    </row>
    <row r="81" spans="1:36" x14ac:dyDescent="0.25">
      <c r="A81" s="177" t="s">
        <v>122</v>
      </c>
      <c r="B81" s="131"/>
      <c r="C81" s="11" t="s">
        <v>123</v>
      </c>
      <c r="D81" s="160"/>
      <c r="E81" s="161"/>
      <c r="F81" s="162"/>
      <c r="G81" s="162"/>
      <c r="H81" s="163"/>
      <c r="I81" s="164"/>
      <c r="J81" s="70">
        <f t="shared" ref="J81" si="135">SUM(J82:J84)</f>
        <v>0</v>
      </c>
      <c r="K81" s="70"/>
      <c r="L81" s="71"/>
      <c r="M81" s="78"/>
      <c r="N81" s="70">
        <f t="shared" ref="N81" si="136">SUM(N82:N84)</f>
        <v>0</v>
      </c>
      <c r="O81" s="70"/>
      <c r="P81" s="71"/>
      <c r="Q81" s="78"/>
      <c r="R81" s="70">
        <f t="shared" ref="R81" si="137">SUM(R82:R84)</f>
        <v>0</v>
      </c>
      <c r="S81" s="70"/>
      <c r="T81" s="132"/>
      <c r="U81" s="78"/>
      <c r="V81" s="70">
        <f>SUM(V82:V84)</f>
        <v>0</v>
      </c>
      <c r="W81" s="70"/>
      <c r="X81" s="71"/>
      <c r="Y81" s="78"/>
      <c r="Z81" s="70">
        <f>SUM(Z82:Z84)</f>
        <v>0</v>
      </c>
      <c r="AA81" s="70"/>
      <c r="AB81" s="71"/>
      <c r="AC81" s="72"/>
      <c r="AD81" s="70">
        <f t="shared" ref="AD81" si="138">SUM(AD82:AD84)</f>
        <v>0</v>
      </c>
      <c r="AE81" s="70"/>
      <c r="AF81" s="132"/>
      <c r="AG81" s="72"/>
      <c r="AH81" s="71">
        <f>SUM(AH82:AH84)</f>
        <v>0</v>
      </c>
      <c r="AJ81" s="87"/>
    </row>
    <row r="82" spans="1:36" ht="22.5" x14ac:dyDescent="0.25">
      <c r="A82" s="179" t="s">
        <v>124</v>
      </c>
      <c r="B82" s="14"/>
      <c r="C82" s="39" t="s">
        <v>125</v>
      </c>
      <c r="D82" s="40" t="s">
        <v>15</v>
      </c>
      <c r="E82" s="52">
        <v>67.7</v>
      </c>
      <c r="F82" s="44"/>
      <c r="G82" s="44"/>
      <c r="H82" s="38"/>
      <c r="I82" s="81"/>
      <c r="J82" s="63">
        <f t="shared" ref="J82:J84" si="139">ROUND(I82*F82,2)</f>
        <v>0</v>
      </c>
      <c r="K82" s="63"/>
      <c r="L82" s="64"/>
      <c r="M82" s="74"/>
      <c r="N82" s="63">
        <f t="shared" ref="N82:N84" si="140">ROUND(M82*F82,2)</f>
        <v>0</v>
      </c>
      <c r="O82" s="63"/>
      <c r="P82" s="64"/>
      <c r="Q82" s="92">
        <v>12.7</v>
      </c>
      <c r="R82" s="67">
        <f>ROUND(Q82*F82,0)</f>
        <v>0</v>
      </c>
      <c r="S82" s="63"/>
      <c r="T82" s="86"/>
      <c r="U82" s="73"/>
      <c r="V82" s="67">
        <f>ROUND(U82*F82,0)</f>
        <v>0</v>
      </c>
      <c r="W82" s="63"/>
      <c r="X82" s="64"/>
      <c r="Y82" s="73"/>
      <c r="Z82" s="67">
        <f t="shared" ref="Z82:Z84" si="141">ROUND(Y82*F82,0)</f>
        <v>0</v>
      </c>
      <c r="AA82" s="63"/>
      <c r="AB82" s="64"/>
      <c r="AC82" s="69">
        <f t="shared" ref="AC82:AC84" si="142">I82+M82+Q82+U82+Y82</f>
        <v>12.7</v>
      </c>
      <c r="AD82" s="67">
        <f t="shared" ref="AD82:AD84" si="143">J82+N82+R82+V82+Z82</f>
        <v>0</v>
      </c>
      <c r="AE82" s="63"/>
      <c r="AF82" s="86"/>
      <c r="AG82" s="69">
        <f t="shared" ref="AG82:AG84" si="144">E82-AC82</f>
        <v>55</v>
      </c>
      <c r="AH82" s="68">
        <f t="shared" ref="AH82:AH84" si="145">G82-AD82</f>
        <v>0</v>
      </c>
      <c r="AJ82" s="87"/>
    </row>
    <row r="83" spans="1:36" ht="33.75" x14ac:dyDescent="0.25">
      <c r="A83" s="179" t="s">
        <v>126</v>
      </c>
      <c r="B83" s="14"/>
      <c r="C83" s="39" t="s">
        <v>127</v>
      </c>
      <c r="D83" s="40" t="s">
        <v>19</v>
      </c>
      <c r="E83" s="52">
        <f>18.6+6.4+0.1</f>
        <v>25.1</v>
      </c>
      <c r="F83" s="44"/>
      <c r="G83" s="44"/>
      <c r="H83" s="38"/>
      <c r="I83" s="81"/>
      <c r="J83" s="63">
        <f t="shared" si="139"/>
        <v>0</v>
      </c>
      <c r="K83" s="63"/>
      <c r="L83" s="64"/>
      <c r="M83" s="74"/>
      <c r="N83" s="63">
        <f t="shared" si="140"/>
        <v>0</v>
      </c>
      <c r="O83" s="63"/>
      <c r="P83" s="64"/>
      <c r="Q83" s="92">
        <v>4.4101999999999997</v>
      </c>
      <c r="R83" s="67">
        <f>ROUND(Q83*F83,0)</f>
        <v>0</v>
      </c>
      <c r="S83" s="63"/>
      <c r="T83" s="86"/>
      <c r="U83" s="73"/>
      <c r="V83" s="67">
        <f t="shared" ref="V83:V84" si="146">ROUND(U83*F83,0)</f>
        <v>0</v>
      </c>
      <c r="W83" s="63"/>
      <c r="X83" s="64"/>
      <c r="Y83" s="73"/>
      <c r="Z83" s="67">
        <f t="shared" si="141"/>
        <v>0</v>
      </c>
      <c r="AA83" s="63"/>
      <c r="AB83" s="64"/>
      <c r="AC83" s="69">
        <f t="shared" si="142"/>
        <v>4.4101999999999997</v>
      </c>
      <c r="AD83" s="67">
        <f t="shared" si="143"/>
        <v>0</v>
      </c>
      <c r="AE83" s="63"/>
      <c r="AF83" s="86"/>
      <c r="AG83" s="69">
        <f t="shared" si="144"/>
        <v>20.689800000000002</v>
      </c>
      <c r="AH83" s="68">
        <f t="shared" si="145"/>
        <v>0</v>
      </c>
      <c r="AJ83" s="87"/>
    </row>
    <row r="84" spans="1:36" ht="22.5" x14ac:dyDescent="0.25">
      <c r="A84" s="179" t="s">
        <v>128</v>
      </c>
      <c r="B84" s="14"/>
      <c r="C84" s="39" t="s">
        <v>129</v>
      </c>
      <c r="D84" s="40" t="s">
        <v>130</v>
      </c>
      <c r="E84" s="52">
        <v>192</v>
      </c>
      <c r="F84" s="44"/>
      <c r="G84" s="44"/>
      <c r="H84" s="38"/>
      <c r="I84" s="81"/>
      <c r="J84" s="63">
        <f t="shared" si="139"/>
        <v>0</v>
      </c>
      <c r="K84" s="63"/>
      <c r="L84" s="64"/>
      <c r="M84" s="74"/>
      <c r="N84" s="63">
        <f t="shared" si="140"/>
        <v>0</v>
      </c>
      <c r="O84" s="63"/>
      <c r="P84" s="64"/>
      <c r="Q84" s="74"/>
      <c r="R84" s="63">
        <f t="shared" ref="R84" si="147">ROUND(Q84*F84,2)</f>
        <v>0</v>
      </c>
      <c r="S84" s="63"/>
      <c r="T84" s="86"/>
      <c r="U84" s="74"/>
      <c r="V84" s="67">
        <f t="shared" si="146"/>
        <v>0</v>
      </c>
      <c r="W84" s="63"/>
      <c r="X84" s="64"/>
      <c r="Y84" s="74"/>
      <c r="Z84" s="67">
        <f t="shared" si="141"/>
        <v>0</v>
      </c>
      <c r="AA84" s="63"/>
      <c r="AB84" s="64"/>
      <c r="AC84" s="69">
        <f t="shared" si="142"/>
        <v>0</v>
      </c>
      <c r="AD84" s="67">
        <f t="shared" si="143"/>
        <v>0</v>
      </c>
      <c r="AE84" s="63"/>
      <c r="AF84" s="86"/>
      <c r="AG84" s="69">
        <f t="shared" si="144"/>
        <v>192</v>
      </c>
      <c r="AH84" s="68">
        <f t="shared" si="145"/>
        <v>0</v>
      </c>
      <c r="AJ84" s="87"/>
    </row>
    <row r="85" spans="1:36" x14ac:dyDescent="0.25">
      <c r="A85" s="179"/>
      <c r="B85" s="14"/>
      <c r="C85" s="39"/>
      <c r="D85" s="40"/>
      <c r="E85" s="40"/>
      <c r="F85" s="44"/>
      <c r="G85" s="44"/>
      <c r="H85" s="38"/>
      <c r="I85" s="81"/>
      <c r="J85" s="61"/>
      <c r="K85" s="61"/>
      <c r="L85" s="62"/>
      <c r="M85" s="77"/>
      <c r="N85" s="61"/>
      <c r="O85" s="61"/>
      <c r="P85" s="62"/>
      <c r="Q85" s="77"/>
      <c r="R85" s="63"/>
      <c r="S85" s="61"/>
      <c r="T85" s="84"/>
      <c r="U85" s="77"/>
      <c r="V85" s="63"/>
      <c r="W85" s="61"/>
      <c r="X85" s="62"/>
      <c r="Y85" s="77"/>
      <c r="Z85" s="63"/>
      <c r="AA85" s="61"/>
      <c r="AB85" s="62"/>
      <c r="AC85" s="60"/>
      <c r="AD85" s="63"/>
      <c r="AE85" s="61"/>
      <c r="AF85" s="84"/>
      <c r="AG85" s="60"/>
      <c r="AH85" s="64"/>
      <c r="AJ85" s="87"/>
    </row>
    <row r="86" spans="1:36" ht="22.5" x14ac:dyDescent="0.25">
      <c r="A86" s="179"/>
      <c r="B86" s="14"/>
      <c r="C86" s="39" t="s">
        <v>22</v>
      </c>
      <c r="D86" s="40"/>
      <c r="E86" s="52"/>
      <c r="F86" s="44"/>
      <c r="G86" s="44"/>
      <c r="H86" s="38"/>
      <c r="I86" s="81"/>
      <c r="J86" s="61"/>
      <c r="K86" s="61"/>
      <c r="L86" s="62"/>
      <c r="M86" s="77"/>
      <c r="N86" s="61"/>
      <c r="O86" s="61"/>
      <c r="P86" s="62"/>
      <c r="Q86" s="77"/>
      <c r="R86" s="61"/>
      <c r="S86" s="61"/>
      <c r="T86" s="84"/>
      <c r="U86" s="77"/>
      <c r="V86" s="61"/>
      <c r="W86" s="61"/>
      <c r="X86" s="62"/>
      <c r="Y86" s="77"/>
      <c r="Z86" s="61"/>
      <c r="AA86" s="61"/>
      <c r="AB86" s="62"/>
      <c r="AC86" s="60"/>
      <c r="AD86" s="61"/>
      <c r="AE86" s="61"/>
      <c r="AF86" s="84"/>
      <c r="AG86" s="60"/>
      <c r="AH86" s="62"/>
      <c r="AJ86" s="87"/>
    </row>
    <row r="87" spans="1:36" x14ac:dyDescent="0.25">
      <c r="A87" s="179"/>
      <c r="B87" s="14"/>
      <c r="C87" s="39" t="s">
        <v>131</v>
      </c>
      <c r="D87" s="40" t="s">
        <v>15</v>
      </c>
      <c r="E87" s="54">
        <v>69.054000000000002</v>
      </c>
      <c r="F87" s="44"/>
      <c r="G87" s="44"/>
      <c r="H87" s="38"/>
      <c r="I87" s="81"/>
      <c r="J87" s="61"/>
      <c r="K87" s="61"/>
      <c r="L87" s="62"/>
      <c r="M87" s="77"/>
      <c r="N87" s="61"/>
      <c r="O87" s="61"/>
      <c r="P87" s="62"/>
      <c r="Q87" s="77"/>
      <c r="R87" s="61"/>
      <c r="S87" s="61"/>
      <c r="T87" s="84"/>
      <c r="U87" s="77"/>
      <c r="V87" s="61"/>
      <c r="W87" s="61"/>
      <c r="X87" s="62"/>
      <c r="Y87" s="77"/>
      <c r="Z87" s="61"/>
      <c r="AA87" s="61"/>
      <c r="AB87" s="62"/>
      <c r="AC87" s="60"/>
      <c r="AD87" s="61"/>
      <c r="AE87" s="61"/>
      <c r="AF87" s="84"/>
      <c r="AG87" s="60"/>
      <c r="AH87" s="62"/>
      <c r="AJ87" s="87"/>
    </row>
    <row r="88" spans="1:36" ht="33.75" x14ac:dyDescent="0.25">
      <c r="A88" s="179"/>
      <c r="B88" s="14"/>
      <c r="C88" s="39" t="s">
        <v>27</v>
      </c>
      <c r="D88" s="40" t="s">
        <v>19</v>
      </c>
      <c r="E88" s="55">
        <v>19.1952</v>
      </c>
      <c r="F88" s="44"/>
      <c r="G88" s="44"/>
      <c r="H88" s="38"/>
      <c r="I88" s="81"/>
      <c r="J88" s="61"/>
      <c r="K88" s="61"/>
      <c r="L88" s="62"/>
      <c r="M88" s="77"/>
      <c r="N88" s="61"/>
      <c r="O88" s="61"/>
      <c r="P88" s="62"/>
      <c r="Q88" s="77"/>
      <c r="R88" s="61"/>
      <c r="S88" s="61"/>
      <c r="T88" s="84"/>
      <c r="U88" s="77"/>
      <c r="V88" s="61"/>
      <c r="W88" s="61"/>
      <c r="X88" s="62"/>
      <c r="Y88" s="77"/>
      <c r="Z88" s="61"/>
      <c r="AA88" s="61"/>
      <c r="AB88" s="62"/>
      <c r="AC88" s="60"/>
      <c r="AD88" s="61"/>
      <c r="AE88" s="61"/>
      <c r="AF88" s="84"/>
      <c r="AG88" s="60"/>
      <c r="AH88" s="62"/>
      <c r="AJ88" s="87"/>
    </row>
    <row r="89" spans="1:36" ht="33.75" x14ac:dyDescent="0.25">
      <c r="A89" s="179"/>
      <c r="B89" s="14"/>
      <c r="C89" s="39" t="s">
        <v>30</v>
      </c>
      <c r="D89" s="40" t="s">
        <v>19</v>
      </c>
      <c r="E89" s="55">
        <v>6.6048</v>
      </c>
      <c r="F89" s="44"/>
      <c r="G89" s="44"/>
      <c r="H89" s="38"/>
      <c r="I89" s="81"/>
      <c r="J89" s="61"/>
      <c r="K89" s="61"/>
      <c r="L89" s="62"/>
      <c r="M89" s="77"/>
      <c r="N89" s="61"/>
      <c r="O89" s="61"/>
      <c r="P89" s="62"/>
      <c r="Q89" s="77"/>
      <c r="R89" s="61"/>
      <c r="S89" s="61"/>
      <c r="T89" s="84"/>
      <c r="U89" s="77"/>
      <c r="V89" s="61"/>
      <c r="W89" s="61"/>
      <c r="X89" s="62"/>
      <c r="Y89" s="77"/>
      <c r="Z89" s="61"/>
      <c r="AA89" s="61"/>
      <c r="AB89" s="62"/>
      <c r="AC89" s="60"/>
      <c r="AD89" s="61"/>
      <c r="AE89" s="61"/>
      <c r="AF89" s="84"/>
      <c r="AG89" s="60"/>
      <c r="AH89" s="62"/>
      <c r="AJ89" s="87"/>
    </row>
    <row r="90" spans="1:36" x14ac:dyDescent="0.25">
      <c r="A90" s="177" t="s">
        <v>132</v>
      </c>
      <c r="B90" s="131"/>
      <c r="C90" s="11" t="s">
        <v>74</v>
      </c>
      <c r="D90" s="160"/>
      <c r="E90" s="161"/>
      <c r="F90" s="162"/>
      <c r="G90" s="162"/>
      <c r="H90" s="163"/>
      <c r="I90" s="164"/>
      <c r="J90" s="70">
        <f t="shared" ref="J90" si="148">SUM(J91:J92)</f>
        <v>0</v>
      </c>
      <c r="K90" s="70"/>
      <c r="L90" s="71"/>
      <c r="M90" s="78"/>
      <c r="N90" s="70">
        <f t="shared" ref="N90" si="149">SUM(N91:N92)</f>
        <v>0</v>
      </c>
      <c r="O90" s="70"/>
      <c r="P90" s="71"/>
      <c r="Q90" s="78"/>
      <c r="R90" s="70">
        <f t="shared" ref="R90" si="150">SUM(R91:R92)</f>
        <v>0</v>
      </c>
      <c r="S90" s="70"/>
      <c r="T90" s="132"/>
      <c r="U90" s="78"/>
      <c r="V90" s="70">
        <f>SUM(V91:V92)</f>
        <v>0</v>
      </c>
      <c r="W90" s="70"/>
      <c r="X90" s="71"/>
      <c r="Y90" s="78"/>
      <c r="Z90" s="70">
        <f>SUM(Z91:Z92)</f>
        <v>0</v>
      </c>
      <c r="AA90" s="70"/>
      <c r="AB90" s="71"/>
      <c r="AC90" s="72"/>
      <c r="AD90" s="70">
        <f>SUM(AD91:AD92)</f>
        <v>0</v>
      </c>
      <c r="AE90" s="70"/>
      <c r="AF90" s="132"/>
      <c r="AG90" s="72"/>
      <c r="AH90" s="71">
        <f>SUM(AH91:AH92)</f>
        <v>0</v>
      </c>
      <c r="AJ90" s="87"/>
    </row>
    <row r="91" spans="1:36" ht="22.5" x14ac:dyDescent="0.25">
      <c r="A91" s="179" t="s">
        <v>133</v>
      </c>
      <c r="B91" s="14"/>
      <c r="C91" s="39" t="s">
        <v>76</v>
      </c>
      <c r="D91" s="40" t="s">
        <v>15</v>
      </c>
      <c r="E91" s="52">
        <v>2.8</v>
      </c>
      <c r="F91" s="44"/>
      <c r="G91" s="44"/>
      <c r="H91" s="38"/>
      <c r="I91" s="81"/>
      <c r="J91" s="63">
        <f t="shared" ref="J91:J92" si="151">ROUND(I91*F91,2)</f>
        <v>0</v>
      </c>
      <c r="K91" s="63"/>
      <c r="L91" s="64"/>
      <c r="M91" s="74"/>
      <c r="N91" s="63">
        <f t="shared" ref="N91:N92" si="152">ROUND(M91*F91,2)</f>
        <v>0</v>
      </c>
      <c r="O91" s="63"/>
      <c r="P91" s="64"/>
      <c r="Q91" s="73"/>
      <c r="R91" s="67">
        <f>ROUND(Q91*F91,2)</f>
        <v>0</v>
      </c>
      <c r="S91" s="67"/>
      <c r="T91" s="85"/>
      <c r="U91" s="73"/>
      <c r="V91" s="67">
        <f>ROUND(U91*F91,0)</f>
        <v>0</v>
      </c>
      <c r="W91" s="67"/>
      <c r="X91" s="68"/>
      <c r="Y91" s="73"/>
      <c r="Z91" s="67">
        <f t="shared" ref="Z91:Z92" si="153">ROUND(Y91*F91,0)</f>
        <v>0</v>
      </c>
      <c r="AA91" s="63"/>
      <c r="AB91" s="64"/>
      <c r="AC91" s="69">
        <f t="shared" ref="AC91:AC92" si="154">I91+M91+Q91+U91+Y91</f>
        <v>0</v>
      </c>
      <c r="AD91" s="67">
        <f t="shared" ref="AD91:AD92" si="155">J91+N91+R91+V91+Z91</f>
        <v>0</v>
      </c>
      <c r="AE91" s="67"/>
      <c r="AF91" s="85"/>
      <c r="AG91" s="69">
        <f t="shared" ref="AG91:AG92" si="156">E91-AC91</f>
        <v>2.8</v>
      </c>
      <c r="AH91" s="68">
        <f t="shared" ref="AH91:AH92" si="157">G91-AD91</f>
        <v>0</v>
      </c>
      <c r="AJ91" s="87"/>
    </row>
    <row r="92" spans="1:36" ht="22.5" x14ac:dyDescent="0.25">
      <c r="A92" s="179" t="s">
        <v>134</v>
      </c>
      <c r="B92" s="14"/>
      <c r="C92" s="39" t="s">
        <v>135</v>
      </c>
      <c r="D92" s="40" t="s">
        <v>19</v>
      </c>
      <c r="E92" s="52">
        <v>0.6</v>
      </c>
      <c r="F92" s="44"/>
      <c r="G92" s="44"/>
      <c r="H92" s="38"/>
      <c r="I92" s="81"/>
      <c r="J92" s="63">
        <f t="shared" si="151"/>
        <v>0</v>
      </c>
      <c r="K92" s="63"/>
      <c r="L92" s="64"/>
      <c r="M92" s="74"/>
      <c r="N92" s="63">
        <f t="shared" si="152"/>
        <v>0</v>
      </c>
      <c r="O92" s="63"/>
      <c r="P92" s="64"/>
      <c r="Q92" s="92">
        <v>0.1065</v>
      </c>
      <c r="R92" s="67">
        <f>ROUND(Q92*F92,0)</f>
        <v>0</v>
      </c>
      <c r="S92" s="67"/>
      <c r="T92" s="85"/>
      <c r="U92" s="73"/>
      <c r="V92" s="67">
        <f t="shared" ref="V92" si="158">ROUND(U92*F92,0)</f>
        <v>0</v>
      </c>
      <c r="W92" s="67"/>
      <c r="X92" s="68"/>
      <c r="Y92" s="73"/>
      <c r="Z92" s="67">
        <f t="shared" si="153"/>
        <v>0</v>
      </c>
      <c r="AA92" s="63"/>
      <c r="AB92" s="64"/>
      <c r="AC92" s="69">
        <f t="shared" si="154"/>
        <v>0.1065</v>
      </c>
      <c r="AD92" s="67">
        <f t="shared" si="155"/>
        <v>0</v>
      </c>
      <c r="AE92" s="67"/>
      <c r="AF92" s="85"/>
      <c r="AG92" s="69">
        <f t="shared" si="156"/>
        <v>0.49349999999999999</v>
      </c>
      <c r="AH92" s="68">
        <f t="shared" si="157"/>
        <v>0</v>
      </c>
      <c r="AJ92" s="87"/>
    </row>
    <row r="93" spans="1:36" x14ac:dyDescent="0.25">
      <c r="A93" s="179"/>
      <c r="B93" s="14"/>
      <c r="C93" s="39"/>
      <c r="D93" s="40"/>
      <c r="E93" s="52"/>
      <c r="F93" s="44"/>
      <c r="G93" s="44"/>
      <c r="H93" s="38"/>
      <c r="I93" s="81"/>
      <c r="J93" s="61"/>
      <c r="K93" s="61"/>
      <c r="L93" s="62"/>
      <c r="M93" s="77"/>
      <c r="N93" s="61"/>
      <c r="O93" s="61"/>
      <c r="P93" s="62"/>
      <c r="Q93" s="77"/>
      <c r="R93" s="61"/>
      <c r="S93" s="61"/>
      <c r="T93" s="84"/>
      <c r="U93" s="77"/>
      <c r="V93" s="61"/>
      <c r="W93" s="61"/>
      <c r="X93" s="62"/>
      <c r="Y93" s="77"/>
      <c r="Z93" s="61"/>
      <c r="AA93" s="61"/>
      <c r="AB93" s="62"/>
      <c r="AC93" s="60"/>
      <c r="AD93" s="61"/>
      <c r="AE93" s="61"/>
      <c r="AF93" s="84"/>
      <c r="AG93" s="60"/>
      <c r="AH93" s="62"/>
      <c r="AJ93" s="87"/>
    </row>
    <row r="94" spans="1:36" ht="22.5" x14ac:dyDescent="0.25">
      <c r="A94" s="179"/>
      <c r="B94" s="14"/>
      <c r="C94" s="39" t="s">
        <v>22</v>
      </c>
      <c r="D94" s="40"/>
      <c r="E94" s="52"/>
      <c r="F94" s="44"/>
      <c r="G94" s="44"/>
      <c r="H94" s="38"/>
      <c r="I94" s="81"/>
      <c r="J94" s="61"/>
      <c r="K94" s="61"/>
      <c r="L94" s="62"/>
      <c r="M94" s="77"/>
      <c r="N94" s="61"/>
      <c r="O94" s="61"/>
      <c r="P94" s="62"/>
      <c r="Q94" s="77"/>
      <c r="R94" s="61"/>
      <c r="S94" s="61"/>
      <c r="T94" s="84"/>
      <c r="U94" s="77"/>
      <c r="V94" s="61"/>
      <c r="W94" s="61"/>
      <c r="X94" s="62"/>
      <c r="Y94" s="77"/>
      <c r="Z94" s="61"/>
      <c r="AA94" s="61"/>
      <c r="AB94" s="62"/>
      <c r="AC94" s="60"/>
      <c r="AD94" s="61"/>
      <c r="AE94" s="61"/>
      <c r="AF94" s="84"/>
      <c r="AG94" s="60"/>
      <c r="AH94" s="62"/>
      <c r="AJ94" s="87"/>
    </row>
    <row r="95" spans="1:36" x14ac:dyDescent="0.25">
      <c r="A95" s="179"/>
      <c r="B95" s="14"/>
      <c r="C95" s="39" t="s">
        <v>131</v>
      </c>
      <c r="D95" s="40" t="s">
        <v>15</v>
      </c>
      <c r="E95" s="54">
        <v>2.8559999999999999</v>
      </c>
      <c r="F95" s="44"/>
      <c r="G95" s="44"/>
      <c r="H95" s="38"/>
      <c r="I95" s="81"/>
      <c r="J95" s="61"/>
      <c r="K95" s="61"/>
      <c r="L95" s="62"/>
      <c r="M95" s="77"/>
      <c r="N95" s="61"/>
      <c r="O95" s="61"/>
      <c r="P95" s="62"/>
      <c r="Q95" s="77"/>
      <c r="R95" s="61"/>
      <c r="S95" s="61"/>
      <c r="T95" s="84"/>
      <c r="U95" s="77"/>
      <c r="V95" s="61"/>
      <c r="W95" s="61"/>
      <c r="X95" s="62"/>
      <c r="Y95" s="77"/>
      <c r="Z95" s="61"/>
      <c r="AA95" s="61"/>
      <c r="AB95" s="62"/>
      <c r="AC95" s="60"/>
      <c r="AD95" s="61"/>
      <c r="AE95" s="61"/>
      <c r="AF95" s="84"/>
      <c r="AG95" s="60"/>
      <c r="AH95" s="62"/>
      <c r="AJ95" s="87"/>
    </row>
    <row r="96" spans="1:36" ht="33.75" x14ac:dyDescent="0.25">
      <c r="A96" s="179"/>
      <c r="B96" s="14"/>
      <c r="C96" s="39" t="s">
        <v>30</v>
      </c>
      <c r="D96" s="40" t="s">
        <v>19</v>
      </c>
      <c r="E96" s="55">
        <v>0.61919999999999997</v>
      </c>
      <c r="F96" s="44"/>
      <c r="G96" s="44"/>
      <c r="H96" s="38"/>
      <c r="I96" s="81"/>
      <c r="J96" s="61"/>
      <c r="K96" s="61"/>
      <c r="L96" s="62"/>
      <c r="M96" s="77"/>
      <c r="N96" s="61"/>
      <c r="O96" s="61"/>
      <c r="P96" s="62"/>
      <c r="Q96" s="77"/>
      <c r="R96" s="61"/>
      <c r="S96" s="61"/>
      <c r="T96" s="84"/>
      <c r="U96" s="77"/>
      <c r="V96" s="61"/>
      <c r="W96" s="61"/>
      <c r="X96" s="62"/>
      <c r="Y96" s="77"/>
      <c r="Z96" s="61"/>
      <c r="AA96" s="61"/>
      <c r="AB96" s="62"/>
      <c r="AC96" s="60"/>
      <c r="AD96" s="61"/>
      <c r="AE96" s="61"/>
      <c r="AF96" s="84"/>
      <c r="AG96" s="60"/>
      <c r="AH96" s="62"/>
      <c r="AJ96" s="87"/>
    </row>
    <row r="97" spans="1:36" ht="24" x14ac:dyDescent="0.25">
      <c r="A97" s="177" t="s">
        <v>136</v>
      </c>
      <c r="B97" s="131"/>
      <c r="C97" s="11" t="s">
        <v>137</v>
      </c>
      <c r="D97" s="160"/>
      <c r="E97" s="161"/>
      <c r="F97" s="162"/>
      <c r="G97" s="162"/>
      <c r="H97" s="163"/>
      <c r="I97" s="164"/>
      <c r="J97" s="70">
        <f t="shared" ref="J97" si="159">SUM(J98:J99)</f>
        <v>0</v>
      </c>
      <c r="K97" s="70"/>
      <c r="L97" s="71"/>
      <c r="M97" s="78"/>
      <c r="N97" s="70">
        <f t="shared" ref="N97" si="160">SUM(N98:N99)</f>
        <v>0</v>
      </c>
      <c r="O97" s="70"/>
      <c r="P97" s="71"/>
      <c r="Q97" s="78"/>
      <c r="R97" s="70">
        <f t="shared" ref="R97" si="161">SUM(R98:R99)</f>
        <v>0</v>
      </c>
      <c r="S97" s="70"/>
      <c r="T97" s="132"/>
      <c r="U97" s="78"/>
      <c r="V97" s="70">
        <f>SUM(V98:V99)</f>
        <v>0</v>
      </c>
      <c r="W97" s="70"/>
      <c r="X97" s="71"/>
      <c r="Y97" s="78"/>
      <c r="Z97" s="70">
        <f>SUM(Z98:Z99)</f>
        <v>0</v>
      </c>
      <c r="AA97" s="70"/>
      <c r="AB97" s="71"/>
      <c r="AC97" s="72"/>
      <c r="AD97" s="70">
        <f t="shared" ref="AD97" si="162">SUM(AD98:AD99)</f>
        <v>0</v>
      </c>
      <c r="AE97" s="70"/>
      <c r="AF97" s="132"/>
      <c r="AG97" s="72"/>
      <c r="AH97" s="71">
        <f>SUM(AH98:AH99)</f>
        <v>0</v>
      </c>
      <c r="AJ97" s="87"/>
    </row>
    <row r="98" spans="1:36" ht="45" x14ac:dyDescent="0.25">
      <c r="A98" s="179" t="s">
        <v>138</v>
      </c>
      <c r="B98" s="14"/>
      <c r="C98" s="39" t="s">
        <v>32</v>
      </c>
      <c r="D98" s="40" t="s">
        <v>15</v>
      </c>
      <c r="E98" s="52">
        <v>304.60000000000002</v>
      </c>
      <c r="F98" s="44"/>
      <c r="G98" s="44"/>
      <c r="H98" s="38"/>
      <c r="I98" s="81"/>
      <c r="J98" s="63">
        <f t="shared" ref="J98:J99" si="163">ROUND(I98*F98,2)</f>
        <v>0</v>
      </c>
      <c r="K98" s="63"/>
      <c r="L98" s="64"/>
      <c r="M98" s="74"/>
      <c r="N98" s="63">
        <f>ROUND(M98*F98,2)</f>
        <v>0</v>
      </c>
      <c r="O98" s="63"/>
      <c r="P98" s="64"/>
      <c r="Q98" s="74"/>
      <c r="R98" s="63">
        <f>ROUND(Q98*F98,2)</f>
        <v>0</v>
      </c>
      <c r="S98" s="63"/>
      <c r="T98" s="86"/>
      <c r="U98" s="74"/>
      <c r="V98" s="63">
        <f>ROUND(U98*F98,0)</f>
        <v>0</v>
      </c>
      <c r="W98" s="63"/>
      <c r="X98" s="64"/>
      <c r="Y98" s="74"/>
      <c r="Z98" s="67">
        <f t="shared" ref="Z98:Z99" si="164">ROUND(Y98*F98,0)</f>
        <v>0</v>
      </c>
      <c r="AA98" s="63"/>
      <c r="AB98" s="64"/>
      <c r="AC98" s="69">
        <f t="shared" ref="AC98:AC99" si="165">I98+M98+Q98+U98+Y98</f>
        <v>0</v>
      </c>
      <c r="AD98" s="67">
        <f t="shared" ref="AD98:AD99" si="166">J98+N98+R98+V98+Z98</f>
        <v>0</v>
      </c>
      <c r="AE98" s="63"/>
      <c r="AF98" s="86"/>
      <c r="AG98" s="69">
        <f t="shared" ref="AG98:AG99" si="167">E98-AC98</f>
        <v>304.60000000000002</v>
      </c>
      <c r="AH98" s="68">
        <f t="shared" ref="AH98:AH99" si="168">G98-AD98</f>
        <v>0</v>
      </c>
      <c r="AJ98" s="87"/>
    </row>
    <row r="99" spans="1:36" ht="22.5" x14ac:dyDescent="0.25">
      <c r="A99" s="179" t="s">
        <v>139</v>
      </c>
      <c r="B99" s="14"/>
      <c r="C99" s="39" t="s">
        <v>140</v>
      </c>
      <c r="D99" s="40" t="s">
        <v>26</v>
      </c>
      <c r="E99" s="52">
        <v>264</v>
      </c>
      <c r="F99" s="44"/>
      <c r="G99" s="44"/>
      <c r="H99" s="38"/>
      <c r="I99" s="81"/>
      <c r="J99" s="63">
        <f t="shared" si="163"/>
        <v>0</v>
      </c>
      <c r="K99" s="63"/>
      <c r="L99" s="64"/>
      <c r="M99" s="74"/>
      <c r="N99" s="63">
        <f t="shared" ref="N99" si="169">ROUND(M99*F99,2)</f>
        <v>0</v>
      </c>
      <c r="O99" s="63"/>
      <c r="P99" s="64"/>
      <c r="Q99" s="74"/>
      <c r="R99" s="63">
        <f>ROUND(Q99*F99,2)</f>
        <v>0</v>
      </c>
      <c r="S99" s="63"/>
      <c r="T99" s="86"/>
      <c r="U99" s="74"/>
      <c r="V99" s="63">
        <f>ROUND(U99*F99,0)</f>
        <v>0</v>
      </c>
      <c r="W99" s="63"/>
      <c r="X99" s="64"/>
      <c r="Y99" s="74"/>
      <c r="Z99" s="67">
        <f t="shared" si="164"/>
        <v>0</v>
      </c>
      <c r="AA99" s="63"/>
      <c r="AB99" s="64"/>
      <c r="AC99" s="69">
        <f t="shared" si="165"/>
        <v>0</v>
      </c>
      <c r="AD99" s="67">
        <f t="shared" si="166"/>
        <v>0</v>
      </c>
      <c r="AE99" s="63"/>
      <c r="AF99" s="86"/>
      <c r="AG99" s="69">
        <f t="shared" si="167"/>
        <v>264</v>
      </c>
      <c r="AH99" s="68">
        <f t="shared" si="168"/>
        <v>0</v>
      </c>
      <c r="AJ99" s="87"/>
    </row>
    <row r="100" spans="1:36" x14ac:dyDescent="0.25">
      <c r="A100" s="177" t="s">
        <v>141</v>
      </c>
      <c r="B100" s="131"/>
      <c r="C100" s="11" t="s">
        <v>87</v>
      </c>
      <c r="D100" s="160"/>
      <c r="E100" s="161"/>
      <c r="F100" s="162"/>
      <c r="G100" s="162"/>
      <c r="H100" s="163"/>
      <c r="I100" s="164"/>
      <c r="J100" s="70">
        <f t="shared" ref="J100" si="170">SUM(J101:J102)</f>
        <v>0</v>
      </c>
      <c r="K100" s="70"/>
      <c r="L100" s="71"/>
      <c r="M100" s="78"/>
      <c r="N100" s="70">
        <f t="shared" ref="N100" si="171">SUM(N101:N102)</f>
        <v>0</v>
      </c>
      <c r="O100" s="70"/>
      <c r="P100" s="71"/>
      <c r="Q100" s="78"/>
      <c r="R100" s="70">
        <f t="shared" ref="R100" si="172">SUM(R101:R102)</f>
        <v>0</v>
      </c>
      <c r="S100" s="70"/>
      <c r="T100" s="132"/>
      <c r="U100" s="78"/>
      <c r="V100" s="70">
        <f>SUM(V101:V102)</f>
        <v>0</v>
      </c>
      <c r="W100" s="70"/>
      <c r="X100" s="71"/>
      <c r="Y100" s="78"/>
      <c r="Z100" s="70">
        <f>SUM(Z101:Z102)</f>
        <v>0</v>
      </c>
      <c r="AA100" s="70"/>
      <c r="AB100" s="71"/>
      <c r="AC100" s="72"/>
      <c r="AD100" s="70">
        <f>SUM(AD101:AD102)</f>
        <v>0</v>
      </c>
      <c r="AE100" s="70"/>
      <c r="AF100" s="132"/>
      <c r="AG100" s="72"/>
      <c r="AH100" s="71">
        <f>SUM(AH101:AH102)</f>
        <v>0</v>
      </c>
      <c r="AJ100" s="87"/>
    </row>
    <row r="101" spans="1:36" ht="22.5" x14ac:dyDescent="0.25">
      <c r="A101" s="180" t="s">
        <v>142</v>
      </c>
      <c r="B101" s="14"/>
      <c r="C101" s="56" t="s">
        <v>143</v>
      </c>
      <c r="D101" s="57" t="s">
        <v>15</v>
      </c>
      <c r="E101" s="58">
        <v>2</v>
      </c>
      <c r="F101" s="59"/>
      <c r="G101" s="59"/>
      <c r="H101" s="38"/>
      <c r="I101" s="81"/>
      <c r="J101" s="63">
        <f t="shared" ref="J101:J102" si="173">ROUND(I101*F101,2)</f>
        <v>0</v>
      </c>
      <c r="K101" s="63"/>
      <c r="L101" s="64"/>
      <c r="M101" s="74"/>
      <c r="N101" s="63">
        <f t="shared" ref="N101:N102" si="174">ROUND(M101*F101,2)</f>
        <v>0</v>
      </c>
      <c r="O101" s="63"/>
      <c r="P101" s="64"/>
      <c r="Q101" s="74"/>
      <c r="R101" s="63">
        <f>ROUND(Q101*F101,2)</f>
        <v>0</v>
      </c>
      <c r="S101" s="63"/>
      <c r="T101" s="86"/>
      <c r="U101" s="74"/>
      <c r="V101" s="63">
        <f>ROUND(U101*F101,0)</f>
        <v>0</v>
      </c>
      <c r="W101" s="63"/>
      <c r="X101" s="64"/>
      <c r="Y101" s="74"/>
      <c r="Z101" s="67">
        <f t="shared" ref="Z101:Z102" si="175">ROUND(Y101*F101,0)</f>
        <v>0</v>
      </c>
      <c r="AA101" s="63"/>
      <c r="AB101" s="64"/>
      <c r="AC101" s="69">
        <f t="shared" ref="AC101:AC102" si="176">I101+M101+Q101+U101+Y101</f>
        <v>0</v>
      </c>
      <c r="AD101" s="67">
        <f t="shared" ref="AD101:AD102" si="177">J101+N101+R101+V101+Z101</f>
        <v>0</v>
      </c>
      <c r="AE101" s="63"/>
      <c r="AF101" s="86"/>
      <c r="AG101" s="69">
        <f t="shared" ref="AG101:AG102" si="178">E101-AC101</f>
        <v>2</v>
      </c>
      <c r="AH101" s="68">
        <f t="shared" ref="AH101:AH102" si="179">G101-AD101</f>
        <v>0</v>
      </c>
      <c r="AJ101" s="87"/>
    </row>
    <row r="102" spans="1:36" ht="22.5" x14ac:dyDescent="0.25">
      <c r="A102" s="180" t="s">
        <v>144</v>
      </c>
      <c r="B102" s="14"/>
      <c r="C102" s="56" t="s">
        <v>91</v>
      </c>
      <c r="D102" s="57" t="s">
        <v>26</v>
      </c>
      <c r="E102" s="58">
        <v>202.3</v>
      </c>
      <c r="F102" s="59"/>
      <c r="G102" s="59"/>
      <c r="H102" s="38"/>
      <c r="I102" s="81"/>
      <c r="J102" s="63">
        <f t="shared" si="173"/>
        <v>0</v>
      </c>
      <c r="K102" s="63"/>
      <c r="L102" s="64"/>
      <c r="M102" s="74"/>
      <c r="N102" s="63">
        <f t="shared" si="174"/>
        <v>0</v>
      </c>
      <c r="O102" s="63"/>
      <c r="P102" s="64"/>
      <c r="Q102" s="74"/>
      <c r="R102" s="63">
        <f>ROUND(Q102*F102,2)</f>
        <v>0</v>
      </c>
      <c r="S102" s="63"/>
      <c r="T102" s="86"/>
      <c r="U102" s="74"/>
      <c r="V102" s="63">
        <f>ROUND(U102*F102,0)</f>
        <v>0</v>
      </c>
      <c r="W102" s="63"/>
      <c r="X102" s="64"/>
      <c r="Y102" s="74"/>
      <c r="Z102" s="67">
        <f t="shared" si="175"/>
        <v>0</v>
      </c>
      <c r="AA102" s="63"/>
      <c r="AB102" s="64"/>
      <c r="AC102" s="69">
        <f t="shared" si="176"/>
        <v>0</v>
      </c>
      <c r="AD102" s="67">
        <f t="shared" si="177"/>
        <v>0</v>
      </c>
      <c r="AE102" s="63"/>
      <c r="AF102" s="86"/>
      <c r="AG102" s="69">
        <f t="shared" si="178"/>
        <v>202.3</v>
      </c>
      <c r="AH102" s="68">
        <f t="shared" si="179"/>
        <v>0</v>
      </c>
      <c r="AJ102" s="87"/>
    </row>
    <row r="103" spans="1:36" ht="36" x14ac:dyDescent="0.25">
      <c r="A103" s="176" t="s">
        <v>12</v>
      </c>
      <c r="B103" s="97" t="s">
        <v>93</v>
      </c>
      <c r="C103" s="127" t="s">
        <v>94</v>
      </c>
      <c r="D103" s="122" t="s">
        <v>9</v>
      </c>
      <c r="E103" s="128">
        <v>1</v>
      </c>
      <c r="F103" s="113"/>
      <c r="G103" s="113"/>
      <c r="H103" s="114"/>
      <c r="I103" s="133"/>
      <c r="J103" s="112">
        <f t="shared" ref="J103" si="180">J104+J110+J114+J122+J129+J140+J143+J152+J160+J166+J177+J181+J186+J193+J199+J202+J207+J211+J213+J215</f>
        <v>0</v>
      </c>
      <c r="K103" s="112">
        <f>ROUND(J103*0.95,2)</f>
        <v>0</v>
      </c>
      <c r="L103" s="129">
        <f t="shared" ref="L103" si="181">J103-K103</f>
        <v>0</v>
      </c>
      <c r="M103" s="111"/>
      <c r="N103" s="112">
        <f t="shared" ref="N103" si="182">N104+N110+N114+N122+N129+N140+N143+N152+N160+N166+N177+N181+N186+N193+N199+N202+N207+N211+N213+N215</f>
        <v>0</v>
      </c>
      <c r="O103" s="112"/>
      <c r="P103" s="129"/>
      <c r="Q103" s="111"/>
      <c r="R103" s="112">
        <f t="shared" ref="R103" si="183">R104+R110+R114+R122+R129+R140+R143+R152+R160+R166+R177+R181+R186+R193+R199+R202+R207+R211+R213+R215</f>
        <v>0</v>
      </c>
      <c r="S103" s="123">
        <f>ROUND(R103*0.95,2)</f>
        <v>0</v>
      </c>
      <c r="T103" s="156">
        <f>R103-S103</f>
        <v>0</v>
      </c>
      <c r="U103" s="111"/>
      <c r="V103" s="112">
        <f>V104+V110+V114+V122+V129+V140+V143+V152+V160+V166+V177+V181+V186+V193+V199+V202+V207+V211+V213+V215</f>
        <v>0</v>
      </c>
      <c r="W103" s="123"/>
      <c r="X103" s="124"/>
      <c r="Y103" s="111"/>
      <c r="Z103" s="112">
        <f>Z104+Z110+Z114+Z122+Z129+Z140+Z143+Z152+Z160+Z166+Z177+Z181+Z186+Z193+Z199+Z202+Z207+Z211+Z213+Z215</f>
        <v>0</v>
      </c>
      <c r="AA103" s="123"/>
      <c r="AB103" s="124"/>
      <c r="AC103" s="130"/>
      <c r="AD103" s="112">
        <f>AD104+AD110+AD114+AD122+AD129+AD140+AD143+AD152+AD160+AD166+AD177+AD181+AD186+AD193+AD199+AD202+AD207+AD211+AD213+AD215</f>
        <v>0</v>
      </c>
      <c r="AE103" s="134"/>
      <c r="AF103" s="135"/>
      <c r="AG103" s="130"/>
      <c r="AH103" s="129">
        <f>AH104+AH110+AH114+AH122+AH129+AH140+AH143+AH152+AH160+AH166+AH177+AH181+AH186+AH193+AH199+AH202+AH207+AH211+AH213+AH215</f>
        <v>0</v>
      </c>
      <c r="AJ103" s="87"/>
    </row>
    <row r="104" spans="1:36" ht="21" x14ac:dyDescent="0.25">
      <c r="A104" s="181" t="s">
        <v>145</v>
      </c>
      <c r="B104" s="165"/>
      <c r="C104" s="108" t="s">
        <v>146</v>
      </c>
      <c r="D104" s="109"/>
      <c r="E104" s="148"/>
      <c r="F104" s="110"/>
      <c r="G104" s="110"/>
      <c r="H104" s="154"/>
      <c r="I104" s="164"/>
      <c r="J104" s="70">
        <f t="shared" ref="J104" si="184">SUM(J105:J109)</f>
        <v>0</v>
      </c>
      <c r="K104" s="70"/>
      <c r="L104" s="71"/>
      <c r="M104" s="78"/>
      <c r="N104" s="70">
        <f t="shared" ref="N104" si="185">SUM(N105:N109)</f>
        <v>0</v>
      </c>
      <c r="O104" s="70"/>
      <c r="P104" s="71"/>
      <c r="Q104" s="78"/>
      <c r="R104" s="70">
        <f t="shared" ref="R104" si="186">SUM(R105:R109)</f>
        <v>0</v>
      </c>
      <c r="S104" s="70"/>
      <c r="T104" s="132"/>
      <c r="U104" s="78"/>
      <c r="V104" s="70">
        <f>SUM(V105:V109)</f>
        <v>0</v>
      </c>
      <c r="W104" s="70"/>
      <c r="X104" s="71"/>
      <c r="Y104" s="78"/>
      <c r="Z104" s="70">
        <f>SUM(Z105:Z109)</f>
        <v>0</v>
      </c>
      <c r="AA104" s="70"/>
      <c r="AB104" s="71"/>
      <c r="AC104" s="72"/>
      <c r="AD104" s="70">
        <f>SUM(AD105:AD109)</f>
        <v>0</v>
      </c>
      <c r="AE104" s="70"/>
      <c r="AF104" s="132"/>
      <c r="AG104" s="72"/>
      <c r="AH104" s="71">
        <f>SUM(AH105:AH109)</f>
        <v>0</v>
      </c>
      <c r="AJ104" s="87"/>
    </row>
    <row r="105" spans="1:36" ht="22.5" x14ac:dyDescent="0.25">
      <c r="A105" s="88" t="s">
        <v>147</v>
      </c>
      <c r="B105" s="14"/>
      <c r="C105" s="18" t="s">
        <v>148</v>
      </c>
      <c r="D105" s="16" t="s">
        <v>15</v>
      </c>
      <c r="E105" s="19">
        <f>0.974*100</f>
        <v>97.399999999999991</v>
      </c>
      <c r="F105" s="20"/>
      <c r="G105" s="20"/>
      <c r="H105" s="34"/>
      <c r="I105" s="81"/>
      <c r="J105" s="63">
        <f t="shared" ref="J105:J106" si="187">ROUND(I105*F105,2)</f>
        <v>0</v>
      </c>
      <c r="K105" s="63"/>
      <c r="L105" s="64"/>
      <c r="M105" s="74"/>
      <c r="N105" s="63">
        <f t="shared" ref="N105:N106" si="188">ROUND(M105*F105,2)</f>
        <v>0</v>
      </c>
      <c r="O105" s="63"/>
      <c r="P105" s="64"/>
      <c r="Q105" s="74"/>
      <c r="R105" s="63">
        <f>ROUND(Q105*F105,2)</f>
        <v>0</v>
      </c>
      <c r="S105" s="63"/>
      <c r="T105" s="86"/>
      <c r="U105" s="74"/>
      <c r="V105" s="63">
        <f>ROUND(U105*F105,0)</f>
        <v>0</v>
      </c>
      <c r="W105" s="63"/>
      <c r="X105" s="64"/>
      <c r="Y105" s="73">
        <v>57.12</v>
      </c>
      <c r="Z105" s="67">
        <f t="shared" ref="Z105:Z106" si="189">ROUND(Y105*F105,0)</f>
        <v>0</v>
      </c>
      <c r="AA105" s="63"/>
      <c r="AB105" s="64"/>
      <c r="AC105" s="69">
        <f>I105+M105+Q105+U105+Y105</f>
        <v>57.12</v>
      </c>
      <c r="AD105" s="67">
        <f t="shared" ref="AD105:AD106" si="190">J105+N105+R105+V105+Z105</f>
        <v>0</v>
      </c>
      <c r="AE105" s="63"/>
      <c r="AF105" s="86"/>
      <c r="AG105" s="69">
        <f t="shared" ref="AG105:AG106" si="191">E105-AC105</f>
        <v>40.279999999999994</v>
      </c>
      <c r="AH105" s="68">
        <f t="shared" ref="AH105:AH106" si="192">G105-AD105</f>
        <v>0</v>
      </c>
      <c r="AJ105" s="87"/>
    </row>
    <row r="106" spans="1:36" ht="22.5" x14ac:dyDescent="0.25">
      <c r="A106" s="88" t="s">
        <v>149</v>
      </c>
      <c r="B106" s="14"/>
      <c r="C106" s="18" t="s">
        <v>150</v>
      </c>
      <c r="D106" s="16" t="s">
        <v>15</v>
      </c>
      <c r="E106" s="19">
        <f>0.974*100</f>
        <v>97.399999999999991</v>
      </c>
      <c r="F106" s="20"/>
      <c r="G106" s="20"/>
      <c r="H106" s="34"/>
      <c r="I106" s="81"/>
      <c r="J106" s="63">
        <f t="shared" si="187"/>
        <v>0</v>
      </c>
      <c r="K106" s="63"/>
      <c r="L106" s="64"/>
      <c r="M106" s="74"/>
      <c r="N106" s="63">
        <f t="shared" si="188"/>
        <v>0</v>
      </c>
      <c r="O106" s="63"/>
      <c r="P106" s="64"/>
      <c r="Q106" s="74"/>
      <c r="R106" s="63">
        <f t="shared" ref="R106:R109" si="193">ROUND(Q106*F106,2)</f>
        <v>0</v>
      </c>
      <c r="S106" s="63"/>
      <c r="T106" s="86"/>
      <c r="U106" s="74"/>
      <c r="V106" s="63">
        <f t="shared" ref="V106:V108" si="194">ROUND(U106*F106,0)</f>
        <v>0</v>
      </c>
      <c r="W106" s="63"/>
      <c r="X106" s="64"/>
      <c r="Y106" s="73">
        <v>57.12</v>
      </c>
      <c r="Z106" s="67">
        <f t="shared" si="189"/>
        <v>0</v>
      </c>
      <c r="AA106" s="63"/>
      <c r="AB106" s="64"/>
      <c r="AC106" s="69">
        <f t="shared" ref="AC106" si="195">I106+M106+Q106+U106+Y106</f>
        <v>57.12</v>
      </c>
      <c r="AD106" s="67">
        <f t="shared" si="190"/>
        <v>0</v>
      </c>
      <c r="AE106" s="63"/>
      <c r="AF106" s="86"/>
      <c r="AG106" s="69">
        <f t="shared" si="191"/>
        <v>40.279999999999994</v>
      </c>
      <c r="AH106" s="68">
        <f t="shared" si="192"/>
        <v>0</v>
      </c>
      <c r="AJ106" s="87"/>
    </row>
    <row r="107" spans="1:36" ht="33.75" x14ac:dyDescent="0.25">
      <c r="A107" s="88" t="s">
        <v>151</v>
      </c>
      <c r="B107" s="14"/>
      <c r="C107" s="18" t="s">
        <v>152</v>
      </c>
      <c r="D107" s="16" t="s">
        <v>15</v>
      </c>
      <c r="E107" s="19">
        <v>149</v>
      </c>
      <c r="F107" s="20"/>
      <c r="G107" s="20"/>
      <c r="H107" s="34"/>
      <c r="I107" s="81"/>
      <c r="J107" s="63">
        <f t="shared" ref="J107:J109" si="196">ROUND(I107*F107,2)</f>
        <v>0</v>
      </c>
      <c r="K107" s="63"/>
      <c r="L107" s="64"/>
      <c r="M107" s="74"/>
      <c r="N107" s="63">
        <f t="shared" ref="N107:N109" si="197">ROUND(M107*F107,2)</f>
        <v>0</v>
      </c>
      <c r="O107" s="63"/>
      <c r="P107" s="64"/>
      <c r="Q107" s="74"/>
      <c r="R107" s="63">
        <f t="shared" si="193"/>
        <v>0</v>
      </c>
      <c r="S107" s="63"/>
      <c r="T107" s="86"/>
      <c r="U107" s="74"/>
      <c r="V107" s="63">
        <f t="shared" si="194"/>
        <v>0</v>
      </c>
      <c r="W107" s="63"/>
      <c r="X107" s="64"/>
      <c r="Y107" s="73">
        <v>90.4</v>
      </c>
      <c r="Z107" s="67">
        <f t="shared" ref="Z107:Z109" si="198">ROUND(Y107*F107,0)</f>
        <v>0</v>
      </c>
      <c r="AA107" s="63"/>
      <c r="AB107" s="64"/>
      <c r="AC107" s="69">
        <f t="shared" ref="AC107:AC109" si="199">I107+M107+Q107+U107+Y107</f>
        <v>90.4</v>
      </c>
      <c r="AD107" s="67">
        <f t="shared" ref="AD107:AD109" si="200">J107+N107+R107+V107+Z107</f>
        <v>0</v>
      </c>
      <c r="AE107" s="63"/>
      <c r="AF107" s="86"/>
      <c r="AG107" s="69">
        <f t="shared" ref="AG107:AG109" si="201">E107-AC107</f>
        <v>58.599999999999994</v>
      </c>
      <c r="AH107" s="68">
        <f t="shared" ref="AH107:AH109" si="202">G107-AD107</f>
        <v>0</v>
      </c>
      <c r="AJ107" s="87"/>
    </row>
    <row r="108" spans="1:36" ht="22.5" x14ac:dyDescent="0.25">
      <c r="A108" s="88" t="s">
        <v>153</v>
      </c>
      <c r="B108" s="14"/>
      <c r="C108" s="18" t="s">
        <v>154</v>
      </c>
      <c r="D108" s="16" t="s">
        <v>19</v>
      </c>
      <c r="E108" s="19">
        <v>2.6</v>
      </c>
      <c r="F108" s="20"/>
      <c r="G108" s="20"/>
      <c r="H108" s="34"/>
      <c r="I108" s="81"/>
      <c r="J108" s="63">
        <f t="shared" si="196"/>
        <v>0</v>
      </c>
      <c r="K108" s="63"/>
      <c r="L108" s="64"/>
      <c r="M108" s="74"/>
      <c r="N108" s="63">
        <f t="shared" si="197"/>
        <v>0</v>
      </c>
      <c r="O108" s="63"/>
      <c r="P108" s="64"/>
      <c r="Q108" s="74"/>
      <c r="R108" s="63">
        <f t="shared" si="193"/>
        <v>0</v>
      </c>
      <c r="S108" s="63"/>
      <c r="T108" s="86"/>
      <c r="U108" s="74"/>
      <c r="V108" s="63">
        <f t="shared" si="194"/>
        <v>0</v>
      </c>
      <c r="W108" s="63"/>
      <c r="X108" s="64"/>
      <c r="Y108" s="73"/>
      <c r="Z108" s="67">
        <f t="shared" si="198"/>
        <v>0</v>
      </c>
      <c r="AA108" s="63"/>
      <c r="AB108" s="64"/>
      <c r="AC108" s="69">
        <f t="shared" si="199"/>
        <v>0</v>
      </c>
      <c r="AD108" s="67">
        <f t="shared" si="200"/>
        <v>0</v>
      </c>
      <c r="AE108" s="63"/>
      <c r="AF108" s="86"/>
      <c r="AG108" s="69">
        <f t="shared" si="201"/>
        <v>2.6</v>
      </c>
      <c r="AH108" s="68">
        <f t="shared" si="202"/>
        <v>0</v>
      </c>
      <c r="AJ108" s="87"/>
    </row>
    <row r="109" spans="1:36" ht="22.5" x14ac:dyDescent="0.25">
      <c r="A109" s="88" t="s">
        <v>155</v>
      </c>
      <c r="B109" s="14"/>
      <c r="C109" s="18" t="s">
        <v>156</v>
      </c>
      <c r="D109" s="16" t="s">
        <v>19</v>
      </c>
      <c r="E109" s="19">
        <v>2.6</v>
      </c>
      <c r="F109" s="20"/>
      <c r="G109" s="20"/>
      <c r="H109" s="34"/>
      <c r="I109" s="81"/>
      <c r="J109" s="63">
        <f t="shared" si="196"/>
        <v>0</v>
      </c>
      <c r="K109" s="63"/>
      <c r="L109" s="64"/>
      <c r="M109" s="74"/>
      <c r="N109" s="63">
        <f t="shared" si="197"/>
        <v>0</v>
      </c>
      <c r="O109" s="63"/>
      <c r="P109" s="64"/>
      <c r="Q109" s="74"/>
      <c r="R109" s="63">
        <f t="shared" si="193"/>
        <v>0</v>
      </c>
      <c r="S109" s="63"/>
      <c r="T109" s="86"/>
      <c r="U109" s="74"/>
      <c r="V109" s="63">
        <f>ROUND(U109*F109,0)</f>
        <v>0</v>
      </c>
      <c r="W109" s="63"/>
      <c r="X109" s="64"/>
      <c r="Y109" s="73"/>
      <c r="Z109" s="67">
        <f t="shared" si="198"/>
        <v>0</v>
      </c>
      <c r="AA109" s="63"/>
      <c r="AB109" s="64"/>
      <c r="AC109" s="69">
        <f t="shared" si="199"/>
        <v>0</v>
      </c>
      <c r="AD109" s="67">
        <f t="shared" si="200"/>
        <v>0</v>
      </c>
      <c r="AE109" s="63"/>
      <c r="AF109" s="86"/>
      <c r="AG109" s="69">
        <f t="shared" si="201"/>
        <v>2.6</v>
      </c>
      <c r="AH109" s="68">
        <f t="shared" si="202"/>
        <v>0</v>
      </c>
      <c r="AJ109" s="87"/>
    </row>
    <row r="110" spans="1:36" ht="31.5" x14ac:dyDescent="0.25">
      <c r="A110" s="181" t="s">
        <v>157</v>
      </c>
      <c r="B110" s="165"/>
      <c r="C110" s="108" t="s">
        <v>158</v>
      </c>
      <c r="D110" s="109"/>
      <c r="E110" s="148"/>
      <c r="F110" s="110"/>
      <c r="G110" s="110"/>
      <c r="H110" s="154"/>
      <c r="I110" s="164"/>
      <c r="J110" s="70">
        <f>SUM(J111:J113)</f>
        <v>0</v>
      </c>
      <c r="K110" s="70"/>
      <c r="L110" s="71"/>
      <c r="M110" s="78"/>
      <c r="N110" s="70">
        <f t="shared" ref="N110" si="203">SUM(N111:N113)</f>
        <v>0</v>
      </c>
      <c r="O110" s="70"/>
      <c r="P110" s="71"/>
      <c r="Q110" s="78"/>
      <c r="R110" s="70">
        <f t="shared" ref="R110" si="204">SUM(R111:R113)</f>
        <v>0</v>
      </c>
      <c r="S110" s="70"/>
      <c r="T110" s="132"/>
      <c r="U110" s="78"/>
      <c r="V110" s="70">
        <f>SUM(V111:V113)</f>
        <v>0</v>
      </c>
      <c r="W110" s="70"/>
      <c r="X110" s="71"/>
      <c r="Y110" s="168"/>
      <c r="Z110" s="70">
        <f>SUM(Z111:Z113)</f>
        <v>0</v>
      </c>
      <c r="AA110" s="70"/>
      <c r="AB110" s="71"/>
      <c r="AC110" s="72"/>
      <c r="AD110" s="70">
        <f>SUM(AD111:AD113)</f>
        <v>0</v>
      </c>
      <c r="AE110" s="70"/>
      <c r="AF110" s="132"/>
      <c r="AG110" s="72"/>
      <c r="AH110" s="71">
        <f>SUM(AH111:AH113)</f>
        <v>0</v>
      </c>
      <c r="AJ110" s="87"/>
    </row>
    <row r="111" spans="1:36" ht="22.5" x14ac:dyDescent="0.25">
      <c r="A111" s="88" t="s">
        <v>159</v>
      </c>
      <c r="B111" s="14"/>
      <c r="C111" s="18" t="s">
        <v>148</v>
      </c>
      <c r="D111" s="16" t="s">
        <v>15</v>
      </c>
      <c r="E111" s="19">
        <v>58.8</v>
      </c>
      <c r="F111" s="20"/>
      <c r="G111" s="20"/>
      <c r="H111" s="34"/>
      <c r="I111" s="81"/>
      <c r="J111" s="63">
        <f t="shared" ref="J111" si="205">ROUND(I111*F111,2)</f>
        <v>0</v>
      </c>
      <c r="K111" s="63"/>
      <c r="L111" s="64"/>
      <c r="M111" s="74"/>
      <c r="N111" s="63">
        <f t="shared" ref="N111" si="206">ROUND(M111*F111,2)</f>
        <v>0</v>
      </c>
      <c r="O111" s="63"/>
      <c r="P111" s="64"/>
      <c r="Q111" s="74"/>
      <c r="R111" s="63">
        <f>ROUND(Q111*F111,2)</f>
        <v>0</v>
      </c>
      <c r="S111" s="63"/>
      <c r="T111" s="86"/>
      <c r="U111" s="74"/>
      <c r="V111" s="63">
        <f t="shared" ref="V111:V112" si="207">ROUND(U111*F111,0)</f>
        <v>0</v>
      </c>
      <c r="W111" s="63"/>
      <c r="X111" s="64"/>
      <c r="Y111" s="73">
        <v>35.28</v>
      </c>
      <c r="Z111" s="67">
        <f t="shared" ref="Z111:Z113" si="208">ROUND(Y111*F111,0)</f>
        <v>0</v>
      </c>
      <c r="AA111" s="63"/>
      <c r="AB111" s="64"/>
      <c r="AC111" s="69">
        <f t="shared" ref="AC111:AC113" si="209">I111+M111+Q111+U111+Y111</f>
        <v>35.28</v>
      </c>
      <c r="AD111" s="67">
        <f t="shared" ref="AD111:AD113" si="210">J111+N111+R111+V111+Z111</f>
        <v>0</v>
      </c>
      <c r="AE111" s="63"/>
      <c r="AF111" s="86"/>
      <c r="AG111" s="69">
        <f t="shared" ref="AG111:AG113" si="211">E111-AC111</f>
        <v>23.519999999999996</v>
      </c>
      <c r="AH111" s="68">
        <f t="shared" ref="AH111:AH113" si="212">G111-AD111</f>
        <v>0</v>
      </c>
      <c r="AJ111" s="87"/>
    </row>
    <row r="112" spans="1:36" ht="22.5" x14ac:dyDescent="0.25">
      <c r="A112" s="88" t="s">
        <v>160</v>
      </c>
      <c r="B112" s="14"/>
      <c r="C112" s="18" t="s">
        <v>150</v>
      </c>
      <c r="D112" s="16" t="s">
        <v>15</v>
      </c>
      <c r="E112" s="19">
        <v>58.8</v>
      </c>
      <c r="F112" s="20"/>
      <c r="G112" s="20"/>
      <c r="H112" s="34"/>
      <c r="I112" s="81"/>
      <c r="J112" s="63">
        <f t="shared" ref="J112:J113" si="213">ROUND(I112*F112,2)</f>
        <v>0</v>
      </c>
      <c r="K112" s="63"/>
      <c r="L112" s="64"/>
      <c r="M112" s="74"/>
      <c r="N112" s="63">
        <f t="shared" ref="N112:N113" si="214">ROUND(M112*F112,2)</f>
        <v>0</v>
      </c>
      <c r="O112" s="63"/>
      <c r="P112" s="64"/>
      <c r="Q112" s="74"/>
      <c r="R112" s="63">
        <f t="shared" ref="R112:R113" si="215">ROUND(Q112*F112,2)</f>
        <v>0</v>
      </c>
      <c r="S112" s="63"/>
      <c r="T112" s="86"/>
      <c r="U112" s="74"/>
      <c r="V112" s="63">
        <f t="shared" si="207"/>
        <v>0</v>
      </c>
      <c r="W112" s="63"/>
      <c r="X112" s="64"/>
      <c r="Y112" s="73">
        <v>35.28</v>
      </c>
      <c r="Z112" s="67">
        <f t="shared" si="208"/>
        <v>0</v>
      </c>
      <c r="AA112" s="63"/>
      <c r="AB112" s="64"/>
      <c r="AC112" s="69">
        <f t="shared" si="209"/>
        <v>35.28</v>
      </c>
      <c r="AD112" s="67">
        <f t="shared" si="210"/>
        <v>0</v>
      </c>
      <c r="AE112" s="63"/>
      <c r="AF112" s="86"/>
      <c r="AG112" s="69">
        <f t="shared" si="211"/>
        <v>23.519999999999996</v>
      </c>
      <c r="AH112" s="68">
        <f t="shared" si="212"/>
        <v>0</v>
      </c>
      <c r="AJ112" s="87"/>
    </row>
    <row r="113" spans="1:36" ht="33.75" x14ac:dyDescent="0.25">
      <c r="A113" s="88" t="s">
        <v>161</v>
      </c>
      <c r="B113" s="14"/>
      <c r="C113" s="18" t="s">
        <v>152</v>
      </c>
      <c r="D113" s="16" t="s">
        <v>15</v>
      </c>
      <c r="E113" s="19">
        <f>0.09*1000</f>
        <v>90</v>
      </c>
      <c r="F113" s="20"/>
      <c r="G113" s="20"/>
      <c r="H113" s="34"/>
      <c r="I113" s="81"/>
      <c r="J113" s="63">
        <f t="shared" si="213"/>
        <v>0</v>
      </c>
      <c r="K113" s="63"/>
      <c r="L113" s="64"/>
      <c r="M113" s="74"/>
      <c r="N113" s="63">
        <f t="shared" si="214"/>
        <v>0</v>
      </c>
      <c r="O113" s="63"/>
      <c r="P113" s="64"/>
      <c r="Q113" s="74"/>
      <c r="R113" s="63">
        <f t="shared" si="215"/>
        <v>0</v>
      </c>
      <c r="S113" s="63"/>
      <c r="T113" s="86"/>
      <c r="U113" s="74"/>
      <c r="V113" s="63">
        <f>ROUND(U113*F113,0)</f>
        <v>0</v>
      </c>
      <c r="W113" s="63"/>
      <c r="X113" s="64"/>
      <c r="Y113" s="73">
        <v>54.3</v>
      </c>
      <c r="Z113" s="67">
        <f t="shared" si="208"/>
        <v>0</v>
      </c>
      <c r="AA113" s="63"/>
      <c r="AB113" s="64"/>
      <c r="AC113" s="69">
        <f t="shared" si="209"/>
        <v>54.3</v>
      </c>
      <c r="AD113" s="67">
        <f t="shared" si="210"/>
        <v>0</v>
      </c>
      <c r="AE113" s="63"/>
      <c r="AF113" s="86"/>
      <c r="AG113" s="69">
        <f t="shared" si="211"/>
        <v>35.700000000000003</v>
      </c>
      <c r="AH113" s="68">
        <f t="shared" si="212"/>
        <v>0</v>
      </c>
      <c r="AJ113" s="87"/>
    </row>
    <row r="114" spans="1:36" ht="21" x14ac:dyDescent="0.25">
      <c r="A114" s="181" t="s">
        <v>162</v>
      </c>
      <c r="B114" s="165"/>
      <c r="C114" s="108" t="s">
        <v>163</v>
      </c>
      <c r="D114" s="109"/>
      <c r="E114" s="148"/>
      <c r="F114" s="110"/>
      <c r="G114" s="110"/>
      <c r="H114" s="154"/>
      <c r="I114" s="164"/>
      <c r="J114" s="70">
        <f t="shared" ref="J114:N114" si="216">SUM(J115:J121)</f>
        <v>0</v>
      </c>
      <c r="K114" s="70"/>
      <c r="L114" s="71"/>
      <c r="M114" s="78"/>
      <c r="N114" s="70">
        <f t="shared" si="216"/>
        <v>0</v>
      </c>
      <c r="O114" s="70"/>
      <c r="P114" s="71"/>
      <c r="Q114" s="78"/>
      <c r="R114" s="70">
        <f t="shared" ref="R114" si="217">SUM(R115:R121)</f>
        <v>0</v>
      </c>
      <c r="S114" s="70"/>
      <c r="T114" s="132"/>
      <c r="U114" s="78"/>
      <c r="V114" s="70">
        <f>SUM(V115:V121)</f>
        <v>0</v>
      </c>
      <c r="W114" s="70"/>
      <c r="X114" s="71"/>
      <c r="Y114" s="168"/>
      <c r="Z114" s="70">
        <f>SUM(Z115:Z121)</f>
        <v>0</v>
      </c>
      <c r="AA114" s="70"/>
      <c r="AB114" s="71"/>
      <c r="AC114" s="72"/>
      <c r="AD114" s="70">
        <f>SUM(AD115:AD121)</f>
        <v>0</v>
      </c>
      <c r="AE114" s="70"/>
      <c r="AF114" s="132"/>
      <c r="AG114" s="72"/>
      <c r="AH114" s="71">
        <f>SUM(AH115:AH121)</f>
        <v>0</v>
      </c>
      <c r="AJ114" s="87"/>
    </row>
    <row r="115" spans="1:36" ht="22.5" x14ac:dyDescent="0.25">
      <c r="A115" s="88" t="s">
        <v>164</v>
      </c>
      <c r="B115" s="14"/>
      <c r="C115" s="18" t="s">
        <v>148</v>
      </c>
      <c r="D115" s="16" t="s">
        <v>15</v>
      </c>
      <c r="E115" s="21">
        <f>0.153*100</f>
        <v>15.299999999999999</v>
      </c>
      <c r="F115" s="20"/>
      <c r="G115" s="20"/>
      <c r="H115" s="34"/>
      <c r="I115" s="81"/>
      <c r="J115" s="63">
        <f t="shared" ref="J115:J117" si="218">ROUND(I115*F115,2)</f>
        <v>0</v>
      </c>
      <c r="K115" s="63"/>
      <c r="L115" s="64"/>
      <c r="M115" s="74"/>
      <c r="N115" s="63">
        <f t="shared" ref="N115:N117" si="219">ROUND(M115*F115,2)</f>
        <v>0</v>
      </c>
      <c r="O115" s="63"/>
      <c r="P115" s="64"/>
      <c r="Q115" s="74"/>
      <c r="R115" s="63">
        <f>ROUND(Q115*F115,2)</f>
        <v>0</v>
      </c>
      <c r="S115" s="63"/>
      <c r="T115" s="86"/>
      <c r="U115" s="74"/>
      <c r="V115" s="63">
        <f t="shared" ref="V115:V120" si="220">ROUND(U115*F115,0)</f>
        <v>0</v>
      </c>
      <c r="W115" s="63"/>
      <c r="X115" s="64"/>
      <c r="Y115" s="73">
        <v>2.2999999999999998</v>
      </c>
      <c r="Z115" s="67">
        <f t="shared" ref="Z115:Z117" si="221">ROUND(Y115*F115,0)</f>
        <v>0</v>
      </c>
      <c r="AA115" s="63"/>
      <c r="AB115" s="64"/>
      <c r="AC115" s="69">
        <f t="shared" ref="AC115:AC117" si="222">I115+M115+Q115+U115+Y115</f>
        <v>2.2999999999999998</v>
      </c>
      <c r="AD115" s="67">
        <f t="shared" ref="AD115:AD117" si="223">J115+N115+R115+V115+Z115</f>
        <v>0</v>
      </c>
      <c r="AE115" s="63"/>
      <c r="AF115" s="86"/>
      <c r="AG115" s="69">
        <f t="shared" ref="AG115:AG117" si="224">E115-AC115</f>
        <v>13</v>
      </c>
      <c r="AH115" s="68">
        <f t="shared" ref="AH115:AH117" si="225">G115-AD115</f>
        <v>0</v>
      </c>
      <c r="AJ115" s="87"/>
    </row>
    <row r="116" spans="1:36" ht="22.5" x14ac:dyDescent="0.25">
      <c r="A116" s="88" t="s">
        <v>165</v>
      </c>
      <c r="B116" s="14"/>
      <c r="C116" s="18" t="s">
        <v>150</v>
      </c>
      <c r="D116" s="16" t="s">
        <v>15</v>
      </c>
      <c r="E116" s="21">
        <f>0.153*100</f>
        <v>15.299999999999999</v>
      </c>
      <c r="F116" s="20"/>
      <c r="G116" s="20"/>
      <c r="H116" s="34"/>
      <c r="I116" s="81"/>
      <c r="J116" s="63">
        <f t="shared" si="218"/>
        <v>0</v>
      </c>
      <c r="K116" s="63"/>
      <c r="L116" s="64"/>
      <c r="M116" s="74"/>
      <c r="N116" s="63">
        <f t="shared" si="219"/>
        <v>0</v>
      </c>
      <c r="O116" s="63"/>
      <c r="P116" s="64"/>
      <c r="Q116" s="74"/>
      <c r="R116" s="63">
        <f t="shared" ref="R116:R148" si="226">ROUND(Q116*F116,2)</f>
        <v>0</v>
      </c>
      <c r="S116" s="63"/>
      <c r="T116" s="86"/>
      <c r="U116" s="74"/>
      <c r="V116" s="63">
        <f t="shared" si="220"/>
        <v>0</v>
      </c>
      <c r="W116" s="63"/>
      <c r="X116" s="64"/>
      <c r="Y116" s="73">
        <v>2.2999999999999998</v>
      </c>
      <c r="Z116" s="67">
        <f t="shared" si="221"/>
        <v>0</v>
      </c>
      <c r="AA116" s="63"/>
      <c r="AB116" s="64"/>
      <c r="AC116" s="69">
        <f t="shared" si="222"/>
        <v>2.2999999999999998</v>
      </c>
      <c r="AD116" s="67">
        <f t="shared" si="223"/>
        <v>0</v>
      </c>
      <c r="AE116" s="63"/>
      <c r="AF116" s="86"/>
      <c r="AG116" s="69">
        <f t="shared" si="224"/>
        <v>13</v>
      </c>
      <c r="AH116" s="68">
        <f t="shared" si="225"/>
        <v>0</v>
      </c>
      <c r="AJ116" s="87"/>
    </row>
    <row r="117" spans="1:36" ht="33.75" x14ac:dyDescent="0.25">
      <c r="A117" s="88" t="s">
        <v>166</v>
      </c>
      <c r="B117" s="14"/>
      <c r="C117" s="18" t="s">
        <v>152</v>
      </c>
      <c r="D117" s="16" t="s">
        <v>15</v>
      </c>
      <c r="E117" s="21">
        <f>(0.022+0.015)*1000</f>
        <v>37</v>
      </c>
      <c r="F117" s="20"/>
      <c r="G117" s="20"/>
      <c r="H117" s="34"/>
      <c r="I117" s="81"/>
      <c r="J117" s="63">
        <f t="shared" si="218"/>
        <v>0</v>
      </c>
      <c r="K117" s="63"/>
      <c r="L117" s="64"/>
      <c r="M117" s="74"/>
      <c r="N117" s="63">
        <f t="shared" si="219"/>
        <v>0</v>
      </c>
      <c r="O117" s="63"/>
      <c r="P117" s="64"/>
      <c r="Q117" s="74"/>
      <c r="R117" s="63">
        <f t="shared" si="226"/>
        <v>0</v>
      </c>
      <c r="S117" s="63"/>
      <c r="T117" s="86"/>
      <c r="U117" s="74"/>
      <c r="V117" s="63">
        <f t="shared" si="220"/>
        <v>0</v>
      </c>
      <c r="W117" s="63"/>
      <c r="X117" s="64"/>
      <c r="Y117" s="73">
        <v>7.54</v>
      </c>
      <c r="Z117" s="67">
        <f t="shared" si="221"/>
        <v>0</v>
      </c>
      <c r="AA117" s="63"/>
      <c r="AB117" s="64"/>
      <c r="AC117" s="69">
        <f t="shared" si="222"/>
        <v>7.54</v>
      </c>
      <c r="AD117" s="67">
        <f t="shared" si="223"/>
        <v>0</v>
      </c>
      <c r="AE117" s="63"/>
      <c r="AF117" s="86"/>
      <c r="AG117" s="69">
        <f t="shared" si="224"/>
        <v>29.46</v>
      </c>
      <c r="AH117" s="68">
        <f t="shared" si="225"/>
        <v>0</v>
      </c>
      <c r="AJ117" s="87"/>
    </row>
    <row r="118" spans="1:36" ht="33.75" x14ac:dyDescent="0.25">
      <c r="A118" s="88" t="s">
        <v>167</v>
      </c>
      <c r="B118" s="14"/>
      <c r="C118" s="18" t="s">
        <v>168</v>
      </c>
      <c r="D118" s="16" t="s">
        <v>19</v>
      </c>
      <c r="E118" s="22">
        <v>116.1</v>
      </c>
      <c r="F118" s="20"/>
      <c r="G118" s="20"/>
      <c r="H118" s="34"/>
      <c r="I118" s="81"/>
      <c r="J118" s="63">
        <f t="shared" ref="J118:J121" si="227">ROUND(I118*F118,2)</f>
        <v>0</v>
      </c>
      <c r="K118" s="63"/>
      <c r="L118" s="64"/>
      <c r="M118" s="74"/>
      <c r="N118" s="63">
        <f t="shared" ref="N118:N121" si="228">ROUND(M118*F118,2)</f>
        <v>0</v>
      </c>
      <c r="O118" s="63"/>
      <c r="P118" s="64"/>
      <c r="Q118" s="74"/>
      <c r="R118" s="63">
        <f t="shared" si="226"/>
        <v>0</v>
      </c>
      <c r="S118" s="63"/>
      <c r="T118" s="86"/>
      <c r="U118" s="74"/>
      <c r="V118" s="63">
        <f t="shared" si="220"/>
        <v>0</v>
      </c>
      <c r="W118" s="63"/>
      <c r="X118" s="64"/>
      <c r="Y118" s="73">
        <v>14.608000000000001</v>
      </c>
      <c r="Z118" s="67">
        <f t="shared" ref="Z118:Z120" si="229">ROUND(Y118*F118,0)</f>
        <v>0</v>
      </c>
      <c r="AA118" s="63"/>
      <c r="AB118" s="64"/>
      <c r="AC118" s="69">
        <f t="shared" ref="AC118:AC121" si="230">I118+M118+Q118+U118+Y118</f>
        <v>14.608000000000001</v>
      </c>
      <c r="AD118" s="67">
        <f t="shared" ref="AD118:AD121" si="231">J118+N118+R118+V118+Z118</f>
        <v>0</v>
      </c>
      <c r="AE118" s="63"/>
      <c r="AF118" s="86"/>
      <c r="AG118" s="69">
        <f t="shared" ref="AG118:AG121" si="232">E118-AC118</f>
        <v>101.49199999999999</v>
      </c>
      <c r="AH118" s="68">
        <f t="shared" ref="AH118:AH121" si="233">G118-AD118</f>
        <v>0</v>
      </c>
      <c r="AJ118" s="87"/>
    </row>
    <row r="119" spans="1:36" ht="22.5" x14ac:dyDescent="0.25">
      <c r="A119" s="88" t="s">
        <v>169</v>
      </c>
      <c r="B119" s="14"/>
      <c r="C119" s="18" t="s">
        <v>170</v>
      </c>
      <c r="D119" s="16" t="s">
        <v>19</v>
      </c>
      <c r="E119" s="22">
        <v>116.1</v>
      </c>
      <c r="F119" s="20"/>
      <c r="G119" s="20"/>
      <c r="H119" s="34"/>
      <c r="I119" s="81"/>
      <c r="J119" s="63">
        <f t="shared" si="227"/>
        <v>0</v>
      </c>
      <c r="K119" s="63"/>
      <c r="L119" s="64"/>
      <c r="M119" s="74"/>
      <c r="N119" s="63">
        <f t="shared" si="228"/>
        <v>0</v>
      </c>
      <c r="O119" s="63"/>
      <c r="P119" s="64"/>
      <c r="Q119" s="74"/>
      <c r="R119" s="63">
        <f t="shared" si="226"/>
        <v>0</v>
      </c>
      <c r="S119" s="63"/>
      <c r="T119" s="86"/>
      <c r="U119" s="74"/>
      <c r="V119" s="63">
        <f t="shared" si="220"/>
        <v>0</v>
      </c>
      <c r="W119" s="63"/>
      <c r="X119" s="64"/>
      <c r="Y119" s="73">
        <v>14.608000000000001</v>
      </c>
      <c r="Z119" s="67">
        <f t="shared" si="229"/>
        <v>0</v>
      </c>
      <c r="AA119" s="63"/>
      <c r="AB119" s="64"/>
      <c r="AC119" s="69">
        <f t="shared" si="230"/>
        <v>14.608000000000001</v>
      </c>
      <c r="AD119" s="67">
        <f t="shared" si="231"/>
        <v>0</v>
      </c>
      <c r="AE119" s="63"/>
      <c r="AF119" s="86"/>
      <c r="AG119" s="69">
        <f t="shared" si="232"/>
        <v>101.49199999999999</v>
      </c>
      <c r="AH119" s="68">
        <f t="shared" si="233"/>
        <v>0</v>
      </c>
      <c r="AJ119" s="87"/>
    </row>
    <row r="120" spans="1:36" ht="22.5" x14ac:dyDescent="0.25">
      <c r="A120" s="88" t="s">
        <v>171</v>
      </c>
      <c r="B120" s="14"/>
      <c r="C120" s="18" t="s">
        <v>172</v>
      </c>
      <c r="D120" s="16" t="s">
        <v>19</v>
      </c>
      <c r="E120" s="22">
        <v>18</v>
      </c>
      <c r="F120" s="20"/>
      <c r="G120" s="20"/>
      <c r="H120" s="34"/>
      <c r="I120" s="81"/>
      <c r="J120" s="63">
        <f t="shared" si="227"/>
        <v>0</v>
      </c>
      <c r="K120" s="63"/>
      <c r="L120" s="64"/>
      <c r="M120" s="74"/>
      <c r="N120" s="63">
        <f t="shared" si="228"/>
        <v>0</v>
      </c>
      <c r="O120" s="63"/>
      <c r="P120" s="64"/>
      <c r="Q120" s="74"/>
      <c r="R120" s="63">
        <f t="shared" si="226"/>
        <v>0</v>
      </c>
      <c r="S120" s="63"/>
      <c r="T120" s="86"/>
      <c r="U120" s="74"/>
      <c r="V120" s="63">
        <f t="shared" si="220"/>
        <v>0</v>
      </c>
      <c r="W120" s="63"/>
      <c r="X120" s="64"/>
      <c r="Y120" s="73">
        <v>0.85099999999999998</v>
      </c>
      <c r="Z120" s="67">
        <f t="shared" si="229"/>
        <v>0</v>
      </c>
      <c r="AA120" s="63"/>
      <c r="AB120" s="64"/>
      <c r="AC120" s="69">
        <f t="shared" si="230"/>
        <v>0.85099999999999998</v>
      </c>
      <c r="AD120" s="67">
        <f t="shared" si="231"/>
        <v>0</v>
      </c>
      <c r="AE120" s="63"/>
      <c r="AF120" s="86"/>
      <c r="AG120" s="69">
        <f t="shared" si="232"/>
        <v>17.149000000000001</v>
      </c>
      <c r="AH120" s="68">
        <f t="shared" si="233"/>
        <v>0</v>
      </c>
      <c r="AJ120" s="87"/>
    </row>
    <row r="121" spans="1:36" ht="33.75" x14ac:dyDescent="0.25">
      <c r="A121" s="88" t="s">
        <v>173</v>
      </c>
      <c r="B121" s="14"/>
      <c r="C121" s="18" t="s">
        <v>174</v>
      </c>
      <c r="D121" s="16" t="s">
        <v>19</v>
      </c>
      <c r="E121" s="22">
        <v>18</v>
      </c>
      <c r="F121" s="20"/>
      <c r="G121" s="20"/>
      <c r="H121" s="34"/>
      <c r="I121" s="81"/>
      <c r="J121" s="63">
        <f t="shared" si="227"/>
        <v>0</v>
      </c>
      <c r="K121" s="63"/>
      <c r="L121" s="64"/>
      <c r="M121" s="74"/>
      <c r="N121" s="63">
        <f t="shared" si="228"/>
        <v>0</v>
      </c>
      <c r="O121" s="63"/>
      <c r="P121" s="64"/>
      <c r="Q121" s="74"/>
      <c r="R121" s="63">
        <f t="shared" si="226"/>
        <v>0</v>
      </c>
      <c r="S121" s="63"/>
      <c r="T121" s="86"/>
      <c r="U121" s="74"/>
      <c r="V121" s="63">
        <f>ROUND(U121*F121,0)</f>
        <v>0</v>
      </c>
      <c r="W121" s="63"/>
      <c r="X121" s="64"/>
      <c r="Y121" s="73">
        <v>0.85099999999999998</v>
      </c>
      <c r="Z121" s="67">
        <f>ROUND(Y121*F121,0)</f>
        <v>0</v>
      </c>
      <c r="AA121" s="63"/>
      <c r="AB121" s="64"/>
      <c r="AC121" s="69">
        <f t="shared" si="230"/>
        <v>0.85099999999999998</v>
      </c>
      <c r="AD121" s="67">
        <f t="shared" si="231"/>
        <v>0</v>
      </c>
      <c r="AE121" s="63"/>
      <c r="AF121" s="86"/>
      <c r="AG121" s="69">
        <f t="shared" si="232"/>
        <v>17.149000000000001</v>
      </c>
      <c r="AH121" s="68">
        <f t="shared" si="233"/>
        <v>0</v>
      </c>
      <c r="AJ121" s="87"/>
    </row>
    <row r="122" spans="1:36" ht="21" x14ac:dyDescent="0.25">
      <c r="A122" s="181" t="s">
        <v>175</v>
      </c>
      <c r="B122" s="165"/>
      <c r="C122" s="108" t="s">
        <v>163</v>
      </c>
      <c r="D122" s="109"/>
      <c r="E122" s="148"/>
      <c r="F122" s="110"/>
      <c r="G122" s="110"/>
      <c r="H122" s="154"/>
      <c r="I122" s="164"/>
      <c r="J122" s="70">
        <f t="shared" ref="J122:N122" si="234">SUM(J123:J128)</f>
        <v>0</v>
      </c>
      <c r="K122" s="70"/>
      <c r="L122" s="71"/>
      <c r="M122" s="78"/>
      <c r="N122" s="70">
        <f t="shared" si="234"/>
        <v>0</v>
      </c>
      <c r="O122" s="70"/>
      <c r="P122" s="71"/>
      <c r="Q122" s="78"/>
      <c r="R122" s="70">
        <f t="shared" ref="R122" si="235">SUM(R123:R128)</f>
        <v>0</v>
      </c>
      <c r="S122" s="70"/>
      <c r="T122" s="132"/>
      <c r="U122" s="78"/>
      <c r="V122" s="70">
        <f>SUM(V123:V128)</f>
        <v>0</v>
      </c>
      <c r="W122" s="70"/>
      <c r="X122" s="71"/>
      <c r="Y122" s="168"/>
      <c r="Z122" s="70">
        <f>SUM(Z123:Z128)</f>
        <v>0</v>
      </c>
      <c r="AA122" s="70"/>
      <c r="AB122" s="71"/>
      <c r="AC122" s="72"/>
      <c r="AD122" s="70">
        <f t="shared" ref="AD122" si="236">ROUND(AC122*J122,2)</f>
        <v>0</v>
      </c>
      <c r="AE122" s="70"/>
      <c r="AF122" s="132"/>
      <c r="AG122" s="72"/>
      <c r="AH122" s="71">
        <f>SUM(AH123:AH128)</f>
        <v>0</v>
      </c>
      <c r="AJ122" s="87"/>
    </row>
    <row r="123" spans="1:36" ht="22.5" x14ac:dyDescent="0.25">
      <c r="A123" s="88" t="s">
        <v>176</v>
      </c>
      <c r="B123" s="14"/>
      <c r="C123" s="18" t="s">
        <v>177</v>
      </c>
      <c r="D123" s="16" t="s">
        <v>19</v>
      </c>
      <c r="E123" s="21">
        <v>15.2</v>
      </c>
      <c r="F123" s="20"/>
      <c r="G123" s="20"/>
      <c r="H123" s="34"/>
      <c r="I123" s="81"/>
      <c r="J123" s="63">
        <f t="shared" ref="J123:J126" si="237">ROUND(I123*F123,2)</f>
        <v>0</v>
      </c>
      <c r="K123" s="63"/>
      <c r="L123" s="64"/>
      <c r="M123" s="74"/>
      <c r="N123" s="63">
        <f t="shared" ref="N123:N126" si="238">ROUND(M123*F123,2)</f>
        <v>0</v>
      </c>
      <c r="O123" s="63"/>
      <c r="P123" s="64"/>
      <c r="Q123" s="74"/>
      <c r="R123" s="63">
        <f t="shared" si="226"/>
        <v>0</v>
      </c>
      <c r="S123" s="63"/>
      <c r="T123" s="86"/>
      <c r="U123" s="74"/>
      <c r="V123" s="63">
        <f t="shared" ref="V123:V127" si="239">ROUND(U123*F123,0)</f>
        <v>0</v>
      </c>
      <c r="W123" s="63"/>
      <c r="X123" s="64"/>
      <c r="Y123" s="73"/>
      <c r="Z123" s="67">
        <f t="shared" ref="Z123:Z126" si="240">ROUND(Y123*F123,0)</f>
        <v>0</v>
      </c>
      <c r="AA123" s="63"/>
      <c r="AB123" s="64"/>
      <c r="AC123" s="69">
        <f t="shared" ref="AC123:AC126" si="241">I123+M123+Q123+U123+Y123</f>
        <v>0</v>
      </c>
      <c r="AD123" s="67">
        <f t="shared" ref="AD123:AD126" si="242">J123+N123+R123+V123+Z123</f>
        <v>0</v>
      </c>
      <c r="AE123" s="63"/>
      <c r="AF123" s="86"/>
      <c r="AG123" s="69">
        <f t="shared" ref="AG123" si="243">E123-AC123</f>
        <v>15.2</v>
      </c>
      <c r="AH123" s="68">
        <f t="shared" ref="AH123" si="244">G123-AD123</f>
        <v>0</v>
      </c>
      <c r="AJ123" s="87"/>
    </row>
    <row r="124" spans="1:36" ht="22.5" x14ac:dyDescent="0.25">
      <c r="A124" s="88" t="s">
        <v>178</v>
      </c>
      <c r="B124" s="14"/>
      <c r="C124" s="18" t="s">
        <v>179</v>
      </c>
      <c r="D124" s="16" t="s">
        <v>26</v>
      </c>
      <c r="E124" s="21">
        <f>8.266*100</f>
        <v>826.6</v>
      </c>
      <c r="F124" s="20"/>
      <c r="G124" s="20"/>
      <c r="H124" s="34"/>
      <c r="I124" s="81"/>
      <c r="J124" s="63">
        <f t="shared" si="237"/>
        <v>0</v>
      </c>
      <c r="K124" s="63"/>
      <c r="L124" s="64"/>
      <c r="M124" s="74"/>
      <c r="N124" s="63">
        <f t="shared" si="238"/>
        <v>0</v>
      </c>
      <c r="O124" s="63"/>
      <c r="P124" s="64"/>
      <c r="Q124" s="74"/>
      <c r="R124" s="63">
        <f t="shared" si="226"/>
        <v>0</v>
      </c>
      <c r="S124" s="63"/>
      <c r="T124" s="86"/>
      <c r="U124" s="74"/>
      <c r="V124" s="63">
        <f t="shared" si="239"/>
        <v>0</v>
      </c>
      <c r="W124" s="63"/>
      <c r="X124" s="64"/>
      <c r="Y124" s="73"/>
      <c r="Z124" s="67">
        <f t="shared" si="240"/>
        <v>0</v>
      </c>
      <c r="AA124" s="63"/>
      <c r="AB124" s="64"/>
      <c r="AC124" s="69">
        <f t="shared" si="241"/>
        <v>0</v>
      </c>
      <c r="AD124" s="67">
        <f t="shared" si="242"/>
        <v>0</v>
      </c>
      <c r="AE124" s="63"/>
      <c r="AF124" s="86"/>
      <c r="AG124" s="69">
        <f t="shared" ref="AG124:AG128" si="245">E124-AC124</f>
        <v>826.6</v>
      </c>
      <c r="AH124" s="68">
        <f t="shared" ref="AH124:AH128" si="246">G124-AD124</f>
        <v>0</v>
      </c>
      <c r="AJ124" s="87"/>
    </row>
    <row r="125" spans="1:36" ht="22.5" x14ac:dyDescent="0.25">
      <c r="A125" s="88" t="s">
        <v>180</v>
      </c>
      <c r="B125" s="14"/>
      <c r="C125" s="18" t="s">
        <v>181</v>
      </c>
      <c r="D125" s="16" t="s">
        <v>26</v>
      </c>
      <c r="E125" s="21">
        <f>16.531*100</f>
        <v>1653.1</v>
      </c>
      <c r="F125" s="20"/>
      <c r="G125" s="20"/>
      <c r="H125" s="34"/>
      <c r="I125" s="81"/>
      <c r="J125" s="63">
        <f t="shared" si="237"/>
        <v>0</v>
      </c>
      <c r="K125" s="63"/>
      <c r="L125" s="64"/>
      <c r="M125" s="74"/>
      <c r="N125" s="63">
        <f t="shared" si="238"/>
        <v>0</v>
      </c>
      <c r="O125" s="63"/>
      <c r="P125" s="64"/>
      <c r="Q125" s="74"/>
      <c r="R125" s="63">
        <f t="shared" si="226"/>
        <v>0</v>
      </c>
      <c r="S125" s="63"/>
      <c r="T125" s="86"/>
      <c r="U125" s="74"/>
      <c r="V125" s="63">
        <f t="shared" si="239"/>
        <v>0</v>
      </c>
      <c r="W125" s="63"/>
      <c r="X125" s="64"/>
      <c r="Y125" s="73"/>
      <c r="Z125" s="67">
        <f t="shared" si="240"/>
        <v>0</v>
      </c>
      <c r="AA125" s="63"/>
      <c r="AB125" s="64"/>
      <c r="AC125" s="69">
        <f t="shared" si="241"/>
        <v>0</v>
      </c>
      <c r="AD125" s="67">
        <f t="shared" si="242"/>
        <v>0</v>
      </c>
      <c r="AE125" s="63"/>
      <c r="AF125" s="86"/>
      <c r="AG125" s="69">
        <f t="shared" si="245"/>
        <v>1653.1</v>
      </c>
      <c r="AH125" s="68">
        <f t="shared" si="246"/>
        <v>0</v>
      </c>
      <c r="AJ125" s="87"/>
    </row>
    <row r="126" spans="1:36" ht="22.5" x14ac:dyDescent="0.25">
      <c r="A126" s="88" t="s">
        <v>182</v>
      </c>
      <c r="B126" s="14"/>
      <c r="C126" s="18" t="s">
        <v>183</v>
      </c>
      <c r="D126" s="16" t="s">
        <v>19</v>
      </c>
      <c r="E126" s="21">
        <v>15.2</v>
      </c>
      <c r="F126" s="20"/>
      <c r="G126" s="20"/>
      <c r="H126" s="34"/>
      <c r="I126" s="81"/>
      <c r="J126" s="63">
        <f t="shared" si="237"/>
        <v>0</v>
      </c>
      <c r="K126" s="63"/>
      <c r="L126" s="64"/>
      <c r="M126" s="74"/>
      <c r="N126" s="63">
        <f t="shared" si="238"/>
        <v>0</v>
      </c>
      <c r="O126" s="63"/>
      <c r="P126" s="64"/>
      <c r="Q126" s="74"/>
      <c r="R126" s="63">
        <f t="shared" si="226"/>
        <v>0</v>
      </c>
      <c r="S126" s="63"/>
      <c r="T126" s="86"/>
      <c r="U126" s="74"/>
      <c r="V126" s="63">
        <f t="shared" si="239"/>
        <v>0</v>
      </c>
      <c r="W126" s="63"/>
      <c r="X126" s="64"/>
      <c r="Y126" s="74"/>
      <c r="Z126" s="67">
        <f t="shared" si="240"/>
        <v>0</v>
      </c>
      <c r="AA126" s="63"/>
      <c r="AB126" s="64"/>
      <c r="AC126" s="69">
        <f t="shared" si="241"/>
        <v>0</v>
      </c>
      <c r="AD126" s="67">
        <f t="shared" si="242"/>
        <v>0</v>
      </c>
      <c r="AE126" s="63"/>
      <c r="AF126" s="86"/>
      <c r="AG126" s="69">
        <f t="shared" si="245"/>
        <v>15.2</v>
      </c>
      <c r="AH126" s="68">
        <f t="shared" si="246"/>
        <v>0</v>
      </c>
      <c r="AJ126" s="87"/>
    </row>
    <row r="127" spans="1:36" ht="22.5" x14ac:dyDescent="0.25">
      <c r="A127" s="88" t="s">
        <v>184</v>
      </c>
      <c r="B127" s="14"/>
      <c r="C127" s="18" t="s">
        <v>185</v>
      </c>
      <c r="D127" s="16" t="s">
        <v>26</v>
      </c>
      <c r="E127" s="21">
        <f>8.266*100</f>
        <v>826.6</v>
      </c>
      <c r="F127" s="20"/>
      <c r="G127" s="20"/>
      <c r="H127" s="34"/>
      <c r="I127" s="81"/>
      <c r="J127" s="63">
        <f t="shared" ref="J127:J128" si="247">ROUND(I127*F127,2)</f>
        <v>0</v>
      </c>
      <c r="K127" s="63"/>
      <c r="L127" s="64"/>
      <c r="M127" s="74"/>
      <c r="N127" s="63">
        <f t="shared" ref="N127:N128" si="248">ROUND(M127*F127,2)</f>
        <v>0</v>
      </c>
      <c r="O127" s="63"/>
      <c r="P127" s="64"/>
      <c r="Q127" s="74"/>
      <c r="R127" s="63">
        <f t="shared" si="226"/>
        <v>0</v>
      </c>
      <c r="S127" s="63"/>
      <c r="T127" s="86"/>
      <c r="U127" s="74"/>
      <c r="V127" s="63">
        <f t="shared" si="239"/>
        <v>0</v>
      </c>
      <c r="W127" s="63"/>
      <c r="X127" s="64"/>
      <c r="Y127" s="74"/>
      <c r="Z127" s="67">
        <f t="shared" ref="Z127:Z128" si="249">ROUND(Y127*F127,0)</f>
        <v>0</v>
      </c>
      <c r="AA127" s="63"/>
      <c r="AB127" s="64"/>
      <c r="AC127" s="69">
        <f t="shared" ref="AC127:AC128" si="250">I127+M127+Q127+U127+Y127</f>
        <v>0</v>
      </c>
      <c r="AD127" s="67">
        <f t="shared" ref="AD127:AD128" si="251">J127+N127+R127+V127+Z127</f>
        <v>0</v>
      </c>
      <c r="AE127" s="63"/>
      <c r="AF127" s="86"/>
      <c r="AG127" s="69">
        <f t="shared" si="245"/>
        <v>826.6</v>
      </c>
      <c r="AH127" s="68">
        <f t="shared" si="246"/>
        <v>0</v>
      </c>
      <c r="AJ127" s="87"/>
    </row>
    <row r="128" spans="1:36" ht="22.5" x14ac:dyDescent="0.25">
      <c r="A128" s="88" t="s">
        <v>186</v>
      </c>
      <c r="B128" s="14"/>
      <c r="C128" s="18" t="s">
        <v>187</v>
      </c>
      <c r="D128" s="16" t="s">
        <v>26</v>
      </c>
      <c r="E128" s="21">
        <f>16.531*100</f>
        <v>1653.1</v>
      </c>
      <c r="F128" s="20"/>
      <c r="G128" s="20"/>
      <c r="H128" s="34"/>
      <c r="I128" s="81"/>
      <c r="J128" s="63">
        <f t="shared" si="247"/>
        <v>0</v>
      </c>
      <c r="K128" s="63"/>
      <c r="L128" s="64"/>
      <c r="M128" s="74"/>
      <c r="N128" s="63">
        <f t="shared" si="248"/>
        <v>0</v>
      </c>
      <c r="O128" s="63"/>
      <c r="P128" s="64"/>
      <c r="Q128" s="74"/>
      <c r="R128" s="63">
        <f t="shared" si="226"/>
        <v>0</v>
      </c>
      <c r="S128" s="63"/>
      <c r="T128" s="86"/>
      <c r="U128" s="74"/>
      <c r="V128" s="63">
        <f>ROUND(U128*F128,0)</f>
        <v>0</v>
      </c>
      <c r="W128" s="63"/>
      <c r="X128" s="64"/>
      <c r="Y128" s="74"/>
      <c r="Z128" s="67">
        <f t="shared" si="249"/>
        <v>0</v>
      </c>
      <c r="AA128" s="63"/>
      <c r="AB128" s="64"/>
      <c r="AC128" s="69">
        <f t="shared" si="250"/>
        <v>0</v>
      </c>
      <c r="AD128" s="67">
        <f t="shared" si="251"/>
        <v>0</v>
      </c>
      <c r="AE128" s="63"/>
      <c r="AF128" s="86"/>
      <c r="AG128" s="69">
        <f t="shared" si="245"/>
        <v>1653.1</v>
      </c>
      <c r="AH128" s="68">
        <f t="shared" si="246"/>
        <v>0</v>
      </c>
      <c r="AJ128" s="87"/>
    </row>
    <row r="129" spans="1:36" x14ac:dyDescent="0.25">
      <c r="A129" s="181" t="s">
        <v>188</v>
      </c>
      <c r="B129" s="165"/>
      <c r="C129" s="108" t="s">
        <v>189</v>
      </c>
      <c r="D129" s="109"/>
      <c r="E129" s="148"/>
      <c r="F129" s="110"/>
      <c r="G129" s="110"/>
      <c r="H129" s="154"/>
      <c r="I129" s="164"/>
      <c r="J129" s="70">
        <f t="shared" ref="J129:N129" si="252">SUM(J130:J139)</f>
        <v>0</v>
      </c>
      <c r="K129" s="70"/>
      <c r="L129" s="71"/>
      <c r="M129" s="78"/>
      <c r="N129" s="70">
        <f t="shared" si="252"/>
        <v>0</v>
      </c>
      <c r="O129" s="70"/>
      <c r="P129" s="71"/>
      <c r="Q129" s="78"/>
      <c r="R129" s="70">
        <f t="shared" ref="R129" si="253">SUM(R130:R139)</f>
        <v>0</v>
      </c>
      <c r="S129" s="70"/>
      <c r="T129" s="132"/>
      <c r="U129" s="78"/>
      <c r="V129" s="70">
        <f>SUM(V130:V139)</f>
        <v>0</v>
      </c>
      <c r="W129" s="70"/>
      <c r="X129" s="71"/>
      <c r="Y129" s="78"/>
      <c r="Z129" s="70">
        <f>SUM(Z130:Z139)</f>
        <v>0</v>
      </c>
      <c r="AA129" s="70"/>
      <c r="AB129" s="71"/>
      <c r="AC129" s="72"/>
      <c r="AD129" s="70">
        <f>SUM(AD130:AD139)</f>
        <v>0</v>
      </c>
      <c r="AE129" s="70"/>
      <c r="AF129" s="132"/>
      <c r="AG129" s="72"/>
      <c r="AH129" s="71">
        <f>SUM(AH130:AH139)</f>
        <v>0</v>
      </c>
      <c r="AJ129" s="87"/>
    </row>
    <row r="130" spans="1:36" ht="33.75" x14ac:dyDescent="0.25">
      <c r="A130" s="88" t="s">
        <v>190</v>
      </c>
      <c r="B130" s="14"/>
      <c r="C130" s="18" t="s">
        <v>191</v>
      </c>
      <c r="D130" s="16" t="s">
        <v>15</v>
      </c>
      <c r="E130" s="21">
        <f>1.042*100</f>
        <v>104.2</v>
      </c>
      <c r="F130" s="20"/>
      <c r="G130" s="20"/>
      <c r="H130" s="34"/>
      <c r="I130" s="83">
        <v>52.1</v>
      </c>
      <c r="J130" s="67">
        <f t="shared" ref="J130" si="254">ROUND(I130*F130,2)</f>
        <v>0</v>
      </c>
      <c r="K130" s="67"/>
      <c r="L130" s="68"/>
      <c r="M130" s="74"/>
      <c r="N130" s="63">
        <f t="shared" ref="N130" si="255">ROUND(M130*F130,2)</f>
        <v>0</v>
      </c>
      <c r="O130" s="63"/>
      <c r="P130" s="64"/>
      <c r="Q130" s="73"/>
      <c r="R130" s="67">
        <f>ROUND(Q130*F130,0)</f>
        <v>0</v>
      </c>
      <c r="S130" s="67"/>
      <c r="T130" s="85"/>
      <c r="U130" s="73"/>
      <c r="V130" s="63">
        <f t="shared" ref="V130:V138" si="256">ROUND(U130*F130,0)</f>
        <v>0</v>
      </c>
      <c r="W130" s="67"/>
      <c r="X130" s="68"/>
      <c r="Y130" s="73"/>
      <c r="Z130" s="67">
        <f t="shared" ref="Z130:Z134" si="257">ROUND(Y130*F130,0)</f>
        <v>0</v>
      </c>
      <c r="AA130" s="63"/>
      <c r="AB130" s="64"/>
      <c r="AC130" s="69">
        <f t="shared" ref="AC130:AC134" si="258">I130+M130+Q130+U130+Y130</f>
        <v>52.1</v>
      </c>
      <c r="AD130" s="67">
        <f t="shared" ref="AD130:AD134" si="259">J130+N130+R130+V130+Z130</f>
        <v>0</v>
      </c>
      <c r="AE130" s="67"/>
      <c r="AF130" s="85"/>
      <c r="AG130" s="69">
        <f t="shared" ref="AG130" si="260">E130-AC130</f>
        <v>52.1</v>
      </c>
      <c r="AH130" s="68">
        <f t="shared" ref="AH130" si="261">G130-AD130</f>
        <v>0</v>
      </c>
      <c r="AJ130" s="87"/>
    </row>
    <row r="131" spans="1:36" ht="22.5" x14ac:dyDescent="0.25">
      <c r="A131" s="88" t="s">
        <v>192</v>
      </c>
      <c r="B131" s="14"/>
      <c r="C131" s="18" t="s">
        <v>193</v>
      </c>
      <c r="D131" s="16" t="s">
        <v>15</v>
      </c>
      <c r="E131" s="21">
        <f>0.417*100</f>
        <v>41.699999999999996</v>
      </c>
      <c r="F131" s="20"/>
      <c r="G131" s="20"/>
      <c r="H131" s="34"/>
      <c r="I131" s="83">
        <v>20.85</v>
      </c>
      <c r="J131" s="67">
        <f t="shared" ref="J131:J139" si="262">ROUND(I131*F131,2)</f>
        <v>0</v>
      </c>
      <c r="K131" s="67"/>
      <c r="L131" s="68"/>
      <c r="M131" s="74"/>
      <c r="N131" s="63">
        <f t="shared" ref="N131:N139" si="263">ROUND(M131*F131,2)</f>
        <v>0</v>
      </c>
      <c r="O131" s="63"/>
      <c r="P131" s="64"/>
      <c r="Q131" s="73"/>
      <c r="R131" s="67">
        <f t="shared" ref="R131:R139" si="264">ROUND(Q131*F131,0)</f>
        <v>0</v>
      </c>
      <c r="S131" s="67"/>
      <c r="T131" s="85"/>
      <c r="U131" s="73"/>
      <c r="V131" s="63">
        <f t="shared" si="256"/>
        <v>0</v>
      </c>
      <c r="W131" s="67"/>
      <c r="X131" s="68"/>
      <c r="Y131" s="73"/>
      <c r="Z131" s="67">
        <f t="shared" si="257"/>
        <v>0</v>
      </c>
      <c r="AA131" s="63"/>
      <c r="AB131" s="64"/>
      <c r="AC131" s="69">
        <f t="shared" si="258"/>
        <v>20.85</v>
      </c>
      <c r="AD131" s="67">
        <f t="shared" si="259"/>
        <v>0</v>
      </c>
      <c r="AE131" s="67"/>
      <c r="AF131" s="85"/>
      <c r="AG131" s="69">
        <f t="shared" ref="AG131:AG142" si="265">E131-AC131</f>
        <v>20.849999999999994</v>
      </c>
      <c r="AH131" s="68">
        <f t="shared" ref="AH131:AH142" si="266">G131-AD131</f>
        <v>0</v>
      </c>
      <c r="AJ131" s="87"/>
    </row>
    <row r="132" spans="1:36" ht="33.75" x14ac:dyDescent="0.25">
      <c r="A132" s="88" t="s">
        <v>194</v>
      </c>
      <c r="B132" s="14"/>
      <c r="C132" s="18" t="s">
        <v>195</v>
      </c>
      <c r="D132" s="16" t="s">
        <v>26</v>
      </c>
      <c r="E132" s="21">
        <f>10.421*100</f>
        <v>1042.0999999999999</v>
      </c>
      <c r="F132" s="20"/>
      <c r="G132" s="20"/>
      <c r="H132" s="34"/>
      <c r="I132" s="83">
        <v>521.04999999999995</v>
      </c>
      <c r="J132" s="67">
        <f t="shared" si="262"/>
        <v>0</v>
      </c>
      <c r="K132" s="67"/>
      <c r="L132" s="68"/>
      <c r="M132" s="74"/>
      <c r="N132" s="63">
        <f t="shared" si="263"/>
        <v>0</v>
      </c>
      <c r="O132" s="63"/>
      <c r="P132" s="64"/>
      <c r="Q132" s="73"/>
      <c r="R132" s="67">
        <f t="shared" si="264"/>
        <v>0</v>
      </c>
      <c r="S132" s="67"/>
      <c r="T132" s="85"/>
      <c r="U132" s="73"/>
      <c r="V132" s="63">
        <f t="shared" si="256"/>
        <v>0</v>
      </c>
      <c r="W132" s="67"/>
      <c r="X132" s="68"/>
      <c r="Y132" s="73"/>
      <c r="Z132" s="67">
        <f t="shared" si="257"/>
        <v>0</v>
      </c>
      <c r="AA132" s="63"/>
      <c r="AB132" s="64"/>
      <c r="AC132" s="69">
        <f t="shared" si="258"/>
        <v>521.04999999999995</v>
      </c>
      <c r="AD132" s="67">
        <f t="shared" si="259"/>
        <v>0</v>
      </c>
      <c r="AE132" s="67"/>
      <c r="AF132" s="85"/>
      <c r="AG132" s="69">
        <f t="shared" si="265"/>
        <v>521.04999999999995</v>
      </c>
      <c r="AH132" s="68">
        <f t="shared" si="266"/>
        <v>0</v>
      </c>
      <c r="AJ132" s="87"/>
    </row>
    <row r="133" spans="1:36" ht="22.5" x14ac:dyDescent="0.25">
      <c r="A133" s="88" t="s">
        <v>196</v>
      </c>
      <c r="B133" s="14"/>
      <c r="C133" s="18" t="s">
        <v>197</v>
      </c>
      <c r="D133" s="16" t="s">
        <v>15</v>
      </c>
      <c r="E133" s="22">
        <v>30.1</v>
      </c>
      <c r="F133" s="20"/>
      <c r="G133" s="20"/>
      <c r="H133" s="34"/>
      <c r="I133" s="83">
        <v>15.05</v>
      </c>
      <c r="J133" s="67">
        <f t="shared" si="262"/>
        <v>0</v>
      </c>
      <c r="K133" s="67"/>
      <c r="L133" s="68"/>
      <c r="M133" s="74"/>
      <c r="N133" s="63">
        <f t="shared" si="263"/>
        <v>0</v>
      </c>
      <c r="O133" s="63"/>
      <c r="P133" s="64"/>
      <c r="Q133" s="73"/>
      <c r="R133" s="67">
        <f t="shared" si="264"/>
        <v>0</v>
      </c>
      <c r="S133" s="67"/>
      <c r="T133" s="85"/>
      <c r="U133" s="73"/>
      <c r="V133" s="63">
        <f t="shared" si="256"/>
        <v>0</v>
      </c>
      <c r="W133" s="67"/>
      <c r="X133" s="68"/>
      <c r="Y133" s="73"/>
      <c r="Z133" s="67">
        <f t="shared" si="257"/>
        <v>0</v>
      </c>
      <c r="AA133" s="63"/>
      <c r="AB133" s="64"/>
      <c r="AC133" s="69">
        <f t="shared" si="258"/>
        <v>15.05</v>
      </c>
      <c r="AD133" s="67">
        <f t="shared" si="259"/>
        <v>0</v>
      </c>
      <c r="AE133" s="67"/>
      <c r="AF133" s="85"/>
      <c r="AG133" s="69">
        <f t="shared" si="265"/>
        <v>15.05</v>
      </c>
      <c r="AH133" s="68">
        <f t="shared" si="266"/>
        <v>0</v>
      </c>
      <c r="AJ133" s="87"/>
    </row>
    <row r="134" spans="1:36" ht="22.5" x14ac:dyDescent="0.25">
      <c r="A134" s="88" t="s">
        <v>198</v>
      </c>
      <c r="B134" s="14"/>
      <c r="C134" s="23" t="s">
        <v>199</v>
      </c>
      <c r="D134" s="16" t="s">
        <v>200</v>
      </c>
      <c r="E134" s="22">
        <f>1.206*100</f>
        <v>120.6</v>
      </c>
      <c r="F134" s="20"/>
      <c r="G134" s="20"/>
      <c r="H134" s="34"/>
      <c r="I134" s="83">
        <v>60.3</v>
      </c>
      <c r="J134" s="67">
        <f t="shared" si="262"/>
        <v>0</v>
      </c>
      <c r="K134" s="67"/>
      <c r="L134" s="68"/>
      <c r="M134" s="74"/>
      <c r="N134" s="63">
        <f t="shared" si="263"/>
        <v>0</v>
      </c>
      <c r="O134" s="63"/>
      <c r="P134" s="64"/>
      <c r="Q134" s="73"/>
      <c r="R134" s="67">
        <f t="shared" si="264"/>
        <v>0</v>
      </c>
      <c r="S134" s="67"/>
      <c r="T134" s="85"/>
      <c r="U134" s="73"/>
      <c r="V134" s="63">
        <f t="shared" si="256"/>
        <v>0</v>
      </c>
      <c r="W134" s="67"/>
      <c r="X134" s="68"/>
      <c r="Y134" s="73"/>
      <c r="Z134" s="67">
        <f t="shared" si="257"/>
        <v>0</v>
      </c>
      <c r="AA134" s="63"/>
      <c r="AB134" s="64"/>
      <c r="AC134" s="69">
        <f t="shared" si="258"/>
        <v>60.3</v>
      </c>
      <c r="AD134" s="67">
        <f t="shared" si="259"/>
        <v>0</v>
      </c>
      <c r="AE134" s="67"/>
      <c r="AF134" s="85"/>
      <c r="AG134" s="69">
        <f t="shared" si="265"/>
        <v>60.3</v>
      </c>
      <c r="AH134" s="68">
        <f t="shared" si="266"/>
        <v>0</v>
      </c>
      <c r="AJ134" s="87"/>
    </row>
    <row r="135" spans="1:36" ht="33.75" x14ac:dyDescent="0.25">
      <c r="A135" s="88" t="s">
        <v>201</v>
      </c>
      <c r="B135" s="14"/>
      <c r="C135" s="23" t="s">
        <v>202</v>
      </c>
      <c r="D135" s="16" t="s">
        <v>19</v>
      </c>
      <c r="E135" s="22">
        <v>12</v>
      </c>
      <c r="F135" s="20"/>
      <c r="G135" s="20"/>
      <c r="H135" s="34"/>
      <c r="I135" s="83">
        <v>6</v>
      </c>
      <c r="J135" s="67">
        <f t="shared" si="262"/>
        <v>0</v>
      </c>
      <c r="K135" s="67"/>
      <c r="L135" s="68"/>
      <c r="M135" s="74"/>
      <c r="N135" s="63">
        <f t="shared" si="263"/>
        <v>0</v>
      </c>
      <c r="O135" s="63"/>
      <c r="P135" s="64"/>
      <c r="Q135" s="73"/>
      <c r="R135" s="67">
        <f t="shared" si="264"/>
        <v>0</v>
      </c>
      <c r="S135" s="67"/>
      <c r="T135" s="85"/>
      <c r="U135" s="73"/>
      <c r="V135" s="63">
        <f t="shared" si="256"/>
        <v>0</v>
      </c>
      <c r="W135" s="67"/>
      <c r="X135" s="68"/>
      <c r="Y135" s="73"/>
      <c r="Z135" s="67">
        <f t="shared" ref="Z135:Z139" si="267">ROUND(Y135*F135,0)</f>
        <v>0</v>
      </c>
      <c r="AA135" s="63"/>
      <c r="AB135" s="64"/>
      <c r="AC135" s="69">
        <f t="shared" ref="AC135:AC139" si="268">I135+M135+Q135+U135+Y135</f>
        <v>6</v>
      </c>
      <c r="AD135" s="67">
        <f t="shared" ref="AD135:AD139" si="269">J135+N135+R135+V135+Z135</f>
        <v>0</v>
      </c>
      <c r="AE135" s="67"/>
      <c r="AF135" s="85"/>
      <c r="AG135" s="69">
        <f t="shared" si="265"/>
        <v>6</v>
      </c>
      <c r="AH135" s="68">
        <f t="shared" si="266"/>
        <v>0</v>
      </c>
      <c r="AJ135" s="87"/>
    </row>
    <row r="136" spans="1:36" ht="22.5" x14ac:dyDescent="0.25">
      <c r="A136" s="88" t="s">
        <v>203</v>
      </c>
      <c r="B136" s="14"/>
      <c r="C136" s="18" t="s">
        <v>204</v>
      </c>
      <c r="D136" s="16" t="s">
        <v>15</v>
      </c>
      <c r="E136" s="21">
        <f>0.639*100</f>
        <v>63.9</v>
      </c>
      <c r="F136" s="20"/>
      <c r="G136" s="20"/>
      <c r="H136" s="34"/>
      <c r="I136" s="83">
        <v>31.95</v>
      </c>
      <c r="J136" s="67">
        <f t="shared" si="262"/>
        <v>0</v>
      </c>
      <c r="K136" s="67"/>
      <c r="L136" s="68"/>
      <c r="M136" s="74"/>
      <c r="N136" s="63">
        <f t="shared" si="263"/>
        <v>0</v>
      </c>
      <c r="O136" s="63"/>
      <c r="P136" s="64"/>
      <c r="Q136" s="73"/>
      <c r="R136" s="67">
        <f t="shared" si="264"/>
        <v>0</v>
      </c>
      <c r="S136" s="67"/>
      <c r="T136" s="85"/>
      <c r="U136" s="73"/>
      <c r="V136" s="63">
        <f t="shared" si="256"/>
        <v>0</v>
      </c>
      <c r="W136" s="67"/>
      <c r="X136" s="68"/>
      <c r="Y136" s="73"/>
      <c r="Z136" s="67">
        <f t="shared" si="267"/>
        <v>0</v>
      </c>
      <c r="AA136" s="63"/>
      <c r="AB136" s="64"/>
      <c r="AC136" s="69">
        <f t="shared" si="268"/>
        <v>31.95</v>
      </c>
      <c r="AD136" s="67">
        <f t="shared" si="269"/>
        <v>0</v>
      </c>
      <c r="AE136" s="67"/>
      <c r="AF136" s="85"/>
      <c r="AG136" s="69">
        <f t="shared" si="265"/>
        <v>31.95</v>
      </c>
      <c r="AH136" s="68">
        <f t="shared" si="266"/>
        <v>0</v>
      </c>
      <c r="AJ136" s="87"/>
    </row>
    <row r="137" spans="1:36" x14ac:dyDescent="0.25">
      <c r="A137" s="88" t="s">
        <v>205</v>
      </c>
      <c r="B137" s="14"/>
      <c r="C137" s="18" t="s">
        <v>206</v>
      </c>
      <c r="D137" s="16" t="s">
        <v>200</v>
      </c>
      <c r="E137" s="21">
        <f>9.6*100</f>
        <v>960</v>
      </c>
      <c r="F137" s="20"/>
      <c r="G137" s="20"/>
      <c r="H137" s="34"/>
      <c r="I137" s="83">
        <v>565</v>
      </c>
      <c r="J137" s="67">
        <f t="shared" si="262"/>
        <v>0</v>
      </c>
      <c r="K137" s="67"/>
      <c r="L137" s="68"/>
      <c r="M137" s="74"/>
      <c r="N137" s="63">
        <f t="shared" si="263"/>
        <v>0</v>
      </c>
      <c r="O137" s="63"/>
      <c r="P137" s="64"/>
      <c r="Q137" s="73"/>
      <c r="R137" s="67">
        <f t="shared" si="264"/>
        <v>0</v>
      </c>
      <c r="S137" s="67"/>
      <c r="T137" s="85"/>
      <c r="U137" s="73"/>
      <c r="V137" s="63">
        <f t="shared" si="256"/>
        <v>0</v>
      </c>
      <c r="W137" s="67"/>
      <c r="X137" s="68"/>
      <c r="Y137" s="73"/>
      <c r="Z137" s="67">
        <f t="shared" si="267"/>
        <v>0</v>
      </c>
      <c r="AA137" s="63"/>
      <c r="AB137" s="64"/>
      <c r="AC137" s="69">
        <f t="shared" si="268"/>
        <v>565</v>
      </c>
      <c r="AD137" s="67">
        <f t="shared" si="269"/>
        <v>0</v>
      </c>
      <c r="AE137" s="67"/>
      <c r="AF137" s="85"/>
      <c r="AG137" s="69">
        <f t="shared" si="265"/>
        <v>395</v>
      </c>
      <c r="AH137" s="68">
        <f t="shared" si="266"/>
        <v>0</v>
      </c>
      <c r="AJ137" s="87"/>
    </row>
    <row r="138" spans="1:36" ht="33.75" x14ac:dyDescent="0.25">
      <c r="A138" s="88" t="s">
        <v>207</v>
      </c>
      <c r="B138" s="14"/>
      <c r="C138" s="18" t="s">
        <v>208</v>
      </c>
      <c r="D138" s="16" t="s">
        <v>209</v>
      </c>
      <c r="E138" s="22">
        <v>49</v>
      </c>
      <c r="F138" s="20"/>
      <c r="G138" s="20"/>
      <c r="H138" s="34"/>
      <c r="I138" s="83">
        <v>28</v>
      </c>
      <c r="J138" s="67">
        <f t="shared" si="262"/>
        <v>0</v>
      </c>
      <c r="K138" s="67"/>
      <c r="L138" s="68"/>
      <c r="M138" s="74"/>
      <c r="N138" s="63">
        <f t="shared" si="263"/>
        <v>0</v>
      </c>
      <c r="O138" s="63"/>
      <c r="P138" s="64"/>
      <c r="Q138" s="73"/>
      <c r="R138" s="67">
        <f t="shared" si="264"/>
        <v>0</v>
      </c>
      <c r="S138" s="67"/>
      <c r="T138" s="85"/>
      <c r="U138" s="73"/>
      <c r="V138" s="63">
        <f t="shared" si="256"/>
        <v>0</v>
      </c>
      <c r="W138" s="67"/>
      <c r="X138" s="68"/>
      <c r="Y138" s="73"/>
      <c r="Z138" s="67">
        <f t="shared" si="267"/>
        <v>0</v>
      </c>
      <c r="AA138" s="63"/>
      <c r="AB138" s="64"/>
      <c r="AC138" s="69">
        <f t="shared" si="268"/>
        <v>28</v>
      </c>
      <c r="AD138" s="67">
        <f t="shared" si="269"/>
        <v>0</v>
      </c>
      <c r="AE138" s="67"/>
      <c r="AF138" s="85"/>
      <c r="AG138" s="69">
        <f t="shared" si="265"/>
        <v>21</v>
      </c>
      <c r="AH138" s="68">
        <f t="shared" si="266"/>
        <v>0</v>
      </c>
      <c r="AJ138" s="87"/>
    </row>
    <row r="139" spans="1:36" ht="22.5" x14ac:dyDescent="0.25">
      <c r="A139" s="88" t="s">
        <v>210</v>
      </c>
      <c r="B139" s="14"/>
      <c r="C139" s="18" t="s">
        <v>211</v>
      </c>
      <c r="D139" s="16" t="s">
        <v>20</v>
      </c>
      <c r="E139" s="22">
        <v>98</v>
      </c>
      <c r="F139" s="20"/>
      <c r="G139" s="20"/>
      <c r="H139" s="34"/>
      <c r="I139" s="83">
        <v>38</v>
      </c>
      <c r="J139" s="67">
        <f t="shared" si="262"/>
        <v>0</v>
      </c>
      <c r="K139" s="67"/>
      <c r="L139" s="68"/>
      <c r="M139" s="74"/>
      <c r="N139" s="63">
        <f t="shared" si="263"/>
        <v>0</v>
      </c>
      <c r="O139" s="63"/>
      <c r="P139" s="64"/>
      <c r="Q139" s="92">
        <v>18</v>
      </c>
      <c r="R139" s="67">
        <f t="shared" si="264"/>
        <v>0</v>
      </c>
      <c r="S139" s="67"/>
      <c r="T139" s="85"/>
      <c r="U139" s="73"/>
      <c r="V139" s="63">
        <f>ROUND(U139*F139,0)</f>
        <v>0</v>
      </c>
      <c r="W139" s="67"/>
      <c r="X139" s="68"/>
      <c r="Y139" s="73"/>
      <c r="Z139" s="67">
        <f t="shared" si="267"/>
        <v>0</v>
      </c>
      <c r="AA139" s="63"/>
      <c r="AB139" s="64"/>
      <c r="AC139" s="69">
        <f t="shared" si="268"/>
        <v>56</v>
      </c>
      <c r="AD139" s="67">
        <f t="shared" si="269"/>
        <v>0</v>
      </c>
      <c r="AE139" s="67"/>
      <c r="AF139" s="85"/>
      <c r="AG139" s="69">
        <f t="shared" si="265"/>
        <v>42</v>
      </c>
      <c r="AH139" s="68">
        <f t="shared" si="266"/>
        <v>0</v>
      </c>
      <c r="AJ139" s="87"/>
    </row>
    <row r="140" spans="1:36" ht="21" x14ac:dyDescent="0.25">
      <c r="A140" s="181" t="s">
        <v>212</v>
      </c>
      <c r="B140" s="165"/>
      <c r="C140" s="108" t="s">
        <v>213</v>
      </c>
      <c r="D140" s="109"/>
      <c r="E140" s="148"/>
      <c r="F140" s="110"/>
      <c r="G140" s="110"/>
      <c r="H140" s="154"/>
      <c r="I140" s="164"/>
      <c r="J140" s="70">
        <f t="shared" ref="J140:N140" si="270">SUM(J141:J142)</f>
        <v>0</v>
      </c>
      <c r="K140" s="70"/>
      <c r="L140" s="71"/>
      <c r="M140" s="78"/>
      <c r="N140" s="70">
        <f t="shared" si="270"/>
        <v>0</v>
      </c>
      <c r="O140" s="70"/>
      <c r="P140" s="71"/>
      <c r="Q140" s="78"/>
      <c r="R140" s="70">
        <f>SUM(R141:R142)</f>
        <v>0</v>
      </c>
      <c r="S140" s="70"/>
      <c r="T140" s="132"/>
      <c r="U140" s="78"/>
      <c r="V140" s="70">
        <f>SUM(V141:V142)</f>
        <v>0</v>
      </c>
      <c r="W140" s="70"/>
      <c r="X140" s="71"/>
      <c r="Y140" s="78"/>
      <c r="Z140" s="70">
        <f>SUM(Z141:Z142)</f>
        <v>0</v>
      </c>
      <c r="AA140" s="70"/>
      <c r="AB140" s="71"/>
      <c r="AC140" s="72"/>
      <c r="AD140" s="70">
        <f>SUM(AD141:AD142)</f>
        <v>0</v>
      </c>
      <c r="AE140" s="70"/>
      <c r="AF140" s="132"/>
      <c r="AG140" s="72"/>
      <c r="AH140" s="71">
        <f>SUM(AH141:AH142)</f>
        <v>0</v>
      </c>
      <c r="AJ140" s="87"/>
    </row>
    <row r="141" spans="1:36" ht="22.5" x14ac:dyDescent="0.25">
      <c r="A141" s="88" t="s">
        <v>214</v>
      </c>
      <c r="B141" s="14"/>
      <c r="C141" s="18" t="s">
        <v>215</v>
      </c>
      <c r="D141" s="16" t="s">
        <v>200</v>
      </c>
      <c r="E141" s="19">
        <f>0.667*100</f>
        <v>66.7</v>
      </c>
      <c r="F141" s="20"/>
      <c r="G141" s="20"/>
      <c r="H141" s="34"/>
      <c r="I141" s="81"/>
      <c r="J141" s="63">
        <f t="shared" ref="J141:J142" si="271">ROUND(I141*F141,2)</f>
        <v>0</v>
      </c>
      <c r="K141" s="63"/>
      <c r="L141" s="64"/>
      <c r="M141" s="74"/>
      <c r="N141" s="63">
        <f t="shared" ref="N141:N142" si="272">ROUND(M141*F141,2)</f>
        <v>0</v>
      </c>
      <c r="O141" s="63"/>
      <c r="P141" s="64"/>
      <c r="Q141" s="74"/>
      <c r="R141" s="63">
        <f t="shared" si="226"/>
        <v>0</v>
      </c>
      <c r="S141" s="63"/>
      <c r="T141" s="86"/>
      <c r="U141" s="74"/>
      <c r="V141" s="63">
        <f>ROUND(U141*F141,0)</f>
        <v>0</v>
      </c>
      <c r="W141" s="63"/>
      <c r="X141" s="64"/>
      <c r="Y141" s="74"/>
      <c r="Z141" s="67">
        <f t="shared" ref="Z141:Z142" si="273">ROUND(Y141*F141,0)</f>
        <v>0</v>
      </c>
      <c r="AA141" s="63"/>
      <c r="AB141" s="64"/>
      <c r="AC141" s="69">
        <f t="shared" ref="AC141:AC142" si="274">I141+M141+Q141+U141+Y141</f>
        <v>0</v>
      </c>
      <c r="AD141" s="67">
        <f t="shared" ref="AD141:AD142" si="275">J141+N141+R141+V141+Z141</f>
        <v>0</v>
      </c>
      <c r="AE141" s="63"/>
      <c r="AF141" s="86"/>
      <c r="AG141" s="69">
        <f t="shared" si="265"/>
        <v>66.7</v>
      </c>
      <c r="AH141" s="68">
        <f t="shared" si="266"/>
        <v>0</v>
      </c>
      <c r="AJ141" s="87"/>
    </row>
    <row r="142" spans="1:36" x14ac:dyDescent="0.25">
      <c r="A142" s="88" t="s">
        <v>216</v>
      </c>
      <c r="B142" s="14"/>
      <c r="C142" s="18" t="s">
        <v>217</v>
      </c>
      <c r="D142" s="16" t="s">
        <v>19</v>
      </c>
      <c r="E142" s="19">
        <v>1.4</v>
      </c>
      <c r="F142" s="20"/>
      <c r="G142" s="20"/>
      <c r="H142" s="34"/>
      <c r="I142" s="81"/>
      <c r="J142" s="63">
        <f t="shared" si="271"/>
        <v>0</v>
      </c>
      <c r="K142" s="63"/>
      <c r="L142" s="64"/>
      <c r="M142" s="74"/>
      <c r="N142" s="63">
        <f t="shared" si="272"/>
        <v>0</v>
      </c>
      <c r="O142" s="63"/>
      <c r="P142" s="64"/>
      <c r="Q142" s="74"/>
      <c r="R142" s="63">
        <f t="shared" si="226"/>
        <v>0</v>
      </c>
      <c r="S142" s="63"/>
      <c r="T142" s="86"/>
      <c r="U142" s="74"/>
      <c r="V142" s="63">
        <f>ROUND(U142*F142,0)</f>
        <v>0</v>
      </c>
      <c r="W142" s="63"/>
      <c r="X142" s="64"/>
      <c r="Y142" s="74"/>
      <c r="Z142" s="67">
        <f t="shared" si="273"/>
        <v>0</v>
      </c>
      <c r="AA142" s="63"/>
      <c r="AB142" s="64"/>
      <c r="AC142" s="69">
        <f t="shared" si="274"/>
        <v>0</v>
      </c>
      <c r="AD142" s="67">
        <f t="shared" si="275"/>
        <v>0</v>
      </c>
      <c r="AE142" s="63"/>
      <c r="AF142" s="86"/>
      <c r="AG142" s="69">
        <f t="shared" si="265"/>
        <v>1.4</v>
      </c>
      <c r="AH142" s="68">
        <f t="shared" si="266"/>
        <v>0</v>
      </c>
      <c r="AJ142" s="87"/>
    </row>
    <row r="143" spans="1:36" x14ac:dyDescent="0.25">
      <c r="A143" s="181" t="s">
        <v>218</v>
      </c>
      <c r="B143" s="165"/>
      <c r="C143" s="108" t="s">
        <v>219</v>
      </c>
      <c r="D143" s="109"/>
      <c r="E143" s="148"/>
      <c r="F143" s="110"/>
      <c r="G143" s="110"/>
      <c r="H143" s="154"/>
      <c r="I143" s="164"/>
      <c r="J143" s="70">
        <f>SUM(J144:J148)</f>
        <v>0</v>
      </c>
      <c r="K143" s="70"/>
      <c r="L143" s="71"/>
      <c r="M143" s="78"/>
      <c r="N143" s="70">
        <f t="shared" ref="N143" si="276">SUM(N144:N148)</f>
        <v>0</v>
      </c>
      <c r="O143" s="70"/>
      <c r="P143" s="71"/>
      <c r="Q143" s="78"/>
      <c r="R143" s="70">
        <f t="shared" ref="R143" si="277">SUM(R144:R148)</f>
        <v>0</v>
      </c>
      <c r="S143" s="70"/>
      <c r="T143" s="132"/>
      <c r="U143" s="78"/>
      <c r="V143" s="70">
        <f>SUM(V144:V148)</f>
        <v>0</v>
      </c>
      <c r="W143" s="70"/>
      <c r="X143" s="71"/>
      <c r="Y143" s="78"/>
      <c r="Z143" s="70">
        <f>SUM(Z144:Z148)</f>
        <v>0</v>
      </c>
      <c r="AA143" s="70"/>
      <c r="AB143" s="71"/>
      <c r="AC143" s="72"/>
      <c r="AD143" s="70">
        <f t="shared" ref="AD143" si="278">SUM(AD144:AD148)</f>
        <v>0</v>
      </c>
      <c r="AE143" s="70"/>
      <c r="AF143" s="132"/>
      <c r="AG143" s="72"/>
      <c r="AH143" s="71">
        <f>SUM(AH144:AH148)</f>
        <v>0</v>
      </c>
      <c r="AJ143" s="87"/>
    </row>
    <row r="144" spans="1:36" ht="22.5" x14ac:dyDescent="0.25">
      <c r="A144" s="88" t="s">
        <v>220</v>
      </c>
      <c r="B144" s="14"/>
      <c r="C144" s="18" t="s">
        <v>221</v>
      </c>
      <c r="D144" s="16" t="s">
        <v>19</v>
      </c>
      <c r="E144" s="21">
        <v>5.2</v>
      </c>
      <c r="F144" s="20"/>
      <c r="G144" s="20"/>
      <c r="H144" s="34"/>
      <c r="I144" s="81"/>
      <c r="J144" s="63">
        <f t="shared" ref="J144:J145" si="279">ROUND(I144*F144,2)</f>
        <v>0</v>
      </c>
      <c r="K144" s="63"/>
      <c r="L144" s="64"/>
      <c r="M144" s="74"/>
      <c r="N144" s="63">
        <f t="shared" ref="N144:N145" si="280">ROUND(M144*F144,2)</f>
        <v>0</v>
      </c>
      <c r="O144" s="63"/>
      <c r="P144" s="64"/>
      <c r="Q144" s="74"/>
      <c r="R144" s="63">
        <f t="shared" si="226"/>
        <v>0</v>
      </c>
      <c r="S144" s="63"/>
      <c r="T144" s="86"/>
      <c r="U144" s="74"/>
      <c r="V144" s="63">
        <f t="shared" ref="V144:V146" si="281">ROUND(U144*F144,0)</f>
        <v>0</v>
      </c>
      <c r="W144" s="63"/>
      <c r="X144" s="64"/>
      <c r="Y144" s="74"/>
      <c r="Z144" s="67">
        <f t="shared" ref="Z144:Z145" si="282">ROUND(Y144*F144,0)</f>
        <v>0</v>
      </c>
      <c r="AA144" s="63"/>
      <c r="AB144" s="64"/>
      <c r="AC144" s="69">
        <f t="shared" ref="AC144:AC145" si="283">I144+M144+Q144+U144+Y144</f>
        <v>0</v>
      </c>
      <c r="AD144" s="67">
        <f t="shared" ref="AD144:AD145" si="284">J144+N144+R144+V144+Z144</f>
        <v>0</v>
      </c>
      <c r="AE144" s="63"/>
      <c r="AF144" s="86"/>
      <c r="AG144" s="69">
        <f t="shared" ref="AG144:AG145" si="285">E144-AC144</f>
        <v>5.2</v>
      </c>
      <c r="AH144" s="68">
        <f t="shared" ref="AH144:AH145" si="286">G144-AD144</f>
        <v>0</v>
      </c>
      <c r="AJ144" s="87"/>
    </row>
    <row r="145" spans="1:36" ht="22.5" x14ac:dyDescent="0.25">
      <c r="A145" s="88" t="s">
        <v>222</v>
      </c>
      <c r="B145" s="14"/>
      <c r="C145" s="18" t="s">
        <v>156</v>
      </c>
      <c r="D145" s="16" t="s">
        <v>19</v>
      </c>
      <c r="E145" s="21">
        <v>5.2</v>
      </c>
      <c r="F145" s="20"/>
      <c r="G145" s="20"/>
      <c r="H145" s="34"/>
      <c r="I145" s="81"/>
      <c r="J145" s="63">
        <f t="shared" si="279"/>
        <v>0</v>
      </c>
      <c r="K145" s="63"/>
      <c r="L145" s="64"/>
      <c r="M145" s="74"/>
      <c r="N145" s="63">
        <f t="shared" si="280"/>
        <v>0</v>
      </c>
      <c r="O145" s="63"/>
      <c r="P145" s="64"/>
      <c r="Q145" s="74"/>
      <c r="R145" s="63">
        <f t="shared" si="226"/>
        <v>0</v>
      </c>
      <c r="S145" s="63"/>
      <c r="T145" s="86"/>
      <c r="U145" s="74"/>
      <c r="V145" s="63">
        <f t="shared" si="281"/>
        <v>0</v>
      </c>
      <c r="W145" s="63"/>
      <c r="X145" s="64"/>
      <c r="Y145" s="74"/>
      <c r="Z145" s="67">
        <f t="shared" si="282"/>
        <v>0</v>
      </c>
      <c r="AA145" s="63"/>
      <c r="AB145" s="64"/>
      <c r="AC145" s="69">
        <f t="shared" si="283"/>
        <v>0</v>
      </c>
      <c r="AD145" s="67">
        <f t="shared" si="284"/>
        <v>0</v>
      </c>
      <c r="AE145" s="63"/>
      <c r="AF145" s="86"/>
      <c r="AG145" s="69">
        <f t="shared" si="285"/>
        <v>5.2</v>
      </c>
      <c r="AH145" s="68">
        <f t="shared" si="286"/>
        <v>0</v>
      </c>
      <c r="AJ145" s="87"/>
    </row>
    <row r="146" spans="1:36" ht="22.5" x14ac:dyDescent="0.25">
      <c r="A146" s="88" t="s">
        <v>223</v>
      </c>
      <c r="B146" s="14"/>
      <c r="C146" s="18" t="s">
        <v>224</v>
      </c>
      <c r="D146" s="16" t="s">
        <v>19</v>
      </c>
      <c r="E146" s="21">
        <v>201</v>
      </c>
      <c r="F146" s="20"/>
      <c r="G146" s="20"/>
      <c r="H146" s="34"/>
      <c r="I146" s="81"/>
      <c r="J146" s="63">
        <f t="shared" ref="J146:J148" si="287">ROUND(I146*F146,2)</f>
        <v>0</v>
      </c>
      <c r="K146" s="63"/>
      <c r="L146" s="64"/>
      <c r="M146" s="74"/>
      <c r="N146" s="63">
        <f t="shared" ref="N146:N148" si="288">ROUND(M146*F146,2)</f>
        <v>0</v>
      </c>
      <c r="O146" s="63"/>
      <c r="P146" s="64"/>
      <c r="Q146" s="74"/>
      <c r="R146" s="63">
        <f t="shared" si="226"/>
        <v>0</v>
      </c>
      <c r="S146" s="63"/>
      <c r="T146" s="86"/>
      <c r="U146" s="74"/>
      <c r="V146" s="63">
        <f t="shared" si="281"/>
        <v>0</v>
      </c>
      <c r="W146" s="63"/>
      <c r="X146" s="64"/>
      <c r="Y146" s="74"/>
      <c r="Z146" s="67">
        <f t="shared" ref="Z146:Z148" si="289">ROUND(Y146*F146,0)</f>
        <v>0</v>
      </c>
      <c r="AA146" s="63"/>
      <c r="AB146" s="64"/>
      <c r="AC146" s="69">
        <f t="shared" ref="AC146:AC148" si="290">I146+M146+Q146+U146+Y146</f>
        <v>0</v>
      </c>
      <c r="AD146" s="67">
        <f t="shared" ref="AD146:AD148" si="291">J146+N146+R146+V146+Z146</f>
        <v>0</v>
      </c>
      <c r="AE146" s="63"/>
      <c r="AF146" s="86"/>
      <c r="AG146" s="69">
        <f t="shared" ref="AG146:AG148" si="292">E146-AC146</f>
        <v>201</v>
      </c>
      <c r="AH146" s="68">
        <f t="shared" ref="AH146:AH148" si="293">G146-AD146</f>
        <v>0</v>
      </c>
      <c r="AJ146" s="87"/>
    </row>
    <row r="147" spans="1:36" ht="33.75" x14ac:dyDescent="0.25">
      <c r="A147" s="88" t="s">
        <v>225</v>
      </c>
      <c r="B147" s="14"/>
      <c r="C147" s="18" t="s">
        <v>226</v>
      </c>
      <c r="D147" s="16" t="s">
        <v>209</v>
      </c>
      <c r="E147" s="22">
        <v>15</v>
      </c>
      <c r="F147" s="20"/>
      <c r="G147" s="20"/>
      <c r="H147" s="34"/>
      <c r="I147" s="81"/>
      <c r="J147" s="63">
        <f t="shared" si="287"/>
        <v>0</v>
      </c>
      <c r="K147" s="63"/>
      <c r="L147" s="64"/>
      <c r="M147" s="74"/>
      <c r="N147" s="63">
        <f t="shared" si="288"/>
        <v>0</v>
      </c>
      <c r="O147" s="63"/>
      <c r="P147" s="64"/>
      <c r="Q147" s="74"/>
      <c r="R147" s="63">
        <f t="shared" si="226"/>
        <v>0</v>
      </c>
      <c r="S147" s="63"/>
      <c r="T147" s="86"/>
      <c r="U147" s="74"/>
      <c r="V147" s="63">
        <f>ROUND(U147*F147,0)</f>
        <v>0</v>
      </c>
      <c r="W147" s="63"/>
      <c r="X147" s="64"/>
      <c r="Y147" s="74"/>
      <c r="Z147" s="67">
        <f t="shared" si="289"/>
        <v>0</v>
      </c>
      <c r="AA147" s="63"/>
      <c r="AB147" s="64"/>
      <c r="AC147" s="69">
        <f t="shared" si="290"/>
        <v>0</v>
      </c>
      <c r="AD147" s="67">
        <f t="shared" si="291"/>
        <v>0</v>
      </c>
      <c r="AE147" s="63"/>
      <c r="AF147" s="86"/>
      <c r="AG147" s="69">
        <f t="shared" si="292"/>
        <v>15</v>
      </c>
      <c r="AH147" s="68">
        <f t="shared" si="293"/>
        <v>0</v>
      </c>
      <c r="AJ147" s="87"/>
    </row>
    <row r="148" spans="1:36" ht="22.5" x14ac:dyDescent="0.25">
      <c r="A148" s="88" t="s">
        <v>227</v>
      </c>
      <c r="B148" s="14"/>
      <c r="C148" s="18" t="s">
        <v>228</v>
      </c>
      <c r="D148" s="16" t="s">
        <v>200</v>
      </c>
      <c r="E148" s="22">
        <v>0.35</v>
      </c>
      <c r="F148" s="20"/>
      <c r="G148" s="20"/>
      <c r="H148" s="34"/>
      <c r="I148" s="81"/>
      <c r="J148" s="63">
        <f t="shared" si="287"/>
        <v>0</v>
      </c>
      <c r="K148" s="63"/>
      <c r="L148" s="64"/>
      <c r="M148" s="74"/>
      <c r="N148" s="63">
        <f t="shared" si="288"/>
        <v>0</v>
      </c>
      <c r="O148" s="63"/>
      <c r="P148" s="64"/>
      <c r="Q148" s="74"/>
      <c r="R148" s="63">
        <f t="shared" si="226"/>
        <v>0</v>
      </c>
      <c r="S148" s="63"/>
      <c r="T148" s="86"/>
      <c r="U148" s="74"/>
      <c r="V148" s="63">
        <f>ROUND(U148*F148,0)</f>
        <v>0</v>
      </c>
      <c r="W148" s="63"/>
      <c r="X148" s="64"/>
      <c r="Y148" s="74"/>
      <c r="Z148" s="67">
        <f t="shared" si="289"/>
        <v>0</v>
      </c>
      <c r="AA148" s="63"/>
      <c r="AB148" s="64"/>
      <c r="AC148" s="69">
        <f t="shared" si="290"/>
        <v>0</v>
      </c>
      <c r="AD148" s="67">
        <f t="shared" si="291"/>
        <v>0</v>
      </c>
      <c r="AE148" s="63"/>
      <c r="AF148" s="86"/>
      <c r="AG148" s="69">
        <f t="shared" si="292"/>
        <v>0.35</v>
      </c>
      <c r="AH148" s="68">
        <f t="shared" si="293"/>
        <v>0</v>
      </c>
      <c r="AJ148" s="87"/>
    </row>
    <row r="149" spans="1:36" x14ac:dyDescent="0.25">
      <c r="A149" s="88"/>
      <c r="B149" s="14"/>
      <c r="C149" s="18"/>
      <c r="D149" s="16"/>
      <c r="E149" s="22"/>
      <c r="F149" s="20"/>
      <c r="G149" s="20"/>
      <c r="H149" s="34"/>
      <c r="I149" s="81"/>
      <c r="J149" s="61"/>
      <c r="K149" s="61"/>
      <c r="L149" s="62"/>
      <c r="M149" s="77"/>
      <c r="N149" s="61"/>
      <c r="O149" s="61"/>
      <c r="P149" s="62"/>
      <c r="Q149" s="77"/>
      <c r="R149" s="61"/>
      <c r="S149" s="61"/>
      <c r="T149" s="84"/>
      <c r="U149" s="77"/>
      <c r="V149" s="61"/>
      <c r="W149" s="61"/>
      <c r="X149" s="62"/>
      <c r="Y149" s="77"/>
      <c r="Z149" s="61"/>
      <c r="AA149" s="61"/>
      <c r="AB149" s="62"/>
      <c r="AC149" s="60"/>
      <c r="AD149" s="61"/>
      <c r="AE149" s="61"/>
      <c r="AF149" s="84"/>
      <c r="AG149" s="60"/>
      <c r="AH149" s="62"/>
      <c r="AJ149" s="87"/>
    </row>
    <row r="150" spans="1:36" ht="22.5" x14ac:dyDescent="0.25">
      <c r="A150" s="88"/>
      <c r="B150" s="14"/>
      <c r="C150" s="18" t="s">
        <v>22</v>
      </c>
      <c r="D150" s="16"/>
      <c r="E150" s="19"/>
      <c r="F150" s="20"/>
      <c r="G150" s="20"/>
      <c r="H150" s="34"/>
      <c r="I150" s="81"/>
      <c r="J150" s="61"/>
      <c r="K150" s="61"/>
      <c r="L150" s="62"/>
      <c r="M150" s="77"/>
      <c r="N150" s="61"/>
      <c r="O150" s="61"/>
      <c r="P150" s="62"/>
      <c r="Q150" s="77"/>
      <c r="R150" s="61"/>
      <c r="S150" s="61"/>
      <c r="T150" s="84"/>
      <c r="U150" s="77"/>
      <c r="V150" s="61"/>
      <c r="W150" s="61"/>
      <c r="X150" s="62"/>
      <c r="Y150" s="77"/>
      <c r="Z150" s="61"/>
      <c r="AA150" s="61"/>
      <c r="AB150" s="62"/>
      <c r="AC150" s="60"/>
      <c r="AD150" s="61"/>
      <c r="AE150" s="61"/>
      <c r="AF150" s="84"/>
      <c r="AG150" s="60"/>
      <c r="AH150" s="62"/>
      <c r="AJ150" s="87"/>
    </row>
    <row r="151" spans="1:36" x14ac:dyDescent="0.25">
      <c r="A151" s="88"/>
      <c r="B151" s="14"/>
      <c r="C151" s="18" t="s">
        <v>229</v>
      </c>
      <c r="D151" s="16" t="s">
        <v>19</v>
      </c>
      <c r="E151" s="19">
        <v>201</v>
      </c>
      <c r="F151" s="20"/>
      <c r="G151" s="20"/>
      <c r="H151" s="34"/>
      <c r="I151" s="81"/>
      <c r="J151" s="61"/>
      <c r="K151" s="61"/>
      <c r="L151" s="62"/>
      <c r="M151" s="77"/>
      <c r="N151" s="61"/>
      <c r="O151" s="61"/>
      <c r="P151" s="62"/>
      <c r="Q151" s="77"/>
      <c r="R151" s="61"/>
      <c r="S151" s="61"/>
      <c r="T151" s="84"/>
      <c r="U151" s="77"/>
      <c r="V151" s="61"/>
      <c r="W151" s="61"/>
      <c r="X151" s="62"/>
      <c r="Y151" s="77"/>
      <c r="Z151" s="61"/>
      <c r="AA151" s="61"/>
      <c r="AB151" s="62"/>
      <c r="AC151" s="60"/>
      <c r="AD151" s="61"/>
      <c r="AE151" s="61"/>
      <c r="AF151" s="84"/>
      <c r="AG151" s="60"/>
      <c r="AH151" s="62"/>
      <c r="AJ151" s="87"/>
    </row>
    <row r="152" spans="1:36" ht="21" x14ac:dyDescent="0.25">
      <c r="A152" s="181" t="s">
        <v>230</v>
      </c>
      <c r="B152" s="165"/>
      <c r="C152" s="108" t="s">
        <v>231</v>
      </c>
      <c r="D152" s="109"/>
      <c r="E152" s="148"/>
      <c r="F152" s="110"/>
      <c r="G152" s="110"/>
      <c r="H152" s="154"/>
      <c r="I152" s="164"/>
      <c r="J152" s="70">
        <f t="shared" ref="J152:N152" si="294">SUM(J153:J156)</f>
        <v>0</v>
      </c>
      <c r="K152" s="70"/>
      <c r="L152" s="71"/>
      <c r="M152" s="78"/>
      <c r="N152" s="70">
        <f t="shared" si="294"/>
        <v>0</v>
      </c>
      <c r="O152" s="70"/>
      <c r="P152" s="71"/>
      <c r="Q152" s="78"/>
      <c r="R152" s="70">
        <f t="shared" ref="R152" si="295">SUM(R153:R156)</f>
        <v>0</v>
      </c>
      <c r="S152" s="70"/>
      <c r="T152" s="132"/>
      <c r="U152" s="78"/>
      <c r="V152" s="70">
        <f>SUM(V153:V156)</f>
        <v>0</v>
      </c>
      <c r="W152" s="70"/>
      <c r="X152" s="71"/>
      <c r="Y152" s="78"/>
      <c r="Z152" s="70">
        <f>SUM(Z153:Z156)</f>
        <v>0</v>
      </c>
      <c r="AA152" s="70"/>
      <c r="AB152" s="71"/>
      <c r="AC152" s="72"/>
      <c r="AD152" s="70">
        <f t="shared" ref="AD152" si="296">SUM(AD153:AD156)</f>
        <v>0</v>
      </c>
      <c r="AE152" s="70"/>
      <c r="AF152" s="132"/>
      <c r="AG152" s="72"/>
      <c r="AH152" s="71">
        <f>SUM(AH153:AH156)</f>
        <v>0</v>
      </c>
      <c r="AJ152" s="87"/>
    </row>
    <row r="153" spans="1:36" ht="56.25" x14ac:dyDescent="0.25">
      <c r="A153" s="88" t="s">
        <v>232</v>
      </c>
      <c r="B153" s="14"/>
      <c r="C153" s="18" t="s">
        <v>233</v>
      </c>
      <c r="D153" s="16" t="s">
        <v>26</v>
      </c>
      <c r="E153" s="21">
        <v>422.9</v>
      </c>
      <c r="F153" s="20"/>
      <c r="G153" s="20"/>
      <c r="H153" s="34"/>
      <c r="I153" s="81"/>
      <c r="J153" s="63">
        <f t="shared" ref="J153:J156" si="297">ROUND(I153*F153,2)</f>
        <v>0</v>
      </c>
      <c r="K153" s="63"/>
      <c r="L153" s="64"/>
      <c r="M153" s="74"/>
      <c r="N153" s="63">
        <f t="shared" ref="N153:N156" si="298">ROUND(M153*F153,2)</f>
        <v>0</v>
      </c>
      <c r="O153" s="63"/>
      <c r="P153" s="64"/>
      <c r="Q153" s="74"/>
      <c r="R153" s="63">
        <f>ROUND(Q153*F153,2)</f>
        <v>0</v>
      </c>
      <c r="S153" s="63"/>
      <c r="T153" s="86"/>
      <c r="U153" s="74"/>
      <c r="V153" s="63">
        <f>ROUND(U153*F153,0)</f>
        <v>0</v>
      </c>
      <c r="W153" s="63"/>
      <c r="X153" s="64"/>
      <c r="Y153" s="74"/>
      <c r="Z153" s="67">
        <f t="shared" ref="Z153" si="299">ROUND(Y153*F153,0)</f>
        <v>0</v>
      </c>
      <c r="AA153" s="63"/>
      <c r="AB153" s="64"/>
      <c r="AC153" s="69">
        <f t="shared" ref="AC153" si="300">I153+M153+Q153+U153+Y153</f>
        <v>0</v>
      </c>
      <c r="AD153" s="67">
        <f t="shared" ref="AD153" si="301">J153+N153+R153+V153+Z153</f>
        <v>0</v>
      </c>
      <c r="AE153" s="63"/>
      <c r="AF153" s="86"/>
      <c r="AG153" s="69">
        <f t="shared" ref="AG153:AG156" si="302">E153-AC153</f>
        <v>422.9</v>
      </c>
      <c r="AH153" s="68">
        <f t="shared" ref="AH153:AH156" si="303">G153-AD153</f>
        <v>0</v>
      </c>
      <c r="AJ153" s="87"/>
    </row>
    <row r="154" spans="1:36" ht="56.25" x14ac:dyDescent="0.25">
      <c r="A154" s="88" t="s">
        <v>234</v>
      </c>
      <c r="B154" s="14"/>
      <c r="C154" s="18" t="s">
        <v>235</v>
      </c>
      <c r="D154" s="16" t="s">
        <v>26</v>
      </c>
      <c r="E154" s="22">
        <f>29.904*100*0.1</f>
        <v>299.04000000000002</v>
      </c>
      <c r="F154" s="20"/>
      <c r="G154" s="20"/>
      <c r="H154" s="34"/>
      <c r="I154" s="81"/>
      <c r="J154" s="63">
        <f t="shared" si="297"/>
        <v>0</v>
      </c>
      <c r="K154" s="63"/>
      <c r="L154" s="64"/>
      <c r="M154" s="74"/>
      <c r="N154" s="63">
        <f t="shared" si="298"/>
        <v>0</v>
      </c>
      <c r="O154" s="63"/>
      <c r="P154" s="64"/>
      <c r="Q154" s="74"/>
      <c r="R154" s="63">
        <f t="shared" ref="R154:R156" si="304">ROUND(Q154*F154,2)</f>
        <v>0</v>
      </c>
      <c r="S154" s="63"/>
      <c r="T154" s="86"/>
      <c r="U154" s="74"/>
      <c r="V154" s="63">
        <f>ROUND(U154*F154,0)</f>
        <v>0</v>
      </c>
      <c r="W154" s="63"/>
      <c r="X154" s="64"/>
      <c r="Y154" s="74"/>
      <c r="Z154" s="67">
        <f t="shared" ref="Z154:Z156" si="305">ROUND(Y154*F154,0)</f>
        <v>0</v>
      </c>
      <c r="AA154" s="63"/>
      <c r="AB154" s="64"/>
      <c r="AC154" s="69">
        <f t="shared" ref="AC154:AC156" si="306">I154+M154+Q154+U154+Y154</f>
        <v>0</v>
      </c>
      <c r="AD154" s="67">
        <f t="shared" ref="AD154:AD156" si="307">J154+N154+R154+V154+Z154</f>
        <v>0</v>
      </c>
      <c r="AE154" s="63"/>
      <c r="AF154" s="86"/>
      <c r="AG154" s="69">
        <f t="shared" si="302"/>
        <v>299.04000000000002</v>
      </c>
      <c r="AH154" s="68">
        <f t="shared" si="303"/>
        <v>0</v>
      </c>
      <c r="AJ154" s="87"/>
    </row>
    <row r="155" spans="1:36" ht="33.75" x14ac:dyDescent="0.25">
      <c r="A155" s="88" t="s">
        <v>236</v>
      </c>
      <c r="B155" s="14"/>
      <c r="C155" s="18" t="s">
        <v>237</v>
      </c>
      <c r="D155" s="16" t="s">
        <v>26</v>
      </c>
      <c r="E155" s="22">
        <f>29.904*100</f>
        <v>2990.4</v>
      </c>
      <c r="F155" s="20"/>
      <c r="G155" s="20"/>
      <c r="H155" s="34"/>
      <c r="I155" s="81"/>
      <c r="J155" s="63">
        <f t="shared" si="297"/>
        <v>0</v>
      </c>
      <c r="K155" s="63"/>
      <c r="L155" s="64"/>
      <c r="M155" s="74"/>
      <c r="N155" s="63">
        <f t="shared" si="298"/>
        <v>0</v>
      </c>
      <c r="O155" s="63"/>
      <c r="P155" s="64"/>
      <c r="Q155" s="74"/>
      <c r="R155" s="63">
        <f t="shared" si="304"/>
        <v>0</v>
      </c>
      <c r="S155" s="63"/>
      <c r="T155" s="86"/>
      <c r="U155" s="74"/>
      <c r="V155" s="63">
        <f>ROUND(U155*F155,0)</f>
        <v>0</v>
      </c>
      <c r="W155" s="63"/>
      <c r="X155" s="64"/>
      <c r="Y155" s="74"/>
      <c r="Z155" s="67">
        <f t="shared" si="305"/>
        <v>0</v>
      </c>
      <c r="AA155" s="63"/>
      <c r="AB155" s="64"/>
      <c r="AC155" s="69">
        <f t="shared" si="306"/>
        <v>0</v>
      </c>
      <c r="AD155" s="67">
        <f t="shared" si="307"/>
        <v>0</v>
      </c>
      <c r="AE155" s="63"/>
      <c r="AF155" s="86"/>
      <c r="AG155" s="69">
        <f t="shared" si="302"/>
        <v>2990.4</v>
      </c>
      <c r="AH155" s="68">
        <f t="shared" si="303"/>
        <v>0</v>
      </c>
      <c r="AJ155" s="87"/>
    </row>
    <row r="156" spans="1:36" ht="33.75" x14ac:dyDescent="0.25">
      <c r="A156" s="88" t="s">
        <v>238</v>
      </c>
      <c r="B156" s="14"/>
      <c r="C156" s="18" t="s">
        <v>239</v>
      </c>
      <c r="D156" s="16" t="s">
        <v>26</v>
      </c>
      <c r="E156" s="22">
        <v>4796</v>
      </c>
      <c r="F156" s="20"/>
      <c r="G156" s="20"/>
      <c r="H156" s="34"/>
      <c r="I156" s="81"/>
      <c r="J156" s="63">
        <f t="shared" si="297"/>
        <v>0</v>
      </c>
      <c r="K156" s="63"/>
      <c r="L156" s="64"/>
      <c r="M156" s="74"/>
      <c r="N156" s="63">
        <f t="shared" si="298"/>
        <v>0</v>
      </c>
      <c r="O156" s="63"/>
      <c r="P156" s="64"/>
      <c r="Q156" s="74"/>
      <c r="R156" s="63">
        <f t="shared" si="304"/>
        <v>0</v>
      </c>
      <c r="S156" s="63"/>
      <c r="T156" s="86"/>
      <c r="U156" s="74"/>
      <c r="V156" s="63">
        <f>ROUND(U156*F156,0)</f>
        <v>0</v>
      </c>
      <c r="W156" s="63"/>
      <c r="X156" s="64"/>
      <c r="Y156" s="74"/>
      <c r="Z156" s="67">
        <f t="shared" si="305"/>
        <v>0</v>
      </c>
      <c r="AA156" s="63"/>
      <c r="AB156" s="64"/>
      <c r="AC156" s="69">
        <f t="shared" si="306"/>
        <v>0</v>
      </c>
      <c r="AD156" s="67">
        <f t="shared" si="307"/>
        <v>0</v>
      </c>
      <c r="AE156" s="63"/>
      <c r="AF156" s="86"/>
      <c r="AG156" s="69">
        <f t="shared" si="302"/>
        <v>4796</v>
      </c>
      <c r="AH156" s="68">
        <f t="shared" si="303"/>
        <v>0</v>
      </c>
      <c r="AJ156" s="87"/>
    </row>
    <row r="157" spans="1:36" x14ac:dyDescent="0.25">
      <c r="A157" s="88"/>
      <c r="B157" s="14"/>
      <c r="C157" s="18"/>
      <c r="D157" s="16"/>
      <c r="E157" s="22"/>
      <c r="F157" s="20"/>
      <c r="G157" s="20"/>
      <c r="H157" s="34"/>
      <c r="I157" s="81"/>
      <c r="J157" s="63"/>
      <c r="K157" s="63"/>
      <c r="L157" s="64"/>
      <c r="M157" s="74"/>
      <c r="N157" s="63"/>
      <c r="O157" s="63"/>
      <c r="P157" s="64"/>
      <c r="Q157" s="74"/>
      <c r="R157" s="63"/>
      <c r="S157" s="63"/>
      <c r="T157" s="86"/>
      <c r="U157" s="74"/>
      <c r="V157" s="63"/>
      <c r="W157" s="63"/>
      <c r="X157" s="64"/>
      <c r="Y157" s="74"/>
      <c r="Z157" s="63"/>
      <c r="AA157" s="63"/>
      <c r="AB157" s="64"/>
      <c r="AC157" s="169"/>
      <c r="AD157" s="63"/>
      <c r="AE157" s="63"/>
      <c r="AF157" s="86"/>
      <c r="AG157" s="69"/>
      <c r="AH157" s="68"/>
      <c r="AJ157" s="87"/>
    </row>
    <row r="158" spans="1:36" ht="22.5" x14ac:dyDescent="0.25">
      <c r="A158" s="88"/>
      <c r="B158" s="14"/>
      <c r="C158" s="18" t="s">
        <v>22</v>
      </c>
      <c r="D158" s="16"/>
      <c r="E158" s="19"/>
      <c r="F158" s="20"/>
      <c r="G158" s="20"/>
      <c r="H158" s="34"/>
      <c r="I158" s="81"/>
      <c r="J158" s="61"/>
      <c r="K158" s="61"/>
      <c r="L158" s="62"/>
      <c r="M158" s="77"/>
      <c r="N158" s="61"/>
      <c r="O158" s="61"/>
      <c r="P158" s="62"/>
      <c r="Q158" s="77"/>
      <c r="R158" s="61"/>
      <c r="S158" s="61"/>
      <c r="T158" s="84"/>
      <c r="U158" s="77"/>
      <c r="V158" s="61"/>
      <c r="W158" s="61"/>
      <c r="X158" s="62"/>
      <c r="Y158" s="77"/>
      <c r="Z158" s="61"/>
      <c r="AA158" s="61"/>
      <c r="AB158" s="62"/>
      <c r="AC158" s="60"/>
      <c r="AD158" s="61"/>
      <c r="AE158" s="61"/>
      <c r="AF158" s="84"/>
      <c r="AG158" s="60"/>
      <c r="AH158" s="62"/>
      <c r="AJ158" s="87"/>
    </row>
    <row r="159" spans="1:36" ht="22.5" x14ac:dyDescent="0.25">
      <c r="A159" s="88"/>
      <c r="B159" s="14"/>
      <c r="C159" s="18" t="s">
        <v>240</v>
      </c>
      <c r="D159" s="16" t="s">
        <v>241</v>
      </c>
      <c r="E159" s="24">
        <v>1049.6300000000001</v>
      </c>
      <c r="F159" s="20"/>
      <c r="G159" s="20"/>
      <c r="H159" s="34"/>
      <c r="I159" s="81"/>
      <c r="J159" s="61"/>
      <c r="K159" s="61"/>
      <c r="L159" s="62"/>
      <c r="M159" s="77"/>
      <c r="N159" s="61"/>
      <c r="O159" s="61"/>
      <c r="P159" s="62"/>
      <c r="Q159" s="77"/>
      <c r="R159" s="61"/>
      <c r="S159" s="61"/>
      <c r="T159" s="84"/>
      <c r="U159" s="77"/>
      <c r="V159" s="61"/>
      <c r="W159" s="61"/>
      <c r="X159" s="62"/>
      <c r="Y159" s="77"/>
      <c r="Z159" s="61"/>
      <c r="AA159" s="61"/>
      <c r="AB159" s="62"/>
      <c r="AC159" s="60"/>
      <c r="AD159" s="61"/>
      <c r="AE159" s="61"/>
      <c r="AF159" s="84"/>
      <c r="AG159" s="60"/>
      <c r="AH159" s="62"/>
      <c r="AJ159" s="87"/>
    </row>
    <row r="160" spans="1:36" x14ac:dyDescent="0.25">
      <c r="A160" s="181" t="s">
        <v>242</v>
      </c>
      <c r="B160" s="165"/>
      <c r="C160" s="108" t="s">
        <v>243</v>
      </c>
      <c r="D160" s="109"/>
      <c r="E160" s="148"/>
      <c r="F160" s="110"/>
      <c r="G160" s="110"/>
      <c r="H160" s="154"/>
      <c r="I160" s="164"/>
      <c r="J160" s="70">
        <f t="shared" ref="J160:N160" si="308">SUM(J161:J162)</f>
        <v>0</v>
      </c>
      <c r="K160" s="70"/>
      <c r="L160" s="71"/>
      <c r="M160" s="78"/>
      <c r="N160" s="70">
        <f t="shared" si="308"/>
        <v>0</v>
      </c>
      <c r="O160" s="70"/>
      <c r="P160" s="71"/>
      <c r="Q160" s="78"/>
      <c r="R160" s="70">
        <f t="shared" ref="R160" si="309">SUM(R161:R162)</f>
        <v>0</v>
      </c>
      <c r="S160" s="70"/>
      <c r="T160" s="132"/>
      <c r="U160" s="78"/>
      <c r="V160" s="70">
        <f>SUM(V161:V162)</f>
        <v>0</v>
      </c>
      <c r="W160" s="70"/>
      <c r="X160" s="71"/>
      <c r="Y160" s="78"/>
      <c r="Z160" s="70">
        <f>SUM(Z161:Z162)</f>
        <v>0</v>
      </c>
      <c r="AA160" s="70"/>
      <c r="AB160" s="71"/>
      <c r="AC160" s="72"/>
      <c r="AD160" s="70">
        <f t="shared" ref="AD160" si="310">SUM(AD161:AD162)</f>
        <v>0</v>
      </c>
      <c r="AE160" s="70"/>
      <c r="AF160" s="132"/>
      <c r="AG160" s="72"/>
      <c r="AH160" s="71">
        <f>SUM(AH161:AH162)</f>
        <v>0</v>
      </c>
      <c r="AJ160" s="87"/>
    </row>
    <row r="161" spans="1:36" ht="22.5" x14ac:dyDescent="0.25">
      <c r="A161" s="88" t="s">
        <v>244</v>
      </c>
      <c r="B161" s="14"/>
      <c r="C161" s="18" t="s">
        <v>245</v>
      </c>
      <c r="D161" s="16" t="s">
        <v>20</v>
      </c>
      <c r="E161" s="21">
        <v>44</v>
      </c>
      <c r="F161" s="20"/>
      <c r="G161" s="20"/>
      <c r="H161" s="34"/>
      <c r="I161" s="81"/>
      <c r="J161" s="63">
        <f t="shared" ref="J161:J162" si="311">ROUND(I161*F161,2)</f>
        <v>0</v>
      </c>
      <c r="K161" s="63"/>
      <c r="L161" s="64"/>
      <c r="M161" s="74"/>
      <c r="N161" s="63">
        <f t="shared" ref="N161:N162" si="312">ROUND(M161*F161,2)</f>
        <v>0</v>
      </c>
      <c r="O161" s="63"/>
      <c r="P161" s="64"/>
      <c r="Q161" s="74"/>
      <c r="R161" s="63">
        <f>ROUND(Q161*F161,2)</f>
        <v>0</v>
      </c>
      <c r="S161" s="63"/>
      <c r="T161" s="86"/>
      <c r="U161" s="74"/>
      <c r="V161" s="63">
        <f>ROUND(U161*F161,0)</f>
        <v>0</v>
      </c>
      <c r="W161" s="63"/>
      <c r="X161" s="64"/>
      <c r="Y161" s="74"/>
      <c r="Z161" s="67">
        <f t="shared" ref="Z161:Z162" si="313">ROUND(Y161*F161,0)</f>
        <v>0</v>
      </c>
      <c r="AA161" s="63"/>
      <c r="AB161" s="64"/>
      <c r="AC161" s="69">
        <f t="shared" ref="AC161:AC162" si="314">I161+M161+Q161+U161+Y161</f>
        <v>0</v>
      </c>
      <c r="AD161" s="67">
        <f t="shared" ref="AD161:AD162" si="315">J161+N161+R161+V161+Z161</f>
        <v>0</v>
      </c>
      <c r="AE161" s="63"/>
      <c r="AF161" s="86"/>
      <c r="AG161" s="69">
        <f t="shared" ref="AG161:AG162" si="316">E161-AC161</f>
        <v>44</v>
      </c>
      <c r="AH161" s="68">
        <f t="shared" ref="AH161:AH162" si="317">G161-AD161</f>
        <v>0</v>
      </c>
      <c r="AJ161" s="87"/>
    </row>
    <row r="162" spans="1:36" x14ac:dyDescent="0.25">
      <c r="A162" s="88" t="s">
        <v>246</v>
      </c>
      <c r="B162" s="14"/>
      <c r="C162" s="18" t="s">
        <v>247</v>
      </c>
      <c r="D162" s="16" t="s">
        <v>19</v>
      </c>
      <c r="E162" s="21">
        <v>2.8</v>
      </c>
      <c r="F162" s="20"/>
      <c r="G162" s="20"/>
      <c r="H162" s="34"/>
      <c r="I162" s="81"/>
      <c r="J162" s="63">
        <f t="shared" si="311"/>
        <v>0</v>
      </c>
      <c r="K162" s="63"/>
      <c r="L162" s="64"/>
      <c r="M162" s="74"/>
      <c r="N162" s="63">
        <f t="shared" si="312"/>
        <v>0</v>
      </c>
      <c r="O162" s="63"/>
      <c r="P162" s="64"/>
      <c r="Q162" s="74"/>
      <c r="R162" s="63">
        <f>ROUND(Q162*F162,2)</f>
        <v>0</v>
      </c>
      <c r="S162" s="63"/>
      <c r="T162" s="86"/>
      <c r="U162" s="74"/>
      <c r="V162" s="63">
        <f>ROUND(U162*F162,0)</f>
        <v>0</v>
      </c>
      <c r="W162" s="63"/>
      <c r="X162" s="64"/>
      <c r="Y162" s="74"/>
      <c r="Z162" s="67">
        <f t="shared" si="313"/>
        <v>0</v>
      </c>
      <c r="AA162" s="63"/>
      <c r="AB162" s="64"/>
      <c r="AC162" s="69">
        <f t="shared" si="314"/>
        <v>0</v>
      </c>
      <c r="AD162" s="67">
        <f t="shared" si="315"/>
        <v>0</v>
      </c>
      <c r="AE162" s="63"/>
      <c r="AF162" s="86"/>
      <c r="AG162" s="69">
        <f t="shared" si="316"/>
        <v>2.8</v>
      </c>
      <c r="AH162" s="68">
        <f t="shared" si="317"/>
        <v>0</v>
      </c>
      <c r="AJ162" s="87"/>
    </row>
    <row r="163" spans="1:36" x14ac:dyDescent="0.25">
      <c r="A163" s="88"/>
      <c r="B163" s="14"/>
      <c r="C163" s="18"/>
      <c r="D163" s="16"/>
      <c r="E163" s="22"/>
      <c r="F163" s="20"/>
      <c r="G163" s="20"/>
      <c r="H163" s="34"/>
      <c r="I163" s="81"/>
      <c r="J163" s="61"/>
      <c r="K163" s="61"/>
      <c r="L163" s="62"/>
      <c r="M163" s="77"/>
      <c r="N163" s="61"/>
      <c r="O163" s="61"/>
      <c r="P163" s="62"/>
      <c r="Q163" s="77"/>
      <c r="R163" s="61"/>
      <c r="S163" s="61"/>
      <c r="T163" s="84"/>
      <c r="U163" s="77"/>
      <c r="V163" s="61"/>
      <c r="W163" s="61"/>
      <c r="X163" s="62"/>
      <c r="Y163" s="77"/>
      <c r="Z163" s="61"/>
      <c r="AA163" s="61"/>
      <c r="AB163" s="62"/>
      <c r="AC163" s="60"/>
      <c r="AD163" s="61"/>
      <c r="AE163" s="61"/>
      <c r="AF163" s="84"/>
      <c r="AG163" s="60"/>
      <c r="AH163" s="62"/>
      <c r="AJ163" s="87"/>
    </row>
    <row r="164" spans="1:36" ht="22.5" x14ac:dyDescent="0.25">
      <c r="A164" s="88"/>
      <c r="B164" s="14"/>
      <c r="C164" s="18" t="s">
        <v>22</v>
      </c>
      <c r="D164" s="16"/>
      <c r="E164" s="19"/>
      <c r="F164" s="20"/>
      <c r="G164" s="20"/>
      <c r="H164" s="34"/>
      <c r="I164" s="81"/>
      <c r="J164" s="61"/>
      <c r="K164" s="61"/>
      <c r="L164" s="62"/>
      <c r="M164" s="77"/>
      <c r="N164" s="61"/>
      <c r="O164" s="61"/>
      <c r="P164" s="62"/>
      <c r="Q164" s="77"/>
      <c r="R164" s="61"/>
      <c r="S164" s="61"/>
      <c r="T164" s="84"/>
      <c r="U164" s="77"/>
      <c r="V164" s="61"/>
      <c r="W164" s="61"/>
      <c r="X164" s="62"/>
      <c r="Y164" s="77"/>
      <c r="Z164" s="61"/>
      <c r="AA164" s="61"/>
      <c r="AB164" s="62"/>
      <c r="AC164" s="60"/>
      <c r="AD164" s="61"/>
      <c r="AE164" s="61"/>
      <c r="AF164" s="84"/>
      <c r="AG164" s="60"/>
      <c r="AH164" s="62"/>
      <c r="AJ164" s="87"/>
    </row>
    <row r="165" spans="1:36" ht="22.5" x14ac:dyDescent="0.25">
      <c r="A165" s="88"/>
      <c r="B165" s="14"/>
      <c r="C165" s="18" t="s">
        <v>248</v>
      </c>
      <c r="D165" s="16" t="s">
        <v>20</v>
      </c>
      <c r="E165" s="19">
        <v>44</v>
      </c>
      <c r="F165" s="20"/>
      <c r="G165" s="20"/>
      <c r="H165" s="34"/>
      <c r="I165" s="81"/>
      <c r="J165" s="61"/>
      <c r="K165" s="61"/>
      <c r="L165" s="62"/>
      <c r="M165" s="77"/>
      <c r="N165" s="61"/>
      <c r="O165" s="61"/>
      <c r="P165" s="62"/>
      <c r="Q165" s="77"/>
      <c r="R165" s="61"/>
      <c r="S165" s="61"/>
      <c r="T165" s="84"/>
      <c r="U165" s="77"/>
      <c r="V165" s="61"/>
      <c r="W165" s="61"/>
      <c r="X165" s="62"/>
      <c r="Y165" s="77"/>
      <c r="Z165" s="61"/>
      <c r="AA165" s="61"/>
      <c r="AB165" s="62"/>
      <c r="AC165" s="60"/>
      <c r="AD165" s="61"/>
      <c r="AE165" s="61"/>
      <c r="AF165" s="84"/>
      <c r="AG165" s="60"/>
      <c r="AH165" s="62"/>
      <c r="AJ165" s="87"/>
    </row>
    <row r="166" spans="1:36" x14ac:dyDescent="0.25">
      <c r="A166" s="181" t="s">
        <v>249</v>
      </c>
      <c r="B166" s="165"/>
      <c r="C166" s="108" t="s">
        <v>250</v>
      </c>
      <c r="D166" s="109"/>
      <c r="E166" s="148"/>
      <c r="F166" s="110"/>
      <c r="G166" s="110"/>
      <c r="H166" s="154"/>
      <c r="I166" s="164"/>
      <c r="J166" s="70">
        <f>SUM(J167:J168)</f>
        <v>0</v>
      </c>
      <c r="K166" s="70"/>
      <c r="L166" s="71"/>
      <c r="M166" s="78"/>
      <c r="N166" s="70">
        <f t="shared" ref="N166" si="318">SUM(N167:N168)</f>
        <v>0</v>
      </c>
      <c r="O166" s="70"/>
      <c r="P166" s="71"/>
      <c r="Q166" s="78"/>
      <c r="R166" s="70">
        <f t="shared" ref="R166" si="319">SUM(R167:R168)</f>
        <v>0</v>
      </c>
      <c r="S166" s="70"/>
      <c r="T166" s="132"/>
      <c r="U166" s="78"/>
      <c r="V166" s="70">
        <f>SUM(V167:V168)</f>
        <v>0</v>
      </c>
      <c r="W166" s="70"/>
      <c r="X166" s="71"/>
      <c r="Y166" s="78"/>
      <c r="Z166" s="70">
        <f>SUM(Z167:Z168)</f>
        <v>0</v>
      </c>
      <c r="AA166" s="70"/>
      <c r="AB166" s="71"/>
      <c r="AC166" s="72"/>
      <c r="AD166" s="70">
        <f t="shared" ref="AD166" si="320">SUM(AD167:AD168)</f>
        <v>0</v>
      </c>
      <c r="AE166" s="70"/>
      <c r="AF166" s="132"/>
      <c r="AG166" s="72"/>
      <c r="AH166" s="71">
        <f>SUM(AH167:AH168)</f>
        <v>0</v>
      </c>
      <c r="AJ166" s="87"/>
    </row>
    <row r="167" spans="1:36" ht="33.75" x14ac:dyDescent="0.25">
      <c r="A167" s="88" t="s">
        <v>251</v>
      </c>
      <c r="B167" s="14"/>
      <c r="C167" s="18" t="s">
        <v>252</v>
      </c>
      <c r="D167" s="16" t="s">
        <v>15</v>
      </c>
      <c r="E167" s="21">
        <v>277.7</v>
      </c>
      <c r="F167" s="20"/>
      <c r="G167" s="20"/>
      <c r="H167" s="34"/>
      <c r="I167" s="81"/>
      <c r="J167" s="63">
        <f t="shared" ref="J167:J168" si="321">ROUND(I167*F167,2)</f>
        <v>0</v>
      </c>
      <c r="K167" s="63"/>
      <c r="L167" s="64"/>
      <c r="M167" s="74"/>
      <c r="N167" s="63">
        <f>ROUND(M167*F167,2)</f>
        <v>0</v>
      </c>
      <c r="O167" s="63"/>
      <c r="P167" s="64"/>
      <c r="Q167" s="74"/>
      <c r="R167" s="63">
        <f>ROUND(Q167*F167,2)</f>
        <v>0</v>
      </c>
      <c r="S167" s="63"/>
      <c r="T167" s="86"/>
      <c r="U167" s="74"/>
      <c r="V167" s="63">
        <f>ROUND(U167*F167,0)</f>
        <v>0</v>
      </c>
      <c r="W167" s="63"/>
      <c r="X167" s="64"/>
      <c r="Y167" s="74"/>
      <c r="Z167" s="67">
        <f t="shared" ref="Z167:Z168" si="322">ROUND(Y167*F167,0)</f>
        <v>0</v>
      </c>
      <c r="AA167" s="63"/>
      <c r="AB167" s="64"/>
      <c r="AC167" s="69">
        <f t="shared" ref="AC167:AC168" si="323">I167+M167+Q167+U167+Y167</f>
        <v>0</v>
      </c>
      <c r="AD167" s="67">
        <f t="shared" ref="AD167:AD168" si="324">J167+N167+R167+V167+Z167</f>
        <v>0</v>
      </c>
      <c r="AE167" s="63"/>
      <c r="AF167" s="86"/>
      <c r="AG167" s="69">
        <f t="shared" ref="AG167:AG168" si="325">E167-AC167</f>
        <v>277.7</v>
      </c>
      <c r="AH167" s="68">
        <f t="shared" ref="AH167:AH168" si="326">G167-AD167</f>
        <v>0</v>
      </c>
      <c r="AJ167" s="87"/>
    </row>
    <row r="168" spans="1:36" ht="22.5" x14ac:dyDescent="0.25">
      <c r="A168" s="88" t="s">
        <v>253</v>
      </c>
      <c r="B168" s="14"/>
      <c r="C168" s="18" t="s">
        <v>254</v>
      </c>
      <c r="D168" s="16" t="s">
        <v>15</v>
      </c>
      <c r="E168" s="21">
        <v>118.1</v>
      </c>
      <c r="F168" s="20"/>
      <c r="G168" s="20"/>
      <c r="H168" s="34"/>
      <c r="I168" s="81"/>
      <c r="J168" s="63">
        <f t="shared" si="321"/>
        <v>0</v>
      </c>
      <c r="K168" s="63"/>
      <c r="L168" s="64"/>
      <c r="M168" s="74"/>
      <c r="N168" s="63">
        <f t="shared" ref="N168" si="327">ROUND(M168*F168,2)</f>
        <v>0</v>
      </c>
      <c r="O168" s="63"/>
      <c r="P168" s="64"/>
      <c r="Q168" s="74"/>
      <c r="R168" s="63">
        <f>ROUND(Q168*F168,2)</f>
        <v>0</v>
      </c>
      <c r="S168" s="63"/>
      <c r="T168" s="86"/>
      <c r="U168" s="74"/>
      <c r="V168" s="63">
        <f>ROUND(U168*F168,0)</f>
        <v>0</v>
      </c>
      <c r="W168" s="63"/>
      <c r="X168" s="64"/>
      <c r="Y168" s="74"/>
      <c r="Z168" s="67">
        <f t="shared" si="322"/>
        <v>0</v>
      </c>
      <c r="AA168" s="63"/>
      <c r="AB168" s="64"/>
      <c r="AC168" s="69">
        <f t="shared" si="323"/>
        <v>0</v>
      </c>
      <c r="AD168" s="67">
        <f t="shared" si="324"/>
        <v>0</v>
      </c>
      <c r="AE168" s="63"/>
      <c r="AF168" s="86"/>
      <c r="AG168" s="69">
        <f t="shared" si="325"/>
        <v>118.1</v>
      </c>
      <c r="AH168" s="68">
        <f t="shared" si="326"/>
        <v>0</v>
      </c>
      <c r="AJ168" s="87"/>
    </row>
    <row r="169" spans="1:36" x14ac:dyDescent="0.25">
      <c r="A169" s="88"/>
      <c r="B169" s="14"/>
      <c r="C169" s="18"/>
      <c r="D169" s="16"/>
      <c r="E169" s="22"/>
      <c r="F169" s="20"/>
      <c r="G169" s="20"/>
      <c r="H169" s="34"/>
      <c r="I169" s="81"/>
      <c r="J169" s="61"/>
      <c r="K169" s="61"/>
      <c r="L169" s="62"/>
      <c r="M169" s="77"/>
      <c r="N169" s="61"/>
      <c r="O169" s="61"/>
      <c r="P169" s="62"/>
      <c r="Q169" s="77"/>
      <c r="R169" s="61"/>
      <c r="S169" s="61"/>
      <c r="T169" s="84"/>
      <c r="U169" s="77"/>
      <c r="V169" s="61"/>
      <c r="W169" s="61"/>
      <c r="X169" s="62"/>
      <c r="Y169" s="77"/>
      <c r="Z169" s="61"/>
      <c r="AA169" s="61"/>
      <c r="AB169" s="62"/>
      <c r="AC169" s="60"/>
      <c r="AD169" s="61"/>
      <c r="AE169" s="61"/>
      <c r="AF169" s="84"/>
      <c r="AG169" s="60"/>
      <c r="AH169" s="62"/>
      <c r="AJ169" s="87"/>
    </row>
    <row r="170" spans="1:36" ht="22.5" x14ac:dyDescent="0.25">
      <c r="A170" s="88"/>
      <c r="B170" s="14"/>
      <c r="C170" s="18" t="s">
        <v>22</v>
      </c>
      <c r="D170" s="16"/>
      <c r="E170" s="19"/>
      <c r="F170" s="20"/>
      <c r="G170" s="20"/>
      <c r="H170" s="34"/>
      <c r="I170" s="81"/>
      <c r="J170" s="61"/>
      <c r="K170" s="61"/>
      <c r="L170" s="62"/>
      <c r="M170" s="77"/>
      <c r="N170" s="61"/>
      <c r="O170" s="61"/>
      <c r="P170" s="62"/>
      <c r="Q170" s="77"/>
      <c r="R170" s="61"/>
      <c r="S170" s="61"/>
      <c r="T170" s="84"/>
      <c r="U170" s="77"/>
      <c r="V170" s="61"/>
      <c r="W170" s="61"/>
      <c r="X170" s="62"/>
      <c r="Y170" s="77"/>
      <c r="Z170" s="61"/>
      <c r="AA170" s="61"/>
      <c r="AB170" s="62"/>
      <c r="AC170" s="60"/>
      <c r="AD170" s="61"/>
      <c r="AE170" s="61"/>
      <c r="AF170" s="84"/>
      <c r="AG170" s="60"/>
      <c r="AH170" s="62"/>
      <c r="AJ170" s="87"/>
    </row>
    <row r="171" spans="1:36" x14ac:dyDescent="0.25">
      <c r="A171" s="88"/>
      <c r="B171" s="14"/>
      <c r="C171" s="18" t="s">
        <v>79</v>
      </c>
      <c r="D171" s="16" t="s">
        <v>15</v>
      </c>
      <c r="E171" s="24">
        <v>288.80799999999999</v>
      </c>
      <c r="F171" s="20"/>
      <c r="G171" s="20"/>
      <c r="H171" s="34"/>
      <c r="I171" s="81"/>
      <c r="J171" s="61"/>
      <c r="K171" s="61"/>
      <c r="L171" s="62"/>
      <c r="M171" s="77"/>
      <c r="N171" s="61"/>
      <c r="O171" s="61"/>
      <c r="P171" s="62"/>
      <c r="Q171" s="77"/>
      <c r="R171" s="61"/>
      <c r="S171" s="61"/>
      <c r="T171" s="84"/>
      <c r="U171" s="77"/>
      <c r="V171" s="61"/>
      <c r="W171" s="61"/>
      <c r="X171" s="62"/>
      <c r="Y171" s="77"/>
      <c r="Z171" s="61"/>
      <c r="AA171" s="61"/>
      <c r="AB171" s="62"/>
      <c r="AC171" s="60"/>
      <c r="AD171" s="61"/>
      <c r="AE171" s="61"/>
      <c r="AF171" s="84"/>
      <c r="AG171" s="60"/>
      <c r="AH171" s="62"/>
      <c r="AJ171" s="87"/>
    </row>
    <row r="172" spans="1:36" ht="33.75" x14ac:dyDescent="0.25">
      <c r="A172" s="88"/>
      <c r="B172" s="14"/>
      <c r="C172" s="18" t="s">
        <v>30</v>
      </c>
      <c r="D172" s="16" t="s">
        <v>19</v>
      </c>
      <c r="E172" s="24">
        <v>33</v>
      </c>
      <c r="F172" s="20"/>
      <c r="G172" s="20"/>
      <c r="H172" s="34"/>
      <c r="I172" s="81"/>
      <c r="J172" s="61"/>
      <c r="K172" s="61"/>
      <c r="L172" s="62"/>
      <c r="M172" s="77"/>
      <c r="N172" s="61"/>
      <c r="O172" s="61"/>
      <c r="P172" s="62"/>
      <c r="Q172" s="77"/>
      <c r="R172" s="61"/>
      <c r="S172" s="61"/>
      <c r="T172" s="84"/>
      <c r="U172" s="77"/>
      <c r="V172" s="61"/>
      <c r="W172" s="61"/>
      <c r="X172" s="62"/>
      <c r="Y172" s="77"/>
      <c r="Z172" s="61"/>
      <c r="AA172" s="61"/>
      <c r="AB172" s="62"/>
      <c r="AC172" s="60"/>
      <c r="AD172" s="61"/>
      <c r="AE172" s="61"/>
      <c r="AF172" s="84"/>
      <c r="AG172" s="60"/>
      <c r="AH172" s="62"/>
      <c r="AJ172" s="87"/>
    </row>
    <row r="173" spans="1:36" ht="33.75" x14ac:dyDescent="0.25">
      <c r="A173" s="88"/>
      <c r="B173" s="14"/>
      <c r="C173" s="18" t="s">
        <v>64</v>
      </c>
      <c r="D173" s="16" t="s">
        <v>19</v>
      </c>
      <c r="E173" s="24">
        <v>15</v>
      </c>
      <c r="F173" s="20"/>
      <c r="G173" s="20"/>
      <c r="H173" s="34"/>
      <c r="I173" s="81"/>
      <c r="J173" s="61"/>
      <c r="K173" s="61"/>
      <c r="L173" s="62"/>
      <c r="M173" s="77"/>
      <c r="N173" s="61"/>
      <c r="O173" s="61"/>
      <c r="P173" s="62"/>
      <c r="Q173" s="77"/>
      <c r="R173" s="61"/>
      <c r="S173" s="61"/>
      <c r="T173" s="84"/>
      <c r="U173" s="77"/>
      <c r="V173" s="61"/>
      <c r="W173" s="61"/>
      <c r="X173" s="62"/>
      <c r="Y173" s="77"/>
      <c r="Z173" s="61"/>
      <c r="AA173" s="61"/>
      <c r="AB173" s="62"/>
      <c r="AC173" s="60"/>
      <c r="AD173" s="61"/>
      <c r="AE173" s="61"/>
      <c r="AF173" s="84"/>
      <c r="AG173" s="60"/>
      <c r="AH173" s="62"/>
      <c r="AJ173" s="87"/>
    </row>
    <row r="174" spans="1:36" ht="22.5" x14ac:dyDescent="0.25">
      <c r="A174" s="88"/>
      <c r="B174" s="14"/>
      <c r="C174" s="18" t="s">
        <v>255</v>
      </c>
      <c r="D174" s="16" t="s">
        <v>19</v>
      </c>
      <c r="E174" s="24">
        <v>0.3</v>
      </c>
      <c r="F174" s="20"/>
      <c r="G174" s="20"/>
      <c r="H174" s="34"/>
      <c r="I174" s="81"/>
      <c r="J174" s="61"/>
      <c r="K174" s="61"/>
      <c r="L174" s="62"/>
      <c r="M174" s="77"/>
      <c r="N174" s="61"/>
      <c r="O174" s="61"/>
      <c r="P174" s="62"/>
      <c r="Q174" s="77"/>
      <c r="R174" s="61"/>
      <c r="S174" s="61"/>
      <c r="T174" s="84"/>
      <c r="U174" s="77"/>
      <c r="V174" s="61"/>
      <c r="W174" s="61"/>
      <c r="X174" s="62"/>
      <c r="Y174" s="77"/>
      <c r="Z174" s="61"/>
      <c r="AA174" s="61"/>
      <c r="AB174" s="62"/>
      <c r="AC174" s="60"/>
      <c r="AD174" s="61"/>
      <c r="AE174" s="61"/>
      <c r="AF174" s="84"/>
      <c r="AG174" s="60"/>
      <c r="AH174" s="62"/>
      <c r="AJ174" s="87"/>
    </row>
    <row r="175" spans="1:36" ht="22.5" x14ac:dyDescent="0.25">
      <c r="A175" s="88"/>
      <c r="B175" s="14"/>
      <c r="C175" s="18" t="s">
        <v>72</v>
      </c>
      <c r="D175" s="16" t="s">
        <v>19</v>
      </c>
      <c r="E175" s="24">
        <v>0.2</v>
      </c>
      <c r="F175" s="20"/>
      <c r="G175" s="20"/>
      <c r="H175" s="34"/>
      <c r="I175" s="81"/>
      <c r="J175" s="61"/>
      <c r="K175" s="61"/>
      <c r="L175" s="62"/>
      <c r="M175" s="77"/>
      <c r="N175" s="61"/>
      <c r="O175" s="61"/>
      <c r="P175" s="62"/>
      <c r="Q175" s="77"/>
      <c r="R175" s="61"/>
      <c r="S175" s="61"/>
      <c r="T175" s="84"/>
      <c r="U175" s="77"/>
      <c r="V175" s="61"/>
      <c r="W175" s="61"/>
      <c r="X175" s="62"/>
      <c r="Y175" s="77"/>
      <c r="Z175" s="61"/>
      <c r="AA175" s="61"/>
      <c r="AB175" s="62"/>
      <c r="AC175" s="60"/>
      <c r="AD175" s="61"/>
      <c r="AE175" s="61"/>
      <c r="AF175" s="84"/>
      <c r="AG175" s="60"/>
      <c r="AH175" s="62"/>
      <c r="AJ175" s="87"/>
    </row>
    <row r="176" spans="1:36" ht="33.75" x14ac:dyDescent="0.25">
      <c r="A176" s="88"/>
      <c r="B176" s="14"/>
      <c r="C176" s="18" t="s">
        <v>256</v>
      </c>
      <c r="D176" s="16" t="s">
        <v>19</v>
      </c>
      <c r="E176" s="24">
        <v>1.833</v>
      </c>
      <c r="F176" s="20"/>
      <c r="G176" s="20"/>
      <c r="H176" s="34"/>
      <c r="I176" s="81"/>
      <c r="J176" s="61"/>
      <c r="K176" s="61"/>
      <c r="L176" s="62"/>
      <c r="M176" s="77"/>
      <c r="N176" s="61"/>
      <c r="O176" s="61"/>
      <c r="P176" s="62"/>
      <c r="Q176" s="77"/>
      <c r="R176" s="61"/>
      <c r="S176" s="61"/>
      <c r="T176" s="84"/>
      <c r="U176" s="77"/>
      <c r="V176" s="61"/>
      <c r="W176" s="61"/>
      <c r="X176" s="62"/>
      <c r="Y176" s="77"/>
      <c r="Z176" s="61"/>
      <c r="AA176" s="61"/>
      <c r="AB176" s="62"/>
      <c r="AC176" s="60"/>
      <c r="AD176" s="61"/>
      <c r="AE176" s="61"/>
      <c r="AF176" s="84"/>
      <c r="AG176" s="60"/>
      <c r="AH176" s="62"/>
      <c r="AJ176" s="87"/>
    </row>
    <row r="177" spans="1:36" x14ac:dyDescent="0.25">
      <c r="A177" s="181" t="s">
        <v>257</v>
      </c>
      <c r="B177" s="165"/>
      <c r="C177" s="108" t="s">
        <v>258</v>
      </c>
      <c r="D177" s="109"/>
      <c r="E177" s="148"/>
      <c r="F177" s="110"/>
      <c r="G177" s="110"/>
      <c r="H177" s="154"/>
      <c r="I177" s="164"/>
      <c r="J177" s="70">
        <f t="shared" ref="J177:N177" si="328">SUM(J178:J180)</f>
        <v>0</v>
      </c>
      <c r="K177" s="70"/>
      <c r="L177" s="71"/>
      <c r="M177" s="78"/>
      <c r="N177" s="70">
        <f t="shared" si="328"/>
        <v>0</v>
      </c>
      <c r="O177" s="70"/>
      <c r="P177" s="71"/>
      <c r="Q177" s="78"/>
      <c r="R177" s="70">
        <f t="shared" ref="R177" si="329">SUM(R178:R180)</f>
        <v>0</v>
      </c>
      <c r="S177" s="70"/>
      <c r="T177" s="132"/>
      <c r="U177" s="78"/>
      <c r="V177" s="70">
        <f>SUM(V178:V180)</f>
        <v>0</v>
      </c>
      <c r="W177" s="70"/>
      <c r="X177" s="71"/>
      <c r="Y177" s="78"/>
      <c r="Z177" s="70">
        <f>SUM(Z178:Z180)</f>
        <v>0</v>
      </c>
      <c r="AA177" s="70"/>
      <c r="AB177" s="71"/>
      <c r="AC177" s="72"/>
      <c r="AD177" s="70">
        <f t="shared" ref="AD177" si="330">SUM(AD178:AD180)</f>
        <v>0</v>
      </c>
      <c r="AE177" s="70"/>
      <c r="AF177" s="132"/>
      <c r="AG177" s="72"/>
      <c r="AH177" s="71">
        <f>SUM(AH178:AH180)</f>
        <v>0</v>
      </c>
      <c r="AJ177" s="87"/>
    </row>
    <row r="178" spans="1:36" ht="67.5" x14ac:dyDescent="0.25">
      <c r="A178" s="88" t="s">
        <v>259</v>
      </c>
      <c r="B178" s="14"/>
      <c r="C178" s="18" t="s">
        <v>260</v>
      </c>
      <c r="D178" s="16" t="s">
        <v>26</v>
      </c>
      <c r="E178" s="22">
        <v>1608</v>
      </c>
      <c r="F178" s="20"/>
      <c r="G178" s="20"/>
      <c r="H178" s="34"/>
      <c r="I178" s="81"/>
      <c r="J178" s="63">
        <f t="shared" ref="J178:J179" si="331">ROUND(I178*F178,2)</f>
        <v>0</v>
      </c>
      <c r="K178" s="63"/>
      <c r="L178" s="64"/>
      <c r="M178" s="74"/>
      <c r="N178" s="63">
        <f t="shared" ref="N178:N179" si="332">ROUND(M178*F178,2)</f>
        <v>0</v>
      </c>
      <c r="O178" s="63"/>
      <c r="P178" s="64"/>
      <c r="Q178" s="74"/>
      <c r="R178" s="63">
        <f>ROUND(Q178*F178,2)</f>
        <v>0</v>
      </c>
      <c r="S178" s="63"/>
      <c r="T178" s="86"/>
      <c r="U178" s="74"/>
      <c r="V178" s="63">
        <f>ROUND(U178*F178,0)</f>
        <v>0</v>
      </c>
      <c r="W178" s="63"/>
      <c r="X178" s="64"/>
      <c r="Y178" s="74"/>
      <c r="Z178" s="67">
        <f t="shared" ref="Z178:Z179" si="333">ROUND(Y178*F178,0)</f>
        <v>0</v>
      </c>
      <c r="AA178" s="63"/>
      <c r="AB178" s="64"/>
      <c r="AC178" s="69">
        <f t="shared" ref="AC178:AC179" si="334">I178+M178+Q178+U178+Y178</f>
        <v>0</v>
      </c>
      <c r="AD178" s="67">
        <f t="shared" ref="AD178:AD179" si="335">J178+N178+R178+V178+Z178</f>
        <v>0</v>
      </c>
      <c r="AE178" s="63"/>
      <c r="AF178" s="86"/>
      <c r="AG178" s="69">
        <f t="shared" ref="AG178:AG179" si="336">E178-AC178</f>
        <v>1608</v>
      </c>
      <c r="AH178" s="68">
        <f t="shared" ref="AH178:AH179" si="337">G178-AD178</f>
        <v>0</v>
      </c>
      <c r="AJ178" s="87"/>
    </row>
    <row r="179" spans="1:36" ht="33.75" x14ac:dyDescent="0.25">
      <c r="A179" s="88" t="s">
        <v>261</v>
      </c>
      <c r="B179" s="14"/>
      <c r="C179" s="18" t="s">
        <v>262</v>
      </c>
      <c r="D179" s="16" t="s">
        <v>26</v>
      </c>
      <c r="E179" s="22">
        <v>1608</v>
      </c>
      <c r="F179" s="20"/>
      <c r="G179" s="20"/>
      <c r="H179" s="34"/>
      <c r="I179" s="81"/>
      <c r="J179" s="63">
        <f t="shared" si="331"/>
        <v>0</v>
      </c>
      <c r="K179" s="63"/>
      <c r="L179" s="64"/>
      <c r="M179" s="74"/>
      <c r="N179" s="63">
        <f t="shared" si="332"/>
        <v>0</v>
      </c>
      <c r="O179" s="63"/>
      <c r="P179" s="64"/>
      <c r="Q179" s="74"/>
      <c r="R179" s="63">
        <f t="shared" ref="R179:R180" si="338">ROUND(Q179*F179,2)</f>
        <v>0</v>
      </c>
      <c r="S179" s="63"/>
      <c r="T179" s="86"/>
      <c r="U179" s="74"/>
      <c r="V179" s="63">
        <f t="shared" ref="V179" si="339">ROUND(U179*F179,0)</f>
        <v>0</v>
      </c>
      <c r="W179" s="63"/>
      <c r="X179" s="64"/>
      <c r="Y179" s="74"/>
      <c r="Z179" s="67">
        <f t="shared" si="333"/>
        <v>0</v>
      </c>
      <c r="AA179" s="63"/>
      <c r="AB179" s="64"/>
      <c r="AC179" s="69">
        <f t="shared" si="334"/>
        <v>0</v>
      </c>
      <c r="AD179" s="67">
        <f t="shared" si="335"/>
        <v>0</v>
      </c>
      <c r="AE179" s="63"/>
      <c r="AF179" s="86"/>
      <c r="AG179" s="69">
        <f t="shared" si="336"/>
        <v>1608</v>
      </c>
      <c r="AH179" s="68">
        <f t="shared" si="337"/>
        <v>0</v>
      </c>
      <c r="AJ179" s="87"/>
    </row>
    <row r="180" spans="1:36" ht="22.5" x14ac:dyDescent="0.25">
      <c r="A180" s="88" t="s">
        <v>263</v>
      </c>
      <c r="B180" s="14"/>
      <c r="C180" s="18" t="s">
        <v>264</v>
      </c>
      <c r="D180" s="16" t="s">
        <v>26</v>
      </c>
      <c r="E180" s="21">
        <v>1608</v>
      </c>
      <c r="F180" s="20"/>
      <c r="G180" s="20"/>
      <c r="H180" s="34"/>
      <c r="I180" s="81"/>
      <c r="J180" s="63">
        <f t="shared" ref="J180" si="340">ROUND(I180*F180,2)</f>
        <v>0</v>
      </c>
      <c r="K180" s="63"/>
      <c r="L180" s="64"/>
      <c r="M180" s="74"/>
      <c r="N180" s="63">
        <f t="shared" ref="N180" si="341">ROUND(M180*F180,2)</f>
        <v>0</v>
      </c>
      <c r="O180" s="63"/>
      <c r="P180" s="64"/>
      <c r="Q180" s="74"/>
      <c r="R180" s="63">
        <f t="shared" si="338"/>
        <v>0</v>
      </c>
      <c r="S180" s="63"/>
      <c r="T180" s="86"/>
      <c r="U180" s="74"/>
      <c r="V180" s="63">
        <f>ROUND(U180*F180,0)</f>
        <v>0</v>
      </c>
      <c r="W180" s="63"/>
      <c r="X180" s="64"/>
      <c r="Y180" s="74"/>
      <c r="Z180" s="67">
        <f t="shared" ref="Z180" si="342">ROUND(Y180*F180,0)</f>
        <v>0</v>
      </c>
      <c r="AA180" s="63"/>
      <c r="AB180" s="64"/>
      <c r="AC180" s="69">
        <f t="shared" ref="AC180" si="343">I180+M180+Q180+U180+Y180</f>
        <v>0</v>
      </c>
      <c r="AD180" s="67">
        <f t="shared" ref="AD180" si="344">J180+N180+R180+V180+Z180</f>
        <v>0</v>
      </c>
      <c r="AE180" s="63"/>
      <c r="AF180" s="86"/>
      <c r="AG180" s="69">
        <f t="shared" ref="AG180" si="345">E180-AC180</f>
        <v>1608</v>
      </c>
      <c r="AH180" s="68">
        <f t="shared" ref="AH180" si="346">G180-AD180</f>
        <v>0</v>
      </c>
      <c r="AJ180" s="87"/>
    </row>
    <row r="181" spans="1:36" ht="21" x14ac:dyDescent="0.25">
      <c r="A181" s="181" t="s">
        <v>265</v>
      </c>
      <c r="B181" s="165"/>
      <c r="C181" s="108" t="s">
        <v>266</v>
      </c>
      <c r="D181" s="109"/>
      <c r="E181" s="148"/>
      <c r="F181" s="110"/>
      <c r="G181" s="110"/>
      <c r="H181" s="154"/>
      <c r="I181" s="164"/>
      <c r="J181" s="70">
        <f t="shared" ref="J181:N181" si="347">J182</f>
        <v>0</v>
      </c>
      <c r="K181" s="70"/>
      <c r="L181" s="71"/>
      <c r="M181" s="78"/>
      <c r="N181" s="70">
        <f t="shared" si="347"/>
        <v>0</v>
      </c>
      <c r="O181" s="70"/>
      <c r="P181" s="71"/>
      <c r="Q181" s="78"/>
      <c r="R181" s="70">
        <f t="shared" ref="R181" si="348">R182</f>
        <v>0</v>
      </c>
      <c r="S181" s="70"/>
      <c r="T181" s="132"/>
      <c r="U181" s="78"/>
      <c r="V181" s="70">
        <f>V182</f>
        <v>0</v>
      </c>
      <c r="W181" s="70"/>
      <c r="X181" s="71"/>
      <c r="Y181" s="78"/>
      <c r="Z181" s="70">
        <f>Z182</f>
        <v>0</v>
      </c>
      <c r="AA181" s="70"/>
      <c r="AB181" s="71"/>
      <c r="AC181" s="72"/>
      <c r="AD181" s="70">
        <f t="shared" ref="AD181" si="349">AD182</f>
        <v>0</v>
      </c>
      <c r="AE181" s="70"/>
      <c r="AF181" s="132"/>
      <c r="AG181" s="72"/>
      <c r="AH181" s="71">
        <f>AH182</f>
        <v>0</v>
      </c>
      <c r="AJ181" s="87"/>
    </row>
    <row r="182" spans="1:36" ht="22.5" x14ac:dyDescent="0.25">
      <c r="A182" s="88" t="s">
        <v>267</v>
      </c>
      <c r="B182" s="14"/>
      <c r="C182" s="18" t="s">
        <v>268</v>
      </c>
      <c r="D182" s="16" t="s">
        <v>26</v>
      </c>
      <c r="E182" s="22">
        <v>1693.2</v>
      </c>
      <c r="F182" s="20"/>
      <c r="G182" s="20"/>
      <c r="H182" s="34"/>
      <c r="I182" s="81"/>
      <c r="J182" s="63">
        <f t="shared" ref="J182" si="350">ROUND(I182*F182,2)</f>
        <v>0</v>
      </c>
      <c r="K182" s="63"/>
      <c r="L182" s="64"/>
      <c r="M182" s="74"/>
      <c r="N182" s="63">
        <f t="shared" ref="N182" si="351">ROUND(M182*F182,2)</f>
        <v>0</v>
      </c>
      <c r="O182" s="63"/>
      <c r="P182" s="64"/>
      <c r="Q182" s="74"/>
      <c r="R182" s="63">
        <f>ROUND(Q182*F182,2)</f>
        <v>0</v>
      </c>
      <c r="S182" s="63"/>
      <c r="T182" s="86"/>
      <c r="U182" s="74"/>
      <c r="V182" s="63">
        <f>ROUND(U182*F182,0)</f>
        <v>0</v>
      </c>
      <c r="W182" s="63"/>
      <c r="X182" s="64"/>
      <c r="Y182" s="74"/>
      <c r="Z182" s="67">
        <f t="shared" ref="Z182" si="352">ROUND(Y182*F182,0)</f>
        <v>0</v>
      </c>
      <c r="AA182" s="63"/>
      <c r="AB182" s="64"/>
      <c r="AC182" s="69">
        <f t="shared" ref="AC182" si="353">I182+M182+Q182+U182+Y182</f>
        <v>0</v>
      </c>
      <c r="AD182" s="67">
        <f t="shared" ref="AD182" si="354">J182+N182+R182+V182+Z182</f>
        <v>0</v>
      </c>
      <c r="AE182" s="63"/>
      <c r="AF182" s="86"/>
      <c r="AG182" s="69">
        <f t="shared" ref="AG182" si="355">E182-AC182</f>
        <v>1693.2</v>
      </c>
      <c r="AH182" s="68">
        <f t="shared" ref="AH182" si="356">G182-AD182</f>
        <v>0</v>
      </c>
      <c r="AJ182" s="87"/>
    </row>
    <row r="183" spans="1:36" x14ac:dyDescent="0.25">
      <c r="A183" s="88"/>
      <c r="B183" s="14"/>
      <c r="C183" s="18"/>
      <c r="D183" s="16"/>
      <c r="E183" s="22"/>
      <c r="F183" s="20"/>
      <c r="G183" s="20"/>
      <c r="H183" s="34"/>
      <c r="I183" s="81"/>
      <c r="J183" s="61"/>
      <c r="K183" s="61"/>
      <c r="L183" s="62"/>
      <c r="M183" s="77"/>
      <c r="N183" s="61"/>
      <c r="O183" s="61"/>
      <c r="P183" s="62"/>
      <c r="Q183" s="77"/>
      <c r="R183" s="61"/>
      <c r="S183" s="61"/>
      <c r="T183" s="84"/>
      <c r="U183" s="77"/>
      <c r="V183" s="61"/>
      <c r="W183" s="61"/>
      <c r="X183" s="62"/>
      <c r="Y183" s="77"/>
      <c r="Z183" s="61"/>
      <c r="AA183" s="61"/>
      <c r="AB183" s="62"/>
      <c r="AC183" s="60"/>
      <c r="AD183" s="61"/>
      <c r="AE183" s="61"/>
      <c r="AF183" s="84"/>
      <c r="AG183" s="60"/>
      <c r="AH183" s="62"/>
      <c r="AJ183" s="87"/>
    </row>
    <row r="184" spans="1:36" ht="22.5" x14ac:dyDescent="0.25">
      <c r="A184" s="88"/>
      <c r="B184" s="14"/>
      <c r="C184" s="18" t="s">
        <v>22</v>
      </c>
      <c r="D184" s="16"/>
      <c r="E184" s="19"/>
      <c r="F184" s="20"/>
      <c r="G184" s="20"/>
      <c r="H184" s="34"/>
      <c r="I184" s="81"/>
      <c r="J184" s="61"/>
      <c r="K184" s="61"/>
      <c r="L184" s="62"/>
      <c r="M184" s="77"/>
      <c r="N184" s="61"/>
      <c r="O184" s="61"/>
      <c r="P184" s="62"/>
      <c r="Q184" s="77"/>
      <c r="R184" s="61"/>
      <c r="S184" s="61"/>
      <c r="T184" s="84"/>
      <c r="U184" s="77"/>
      <c r="V184" s="61"/>
      <c r="W184" s="61"/>
      <c r="X184" s="62"/>
      <c r="Y184" s="77"/>
      <c r="Z184" s="61"/>
      <c r="AA184" s="61"/>
      <c r="AB184" s="62"/>
      <c r="AC184" s="60"/>
      <c r="AD184" s="61"/>
      <c r="AE184" s="61"/>
      <c r="AF184" s="84"/>
      <c r="AG184" s="60"/>
      <c r="AH184" s="62"/>
      <c r="AJ184" s="87"/>
    </row>
    <row r="185" spans="1:36" x14ac:dyDescent="0.25">
      <c r="A185" s="88"/>
      <c r="B185" s="14"/>
      <c r="C185" s="18" t="s">
        <v>269</v>
      </c>
      <c r="D185" s="16" t="s">
        <v>26</v>
      </c>
      <c r="E185" s="24">
        <v>1777.86</v>
      </c>
      <c r="F185" s="20"/>
      <c r="G185" s="20"/>
      <c r="H185" s="34"/>
      <c r="I185" s="81"/>
      <c r="J185" s="61"/>
      <c r="K185" s="61"/>
      <c r="L185" s="62"/>
      <c r="M185" s="77"/>
      <c r="N185" s="61"/>
      <c r="O185" s="61"/>
      <c r="P185" s="62"/>
      <c r="Q185" s="77"/>
      <c r="R185" s="61"/>
      <c r="S185" s="61"/>
      <c r="T185" s="84"/>
      <c r="U185" s="77"/>
      <c r="V185" s="61"/>
      <c r="W185" s="61"/>
      <c r="X185" s="62"/>
      <c r="Y185" s="77"/>
      <c r="Z185" s="61"/>
      <c r="AA185" s="61"/>
      <c r="AB185" s="62"/>
      <c r="AC185" s="60"/>
      <c r="AD185" s="61"/>
      <c r="AE185" s="61"/>
      <c r="AF185" s="84"/>
      <c r="AG185" s="60"/>
      <c r="AH185" s="62"/>
      <c r="AJ185" s="87"/>
    </row>
    <row r="186" spans="1:36" x14ac:dyDescent="0.25">
      <c r="A186" s="181" t="s">
        <v>270</v>
      </c>
      <c r="B186" s="165"/>
      <c r="C186" s="108" t="s">
        <v>271</v>
      </c>
      <c r="D186" s="109"/>
      <c r="E186" s="148"/>
      <c r="F186" s="110"/>
      <c r="G186" s="110"/>
      <c r="H186" s="154"/>
      <c r="I186" s="164"/>
      <c r="J186" s="70">
        <f t="shared" ref="J186" si="357">J187</f>
        <v>0</v>
      </c>
      <c r="K186" s="70"/>
      <c r="L186" s="71"/>
      <c r="M186" s="78"/>
      <c r="N186" s="70">
        <f t="shared" ref="N186" si="358">N187</f>
        <v>0</v>
      </c>
      <c r="O186" s="70"/>
      <c r="P186" s="71"/>
      <c r="Q186" s="78"/>
      <c r="R186" s="70">
        <f t="shared" ref="R186" si="359">R187</f>
        <v>0</v>
      </c>
      <c r="S186" s="70"/>
      <c r="T186" s="132"/>
      <c r="U186" s="78"/>
      <c r="V186" s="70">
        <f>V187</f>
        <v>0</v>
      </c>
      <c r="W186" s="70"/>
      <c r="X186" s="71"/>
      <c r="Y186" s="78"/>
      <c r="Z186" s="70">
        <f>Z187</f>
        <v>0</v>
      </c>
      <c r="AA186" s="70"/>
      <c r="AB186" s="71"/>
      <c r="AC186" s="72"/>
      <c r="AD186" s="70">
        <f t="shared" ref="AD186" si="360">AD187</f>
        <v>0</v>
      </c>
      <c r="AE186" s="70"/>
      <c r="AF186" s="132"/>
      <c r="AG186" s="72"/>
      <c r="AH186" s="71">
        <f>AH187</f>
        <v>0</v>
      </c>
      <c r="AJ186" s="87"/>
    </row>
    <row r="187" spans="1:36" ht="33.75" x14ac:dyDescent="0.25">
      <c r="A187" s="88" t="s">
        <v>272</v>
      </c>
      <c r="B187" s="14"/>
      <c r="C187" s="18" t="s">
        <v>273</v>
      </c>
      <c r="D187" s="16" t="s">
        <v>200</v>
      </c>
      <c r="E187" s="22">
        <v>55.24</v>
      </c>
      <c r="F187" s="20"/>
      <c r="G187" s="20"/>
      <c r="H187" s="34"/>
      <c r="I187" s="81"/>
      <c r="J187" s="63">
        <f t="shared" ref="J187" si="361">ROUND(I187*F187,2)</f>
        <v>0</v>
      </c>
      <c r="K187" s="63"/>
      <c r="L187" s="64"/>
      <c r="M187" s="74"/>
      <c r="N187" s="63">
        <f t="shared" ref="N187" si="362">ROUND(M187*F187,2)</f>
        <v>0</v>
      </c>
      <c r="O187" s="63"/>
      <c r="P187" s="64"/>
      <c r="Q187" s="74"/>
      <c r="R187" s="63">
        <f>ROUND(Q187*F187,2)</f>
        <v>0</v>
      </c>
      <c r="S187" s="63"/>
      <c r="T187" s="86"/>
      <c r="U187" s="74"/>
      <c r="V187" s="63">
        <f>ROUND(U187*F187,0)</f>
        <v>0</v>
      </c>
      <c r="W187" s="63"/>
      <c r="X187" s="64"/>
      <c r="Y187" s="74"/>
      <c r="Z187" s="67">
        <f t="shared" ref="Z187" si="363">ROUND(Y187*F187,0)</f>
        <v>0</v>
      </c>
      <c r="AA187" s="63"/>
      <c r="AB187" s="64"/>
      <c r="AC187" s="69">
        <f t="shared" ref="AC187" si="364">I187+M187+Q187+U187+Y187</f>
        <v>0</v>
      </c>
      <c r="AD187" s="67">
        <f t="shared" ref="AD187" si="365">J187+N187+R187+V187+Z187</f>
        <v>0</v>
      </c>
      <c r="AE187" s="63"/>
      <c r="AF187" s="86"/>
      <c r="AG187" s="69">
        <f t="shared" ref="AG187" si="366">E187-AC187</f>
        <v>55.24</v>
      </c>
      <c r="AH187" s="68">
        <f t="shared" ref="AH187" si="367">G187-AD187</f>
        <v>0</v>
      </c>
      <c r="AJ187" s="87"/>
    </row>
    <row r="188" spans="1:36" x14ac:dyDescent="0.25">
      <c r="A188" s="88"/>
      <c r="B188" s="14"/>
      <c r="C188" s="18"/>
      <c r="D188" s="16"/>
      <c r="E188" s="22"/>
      <c r="F188" s="20"/>
      <c r="G188" s="20"/>
      <c r="H188" s="34"/>
      <c r="I188" s="81"/>
      <c r="J188" s="61"/>
      <c r="K188" s="61"/>
      <c r="L188" s="62"/>
      <c r="M188" s="77"/>
      <c r="N188" s="61"/>
      <c r="O188" s="61"/>
      <c r="P188" s="62"/>
      <c r="Q188" s="77"/>
      <c r="R188" s="61"/>
      <c r="S188" s="61"/>
      <c r="T188" s="84"/>
      <c r="U188" s="77"/>
      <c r="V188" s="61"/>
      <c r="W188" s="61"/>
      <c r="X188" s="62"/>
      <c r="Y188" s="77"/>
      <c r="Z188" s="61"/>
      <c r="AA188" s="61"/>
      <c r="AB188" s="62"/>
      <c r="AC188" s="60"/>
      <c r="AD188" s="61"/>
      <c r="AE188" s="61"/>
      <c r="AF188" s="84"/>
      <c r="AG188" s="60"/>
      <c r="AH188" s="62"/>
      <c r="AJ188" s="87"/>
    </row>
    <row r="189" spans="1:36" ht="22.5" x14ac:dyDescent="0.25">
      <c r="A189" s="88"/>
      <c r="B189" s="14"/>
      <c r="C189" s="18" t="s">
        <v>22</v>
      </c>
      <c r="D189" s="16"/>
      <c r="E189" s="19"/>
      <c r="F189" s="20"/>
      <c r="G189" s="20"/>
      <c r="H189" s="34"/>
      <c r="I189" s="81"/>
      <c r="J189" s="61"/>
      <c r="K189" s="61"/>
      <c r="L189" s="62"/>
      <c r="M189" s="77"/>
      <c r="N189" s="61"/>
      <c r="O189" s="61"/>
      <c r="P189" s="62"/>
      <c r="Q189" s="77"/>
      <c r="R189" s="61"/>
      <c r="S189" s="61"/>
      <c r="T189" s="84"/>
      <c r="U189" s="77"/>
      <c r="V189" s="61"/>
      <c r="W189" s="61"/>
      <c r="X189" s="62"/>
      <c r="Y189" s="77"/>
      <c r="Z189" s="61"/>
      <c r="AA189" s="61"/>
      <c r="AB189" s="62"/>
      <c r="AC189" s="60"/>
      <c r="AD189" s="61"/>
      <c r="AE189" s="61"/>
      <c r="AF189" s="84"/>
      <c r="AG189" s="60"/>
      <c r="AH189" s="62"/>
      <c r="AJ189" s="87"/>
    </row>
    <row r="190" spans="1:36" ht="22.5" x14ac:dyDescent="0.25">
      <c r="A190" s="88"/>
      <c r="B190" s="14"/>
      <c r="C190" s="18" t="s">
        <v>274</v>
      </c>
      <c r="D190" s="16" t="s">
        <v>19</v>
      </c>
      <c r="E190" s="25">
        <v>0.5524</v>
      </c>
      <c r="F190" s="20"/>
      <c r="G190" s="20"/>
      <c r="H190" s="34"/>
      <c r="I190" s="81"/>
      <c r="J190" s="61"/>
      <c r="K190" s="61"/>
      <c r="L190" s="62"/>
      <c r="M190" s="77"/>
      <c r="N190" s="61"/>
      <c r="O190" s="61"/>
      <c r="P190" s="62"/>
      <c r="Q190" s="77"/>
      <c r="R190" s="61"/>
      <c r="S190" s="61"/>
      <c r="T190" s="84"/>
      <c r="U190" s="77"/>
      <c r="V190" s="61"/>
      <c r="W190" s="61"/>
      <c r="X190" s="62"/>
      <c r="Y190" s="77"/>
      <c r="Z190" s="61"/>
      <c r="AA190" s="61"/>
      <c r="AB190" s="62"/>
      <c r="AC190" s="60"/>
      <c r="AD190" s="61"/>
      <c r="AE190" s="61"/>
      <c r="AF190" s="84"/>
      <c r="AG190" s="60"/>
      <c r="AH190" s="62"/>
      <c r="AJ190" s="87"/>
    </row>
    <row r="191" spans="1:36" ht="22.5" x14ac:dyDescent="0.25">
      <c r="A191" s="88"/>
      <c r="B191" s="14"/>
      <c r="C191" s="18" t="s">
        <v>275</v>
      </c>
      <c r="D191" s="16" t="s">
        <v>15</v>
      </c>
      <c r="E191" s="25">
        <v>19.886399999999998</v>
      </c>
      <c r="F191" s="20"/>
      <c r="G191" s="20"/>
      <c r="H191" s="34"/>
      <c r="I191" s="81"/>
      <c r="J191" s="61"/>
      <c r="K191" s="61"/>
      <c r="L191" s="62"/>
      <c r="M191" s="77"/>
      <c r="N191" s="61"/>
      <c r="O191" s="61"/>
      <c r="P191" s="62"/>
      <c r="Q191" s="77"/>
      <c r="R191" s="61"/>
      <c r="S191" s="61"/>
      <c r="T191" s="84"/>
      <c r="U191" s="77"/>
      <c r="V191" s="61"/>
      <c r="W191" s="61"/>
      <c r="X191" s="62"/>
      <c r="Y191" s="77"/>
      <c r="Z191" s="61"/>
      <c r="AA191" s="61"/>
      <c r="AB191" s="62"/>
      <c r="AC191" s="60"/>
      <c r="AD191" s="61"/>
      <c r="AE191" s="61"/>
      <c r="AF191" s="84"/>
      <c r="AG191" s="60"/>
      <c r="AH191" s="62"/>
      <c r="AJ191" s="87"/>
    </row>
    <row r="192" spans="1:36" ht="22.5" x14ac:dyDescent="0.25">
      <c r="A192" s="88"/>
      <c r="B192" s="14"/>
      <c r="C192" s="18" t="s">
        <v>276</v>
      </c>
      <c r="D192" s="16" t="s">
        <v>200</v>
      </c>
      <c r="E192" s="25">
        <v>55.24</v>
      </c>
      <c r="F192" s="20"/>
      <c r="G192" s="20"/>
      <c r="H192" s="34"/>
      <c r="I192" s="81"/>
      <c r="J192" s="61"/>
      <c r="K192" s="61"/>
      <c r="L192" s="62"/>
      <c r="M192" s="77"/>
      <c r="N192" s="61"/>
      <c r="O192" s="61"/>
      <c r="P192" s="62"/>
      <c r="Q192" s="77"/>
      <c r="R192" s="61"/>
      <c r="S192" s="61"/>
      <c r="T192" s="84"/>
      <c r="U192" s="77"/>
      <c r="V192" s="61"/>
      <c r="W192" s="61"/>
      <c r="X192" s="62"/>
      <c r="Y192" s="77"/>
      <c r="Z192" s="61"/>
      <c r="AA192" s="61"/>
      <c r="AB192" s="62"/>
      <c r="AC192" s="60"/>
      <c r="AD192" s="61"/>
      <c r="AE192" s="61"/>
      <c r="AF192" s="84"/>
      <c r="AG192" s="60"/>
      <c r="AH192" s="62"/>
      <c r="AJ192" s="87"/>
    </row>
    <row r="193" spans="1:36" x14ac:dyDescent="0.25">
      <c r="A193" s="181" t="s">
        <v>277</v>
      </c>
      <c r="B193" s="165"/>
      <c r="C193" s="108" t="s">
        <v>278</v>
      </c>
      <c r="D193" s="109"/>
      <c r="E193" s="148"/>
      <c r="F193" s="110"/>
      <c r="G193" s="110"/>
      <c r="H193" s="154"/>
      <c r="I193" s="164"/>
      <c r="J193" s="70">
        <f t="shared" ref="J193:N193" si="368">SUM(J194:J198)</f>
        <v>0</v>
      </c>
      <c r="K193" s="70"/>
      <c r="L193" s="71"/>
      <c r="M193" s="78"/>
      <c r="N193" s="70">
        <f t="shared" si="368"/>
        <v>0</v>
      </c>
      <c r="O193" s="70"/>
      <c r="P193" s="71"/>
      <c r="Q193" s="78"/>
      <c r="R193" s="70">
        <f t="shared" ref="R193" si="369">SUM(R194:R198)</f>
        <v>0</v>
      </c>
      <c r="S193" s="70"/>
      <c r="T193" s="132"/>
      <c r="U193" s="78"/>
      <c r="V193" s="70">
        <f>SUM(V194:V198)</f>
        <v>0</v>
      </c>
      <c r="W193" s="70"/>
      <c r="X193" s="71"/>
      <c r="Y193" s="78"/>
      <c r="Z193" s="70">
        <f>SUM(Z194:Z198)</f>
        <v>0</v>
      </c>
      <c r="AA193" s="70"/>
      <c r="AB193" s="71"/>
      <c r="AC193" s="72"/>
      <c r="AD193" s="70">
        <f t="shared" ref="AD193" si="370">SUM(AD194:AD198)</f>
        <v>0</v>
      </c>
      <c r="AE193" s="70"/>
      <c r="AF193" s="132"/>
      <c r="AG193" s="72"/>
      <c r="AH193" s="71">
        <f>SUM(AH194:AH198)</f>
        <v>0</v>
      </c>
      <c r="AJ193" s="87"/>
    </row>
    <row r="194" spans="1:36" ht="33.75" x14ac:dyDescent="0.25">
      <c r="A194" s="88" t="s">
        <v>279</v>
      </c>
      <c r="B194" s="14"/>
      <c r="C194" s="18" t="s">
        <v>280</v>
      </c>
      <c r="D194" s="16" t="s">
        <v>26</v>
      </c>
      <c r="E194" s="22">
        <f>9.718*100</f>
        <v>971.8</v>
      </c>
      <c r="F194" s="20"/>
      <c r="G194" s="20"/>
      <c r="H194" s="34"/>
      <c r="I194" s="81"/>
      <c r="J194" s="63">
        <f t="shared" ref="J194" si="371">ROUND(I194*F194,2)</f>
        <v>0</v>
      </c>
      <c r="K194" s="63"/>
      <c r="L194" s="64"/>
      <c r="M194" s="74"/>
      <c r="N194" s="63">
        <f t="shared" ref="N194" si="372">ROUND(M194*F194,2)</f>
        <v>0</v>
      </c>
      <c r="O194" s="63"/>
      <c r="P194" s="64"/>
      <c r="Q194" s="74"/>
      <c r="R194" s="63">
        <f>ROUND(Q194*F194,2)</f>
        <v>0</v>
      </c>
      <c r="S194" s="63"/>
      <c r="T194" s="86"/>
      <c r="U194" s="74"/>
      <c r="V194" s="63">
        <f>ROUND(U194*F194,0)</f>
        <v>0</v>
      </c>
      <c r="W194" s="63"/>
      <c r="X194" s="64"/>
      <c r="Y194" s="74"/>
      <c r="Z194" s="67">
        <f t="shared" ref="Z194" si="373">ROUND(Y194*F194,0)</f>
        <v>0</v>
      </c>
      <c r="AA194" s="63"/>
      <c r="AB194" s="64"/>
      <c r="AC194" s="69">
        <f t="shared" ref="AC194" si="374">I194+M194+Q194+U194+Y194</f>
        <v>0</v>
      </c>
      <c r="AD194" s="67">
        <f t="shared" ref="AD194" si="375">J194+N194+R194+V194+Z194</f>
        <v>0</v>
      </c>
      <c r="AE194" s="63"/>
      <c r="AF194" s="86"/>
      <c r="AG194" s="69">
        <f t="shared" ref="AG194" si="376">E194-AC194</f>
        <v>971.8</v>
      </c>
      <c r="AH194" s="68">
        <f t="shared" ref="AH194" si="377">G194-AD194</f>
        <v>0</v>
      </c>
      <c r="AJ194" s="87"/>
    </row>
    <row r="195" spans="1:36" ht="33.75" x14ac:dyDescent="0.25">
      <c r="A195" s="88" t="s">
        <v>281</v>
      </c>
      <c r="B195" s="14"/>
      <c r="C195" s="18" t="s">
        <v>282</v>
      </c>
      <c r="D195" s="16" t="s">
        <v>26</v>
      </c>
      <c r="E195" s="22">
        <f>956.6</f>
        <v>956.6</v>
      </c>
      <c r="F195" s="20"/>
      <c r="G195" s="20"/>
      <c r="H195" s="34"/>
      <c r="I195" s="81"/>
      <c r="J195" s="63">
        <f t="shared" ref="J195:J198" si="378">ROUND(I195*F195,2)</f>
        <v>0</v>
      </c>
      <c r="K195" s="63"/>
      <c r="L195" s="64"/>
      <c r="M195" s="74"/>
      <c r="N195" s="63">
        <f t="shared" ref="N195:N198" si="379">ROUND(M195*F195,2)</f>
        <v>0</v>
      </c>
      <c r="O195" s="63"/>
      <c r="P195" s="64"/>
      <c r="Q195" s="74"/>
      <c r="R195" s="63">
        <f t="shared" ref="R195:R198" si="380">ROUND(Q195*F195,2)</f>
        <v>0</v>
      </c>
      <c r="S195" s="63"/>
      <c r="T195" s="86"/>
      <c r="U195" s="74"/>
      <c r="V195" s="63">
        <f t="shared" ref="V195:V197" si="381">ROUND(U195*F195,0)</f>
        <v>0</v>
      </c>
      <c r="W195" s="63"/>
      <c r="X195" s="64"/>
      <c r="Y195" s="74"/>
      <c r="Z195" s="67">
        <f t="shared" ref="Z195:Z198" si="382">ROUND(Y195*F195,0)</f>
        <v>0</v>
      </c>
      <c r="AA195" s="63"/>
      <c r="AB195" s="64"/>
      <c r="AC195" s="69">
        <f t="shared" ref="AC195:AC198" si="383">I195+M195+Q195+U195+Y195</f>
        <v>0</v>
      </c>
      <c r="AD195" s="67">
        <f t="shared" ref="AD195:AD198" si="384">J195+N195+R195+V195+Z195</f>
        <v>0</v>
      </c>
      <c r="AE195" s="63"/>
      <c r="AF195" s="86"/>
      <c r="AG195" s="69">
        <f t="shared" ref="AG195:AG198" si="385">E195-AC195</f>
        <v>956.6</v>
      </c>
      <c r="AH195" s="68">
        <f t="shared" ref="AH195:AH198" si="386">G195-AD195</f>
        <v>0</v>
      </c>
      <c r="AJ195" s="87"/>
    </row>
    <row r="196" spans="1:36" ht="33.75" x14ac:dyDescent="0.25">
      <c r="A196" s="88" t="s">
        <v>283</v>
      </c>
      <c r="B196" s="14"/>
      <c r="C196" s="18" t="s">
        <v>284</v>
      </c>
      <c r="D196" s="16" t="s">
        <v>26</v>
      </c>
      <c r="E196" s="22">
        <v>181.2</v>
      </c>
      <c r="F196" s="20"/>
      <c r="G196" s="20"/>
      <c r="H196" s="34"/>
      <c r="I196" s="81"/>
      <c r="J196" s="63">
        <f t="shared" si="378"/>
        <v>0</v>
      </c>
      <c r="K196" s="63"/>
      <c r="L196" s="64"/>
      <c r="M196" s="74"/>
      <c r="N196" s="63">
        <f t="shared" si="379"/>
        <v>0</v>
      </c>
      <c r="O196" s="63"/>
      <c r="P196" s="64"/>
      <c r="Q196" s="74"/>
      <c r="R196" s="63">
        <f t="shared" si="380"/>
        <v>0</v>
      </c>
      <c r="S196" s="63"/>
      <c r="T196" s="86"/>
      <c r="U196" s="74"/>
      <c r="V196" s="63">
        <f>ROUND(U196*F196,0)</f>
        <v>0</v>
      </c>
      <c r="W196" s="63"/>
      <c r="X196" s="64"/>
      <c r="Y196" s="74"/>
      <c r="Z196" s="67">
        <f t="shared" si="382"/>
        <v>0</v>
      </c>
      <c r="AA196" s="63"/>
      <c r="AB196" s="64"/>
      <c r="AC196" s="69">
        <f t="shared" si="383"/>
        <v>0</v>
      </c>
      <c r="AD196" s="67">
        <f t="shared" si="384"/>
        <v>0</v>
      </c>
      <c r="AE196" s="63"/>
      <c r="AF196" s="86"/>
      <c r="AG196" s="69">
        <f t="shared" si="385"/>
        <v>181.2</v>
      </c>
      <c r="AH196" s="68">
        <f t="shared" si="386"/>
        <v>0</v>
      </c>
      <c r="AJ196" s="87"/>
    </row>
    <row r="197" spans="1:36" ht="33.75" x14ac:dyDescent="0.25">
      <c r="A197" s="88" t="s">
        <v>285</v>
      </c>
      <c r="B197" s="14"/>
      <c r="C197" s="18" t="s">
        <v>286</v>
      </c>
      <c r="D197" s="16" t="s">
        <v>200</v>
      </c>
      <c r="E197" s="22">
        <v>25.6</v>
      </c>
      <c r="F197" s="20"/>
      <c r="G197" s="20"/>
      <c r="H197" s="34"/>
      <c r="I197" s="81"/>
      <c r="J197" s="63">
        <f t="shared" si="378"/>
        <v>0</v>
      </c>
      <c r="K197" s="63"/>
      <c r="L197" s="64"/>
      <c r="M197" s="74"/>
      <c r="N197" s="63">
        <f t="shared" si="379"/>
        <v>0</v>
      </c>
      <c r="O197" s="63"/>
      <c r="P197" s="64"/>
      <c r="Q197" s="74"/>
      <c r="R197" s="63">
        <f t="shared" si="380"/>
        <v>0</v>
      </c>
      <c r="S197" s="63"/>
      <c r="T197" s="86"/>
      <c r="U197" s="74"/>
      <c r="V197" s="63">
        <f t="shared" si="381"/>
        <v>0</v>
      </c>
      <c r="W197" s="63"/>
      <c r="X197" s="64"/>
      <c r="Y197" s="74"/>
      <c r="Z197" s="67">
        <f t="shared" si="382"/>
        <v>0</v>
      </c>
      <c r="AA197" s="63"/>
      <c r="AB197" s="64"/>
      <c r="AC197" s="69">
        <f t="shared" si="383"/>
        <v>0</v>
      </c>
      <c r="AD197" s="67">
        <f t="shared" si="384"/>
        <v>0</v>
      </c>
      <c r="AE197" s="63"/>
      <c r="AF197" s="86"/>
      <c r="AG197" s="69">
        <f t="shared" si="385"/>
        <v>25.6</v>
      </c>
      <c r="AH197" s="68">
        <f t="shared" si="386"/>
        <v>0</v>
      </c>
      <c r="AJ197" s="87"/>
    </row>
    <row r="198" spans="1:36" ht="22.5" x14ac:dyDescent="0.25">
      <c r="A198" s="88" t="s">
        <v>287</v>
      </c>
      <c r="B198" s="14"/>
      <c r="C198" s="18" t="s">
        <v>288</v>
      </c>
      <c r="D198" s="16" t="s">
        <v>200</v>
      </c>
      <c r="E198" s="22">
        <f>4.8*100</f>
        <v>480</v>
      </c>
      <c r="F198" s="20"/>
      <c r="G198" s="20"/>
      <c r="H198" s="34"/>
      <c r="I198" s="81"/>
      <c r="J198" s="63">
        <f t="shared" si="378"/>
        <v>0</v>
      </c>
      <c r="K198" s="63"/>
      <c r="L198" s="64"/>
      <c r="M198" s="74"/>
      <c r="N198" s="63">
        <f t="shared" si="379"/>
        <v>0</v>
      </c>
      <c r="O198" s="63"/>
      <c r="P198" s="64"/>
      <c r="Q198" s="74"/>
      <c r="R198" s="63">
        <f t="shared" si="380"/>
        <v>0</v>
      </c>
      <c r="S198" s="63"/>
      <c r="T198" s="86"/>
      <c r="U198" s="74"/>
      <c r="V198" s="63">
        <f>ROUND(U198*F198,0)</f>
        <v>0</v>
      </c>
      <c r="W198" s="63"/>
      <c r="X198" s="64"/>
      <c r="Y198" s="74"/>
      <c r="Z198" s="67">
        <f t="shared" si="382"/>
        <v>0</v>
      </c>
      <c r="AA198" s="63"/>
      <c r="AB198" s="64"/>
      <c r="AC198" s="69">
        <f t="shared" si="383"/>
        <v>0</v>
      </c>
      <c r="AD198" s="67">
        <f t="shared" si="384"/>
        <v>0</v>
      </c>
      <c r="AE198" s="63"/>
      <c r="AF198" s="86"/>
      <c r="AG198" s="69">
        <f t="shared" si="385"/>
        <v>480</v>
      </c>
      <c r="AH198" s="68">
        <f t="shared" si="386"/>
        <v>0</v>
      </c>
      <c r="AJ198" s="87"/>
    </row>
    <row r="199" spans="1:36" x14ac:dyDescent="0.25">
      <c r="A199" s="181" t="s">
        <v>289</v>
      </c>
      <c r="B199" s="165"/>
      <c r="C199" s="108" t="s">
        <v>290</v>
      </c>
      <c r="D199" s="109"/>
      <c r="E199" s="148"/>
      <c r="F199" s="110"/>
      <c r="G199" s="110"/>
      <c r="H199" s="154"/>
      <c r="I199" s="164"/>
      <c r="J199" s="70">
        <f t="shared" ref="J199:N199" si="387">SUM(J200:J201)</f>
        <v>0</v>
      </c>
      <c r="K199" s="70"/>
      <c r="L199" s="71"/>
      <c r="M199" s="78"/>
      <c r="N199" s="70">
        <f t="shared" si="387"/>
        <v>0</v>
      </c>
      <c r="O199" s="70"/>
      <c r="P199" s="71"/>
      <c r="Q199" s="78"/>
      <c r="R199" s="70">
        <f t="shared" ref="R199" si="388">SUM(R200:R201)</f>
        <v>0</v>
      </c>
      <c r="S199" s="70"/>
      <c r="T199" s="132"/>
      <c r="U199" s="78"/>
      <c r="V199" s="70">
        <f>SUM(V200:V201)</f>
        <v>0</v>
      </c>
      <c r="W199" s="70"/>
      <c r="X199" s="71"/>
      <c r="Y199" s="78"/>
      <c r="Z199" s="70">
        <f>SUM(Z200:Z201)</f>
        <v>0</v>
      </c>
      <c r="AA199" s="70"/>
      <c r="AB199" s="71"/>
      <c r="AC199" s="72"/>
      <c r="AD199" s="70">
        <f t="shared" ref="AD199" si="389">SUM(AD200:AD201)</f>
        <v>0</v>
      </c>
      <c r="AE199" s="70"/>
      <c r="AF199" s="132"/>
      <c r="AG199" s="72"/>
      <c r="AH199" s="71">
        <f>SUM(AH200:AH201)</f>
        <v>0</v>
      </c>
      <c r="AJ199" s="87"/>
    </row>
    <row r="200" spans="1:36" ht="22.5" x14ac:dyDescent="0.25">
      <c r="A200" s="88" t="s">
        <v>291</v>
      </c>
      <c r="B200" s="14"/>
      <c r="C200" s="18" t="s">
        <v>292</v>
      </c>
      <c r="D200" s="16" t="s">
        <v>19</v>
      </c>
      <c r="E200" s="22">
        <v>0.1</v>
      </c>
      <c r="F200" s="20"/>
      <c r="G200" s="20"/>
      <c r="H200" s="34"/>
      <c r="I200" s="81"/>
      <c r="J200" s="63">
        <f t="shared" ref="J200:J201" si="390">ROUND(I200*F200,2)</f>
        <v>0</v>
      </c>
      <c r="K200" s="63"/>
      <c r="L200" s="64"/>
      <c r="M200" s="74"/>
      <c r="N200" s="63">
        <f t="shared" ref="N200:N201" si="391">ROUND(M200*F200,2)</f>
        <v>0</v>
      </c>
      <c r="O200" s="63"/>
      <c r="P200" s="64"/>
      <c r="Q200" s="74"/>
      <c r="R200" s="63">
        <f>ROUND(Q200*F200,2)</f>
        <v>0</v>
      </c>
      <c r="S200" s="63"/>
      <c r="T200" s="86"/>
      <c r="U200" s="74"/>
      <c r="V200" s="63">
        <f>ROUND(U200*F200,0)</f>
        <v>0</v>
      </c>
      <c r="W200" s="63"/>
      <c r="X200" s="64"/>
      <c r="Y200" s="74"/>
      <c r="Z200" s="67">
        <f t="shared" ref="Z200:Z201" si="392">ROUND(Y200*F200,0)</f>
        <v>0</v>
      </c>
      <c r="AA200" s="63"/>
      <c r="AB200" s="64"/>
      <c r="AC200" s="69">
        <f t="shared" ref="AC200:AC201" si="393">I200+M200+Q200+U200+Y200</f>
        <v>0</v>
      </c>
      <c r="AD200" s="67">
        <f t="shared" ref="AD200:AD201" si="394">J200+N200+R200+V200+Z200</f>
        <v>0</v>
      </c>
      <c r="AE200" s="63"/>
      <c r="AF200" s="86"/>
      <c r="AG200" s="69">
        <f t="shared" ref="AG200:AG201" si="395">E200-AC200</f>
        <v>0.1</v>
      </c>
      <c r="AH200" s="68">
        <f t="shared" ref="AH200:AH201" si="396">G200-AD200</f>
        <v>0</v>
      </c>
      <c r="AJ200" s="87"/>
    </row>
    <row r="201" spans="1:36" ht="22.5" x14ac:dyDescent="0.25">
      <c r="A201" s="88" t="s">
        <v>293</v>
      </c>
      <c r="B201" s="14"/>
      <c r="C201" s="18" t="s">
        <v>294</v>
      </c>
      <c r="D201" s="16" t="s">
        <v>19</v>
      </c>
      <c r="E201" s="22">
        <v>7.2</v>
      </c>
      <c r="F201" s="20"/>
      <c r="G201" s="20"/>
      <c r="H201" s="34"/>
      <c r="I201" s="81"/>
      <c r="J201" s="63">
        <f t="shared" si="390"/>
        <v>0</v>
      </c>
      <c r="K201" s="63"/>
      <c r="L201" s="64"/>
      <c r="M201" s="74"/>
      <c r="N201" s="63">
        <f t="shared" si="391"/>
        <v>0</v>
      </c>
      <c r="O201" s="63"/>
      <c r="P201" s="64"/>
      <c r="Q201" s="74"/>
      <c r="R201" s="63">
        <f>ROUND(Q201*F201,2)</f>
        <v>0</v>
      </c>
      <c r="S201" s="63"/>
      <c r="T201" s="86"/>
      <c r="U201" s="74"/>
      <c r="V201" s="63">
        <f>ROUND(U201*F201,0)</f>
        <v>0</v>
      </c>
      <c r="W201" s="63"/>
      <c r="X201" s="64"/>
      <c r="Y201" s="74"/>
      <c r="Z201" s="67">
        <f t="shared" si="392"/>
        <v>0</v>
      </c>
      <c r="AA201" s="63"/>
      <c r="AB201" s="64"/>
      <c r="AC201" s="69">
        <f t="shared" si="393"/>
        <v>0</v>
      </c>
      <c r="AD201" s="67">
        <f t="shared" si="394"/>
        <v>0</v>
      </c>
      <c r="AE201" s="63"/>
      <c r="AF201" s="86"/>
      <c r="AG201" s="69">
        <f t="shared" si="395"/>
        <v>7.2</v>
      </c>
      <c r="AH201" s="68">
        <f t="shared" si="396"/>
        <v>0</v>
      </c>
      <c r="AJ201" s="87"/>
    </row>
    <row r="202" spans="1:36" x14ac:dyDescent="0.25">
      <c r="A202" s="181" t="s">
        <v>295</v>
      </c>
      <c r="B202" s="165"/>
      <c r="C202" s="108" t="s">
        <v>296</v>
      </c>
      <c r="D202" s="109"/>
      <c r="E202" s="148"/>
      <c r="F202" s="110"/>
      <c r="G202" s="110"/>
      <c r="H202" s="154"/>
      <c r="I202" s="164"/>
      <c r="J202" s="70">
        <f t="shared" ref="J202:N202" si="397">J203</f>
        <v>0</v>
      </c>
      <c r="K202" s="70"/>
      <c r="L202" s="71"/>
      <c r="M202" s="78"/>
      <c r="N202" s="70">
        <f t="shared" si="397"/>
        <v>0</v>
      </c>
      <c r="O202" s="70"/>
      <c r="P202" s="71"/>
      <c r="Q202" s="78"/>
      <c r="R202" s="70">
        <f t="shared" ref="R202" si="398">R203</f>
        <v>0</v>
      </c>
      <c r="S202" s="70"/>
      <c r="T202" s="132"/>
      <c r="U202" s="78"/>
      <c r="V202" s="70">
        <f>V203</f>
        <v>0</v>
      </c>
      <c r="W202" s="70"/>
      <c r="X202" s="71"/>
      <c r="Y202" s="78"/>
      <c r="Z202" s="70">
        <f>Z203</f>
        <v>0</v>
      </c>
      <c r="AA202" s="70"/>
      <c r="AB202" s="71"/>
      <c r="AC202" s="72"/>
      <c r="AD202" s="70">
        <f t="shared" ref="AD202" si="399">AD203</f>
        <v>0</v>
      </c>
      <c r="AE202" s="70"/>
      <c r="AF202" s="132"/>
      <c r="AG202" s="72"/>
      <c r="AH202" s="71">
        <f>AH203</f>
        <v>0</v>
      </c>
      <c r="AJ202" s="87"/>
    </row>
    <row r="203" spans="1:36" ht="22.5" x14ac:dyDescent="0.25">
      <c r="A203" s="88" t="s">
        <v>297</v>
      </c>
      <c r="B203" s="14"/>
      <c r="C203" s="18" t="s">
        <v>298</v>
      </c>
      <c r="D203" s="16" t="s">
        <v>20</v>
      </c>
      <c r="E203" s="22">
        <v>42</v>
      </c>
      <c r="F203" s="20"/>
      <c r="G203" s="20"/>
      <c r="H203" s="34"/>
      <c r="I203" s="81"/>
      <c r="J203" s="63">
        <f t="shared" ref="J203" si="400">ROUND(I203*F203,2)</f>
        <v>0</v>
      </c>
      <c r="K203" s="63"/>
      <c r="L203" s="64"/>
      <c r="M203" s="74"/>
      <c r="N203" s="63">
        <f t="shared" ref="N203" si="401">ROUND(M203*F203,2)</f>
        <v>0</v>
      </c>
      <c r="O203" s="63"/>
      <c r="P203" s="64"/>
      <c r="Q203" s="74"/>
      <c r="R203" s="63">
        <f>ROUND(Q203*F203,2)</f>
        <v>0</v>
      </c>
      <c r="S203" s="63"/>
      <c r="T203" s="86"/>
      <c r="U203" s="74"/>
      <c r="V203" s="63">
        <f>ROUND(U203*F203,0)</f>
        <v>0</v>
      </c>
      <c r="W203" s="63"/>
      <c r="X203" s="64"/>
      <c r="Y203" s="74"/>
      <c r="Z203" s="67">
        <f t="shared" ref="Z203" si="402">ROUND(Y203*F203,0)</f>
        <v>0</v>
      </c>
      <c r="AA203" s="63"/>
      <c r="AB203" s="64"/>
      <c r="AC203" s="69">
        <f t="shared" ref="AC203" si="403">I203+M203+Q203+U203+Y203</f>
        <v>0</v>
      </c>
      <c r="AD203" s="67">
        <f t="shared" ref="AD203" si="404">J203+N203+R203+V203+Z203</f>
        <v>0</v>
      </c>
      <c r="AE203" s="63"/>
      <c r="AF203" s="86"/>
      <c r="AG203" s="69">
        <f t="shared" ref="AG203" si="405">E203-AC203</f>
        <v>42</v>
      </c>
      <c r="AH203" s="68">
        <f t="shared" ref="AH203" si="406">G203-AD203</f>
        <v>0</v>
      </c>
      <c r="AJ203" s="87"/>
    </row>
    <row r="204" spans="1:36" x14ac:dyDescent="0.25">
      <c r="A204" s="88"/>
      <c r="B204" s="14"/>
      <c r="C204" s="18"/>
      <c r="D204" s="16"/>
      <c r="E204" s="22"/>
      <c r="F204" s="20"/>
      <c r="G204" s="20"/>
      <c r="H204" s="34"/>
      <c r="I204" s="81"/>
      <c r="J204" s="61"/>
      <c r="K204" s="61"/>
      <c r="L204" s="62"/>
      <c r="M204" s="77"/>
      <c r="N204" s="61"/>
      <c r="O204" s="61"/>
      <c r="P204" s="62"/>
      <c r="Q204" s="77"/>
      <c r="R204" s="61"/>
      <c r="S204" s="61"/>
      <c r="T204" s="84"/>
      <c r="U204" s="77"/>
      <c r="V204" s="61"/>
      <c r="W204" s="61"/>
      <c r="X204" s="62"/>
      <c r="Y204" s="77"/>
      <c r="Z204" s="61"/>
      <c r="AA204" s="61"/>
      <c r="AB204" s="62"/>
      <c r="AC204" s="60"/>
      <c r="AD204" s="61"/>
      <c r="AE204" s="61"/>
      <c r="AF204" s="84"/>
      <c r="AG204" s="60"/>
      <c r="AH204" s="62"/>
      <c r="AJ204" s="87"/>
    </row>
    <row r="205" spans="1:36" ht="22.5" x14ac:dyDescent="0.25">
      <c r="A205" s="88"/>
      <c r="B205" s="14"/>
      <c r="C205" s="18" t="s">
        <v>22</v>
      </c>
      <c r="D205" s="16"/>
      <c r="E205" s="19"/>
      <c r="F205" s="20"/>
      <c r="G205" s="20"/>
      <c r="H205" s="34"/>
      <c r="I205" s="81"/>
      <c r="J205" s="61"/>
      <c r="K205" s="61"/>
      <c r="L205" s="62"/>
      <c r="M205" s="77"/>
      <c r="N205" s="61"/>
      <c r="O205" s="61"/>
      <c r="P205" s="62"/>
      <c r="Q205" s="77"/>
      <c r="R205" s="61"/>
      <c r="S205" s="61"/>
      <c r="T205" s="84"/>
      <c r="U205" s="77"/>
      <c r="V205" s="61"/>
      <c r="W205" s="61"/>
      <c r="X205" s="62"/>
      <c r="Y205" s="77"/>
      <c r="Z205" s="61"/>
      <c r="AA205" s="61"/>
      <c r="AB205" s="62"/>
      <c r="AC205" s="60"/>
      <c r="AD205" s="61"/>
      <c r="AE205" s="61"/>
      <c r="AF205" s="84"/>
      <c r="AG205" s="60"/>
      <c r="AH205" s="62"/>
      <c r="AJ205" s="87"/>
    </row>
    <row r="206" spans="1:36" ht="22.5" x14ac:dyDescent="0.25">
      <c r="A206" s="88"/>
      <c r="B206" s="14"/>
      <c r="C206" s="18" t="s">
        <v>299</v>
      </c>
      <c r="D206" s="16" t="s">
        <v>19</v>
      </c>
      <c r="E206" s="25">
        <v>0.1386</v>
      </c>
      <c r="F206" s="20"/>
      <c r="G206" s="20"/>
      <c r="H206" s="34"/>
      <c r="I206" s="81"/>
      <c r="J206" s="61"/>
      <c r="K206" s="61"/>
      <c r="L206" s="62"/>
      <c r="M206" s="77"/>
      <c r="N206" s="61"/>
      <c r="O206" s="61"/>
      <c r="P206" s="62"/>
      <c r="Q206" s="77"/>
      <c r="R206" s="61"/>
      <c r="S206" s="61"/>
      <c r="T206" s="84"/>
      <c r="U206" s="77"/>
      <c r="V206" s="61"/>
      <c r="W206" s="61"/>
      <c r="X206" s="62"/>
      <c r="Y206" s="77"/>
      <c r="Z206" s="61"/>
      <c r="AA206" s="61"/>
      <c r="AB206" s="62"/>
      <c r="AC206" s="60"/>
      <c r="AD206" s="61"/>
      <c r="AE206" s="61"/>
      <c r="AF206" s="84"/>
      <c r="AG206" s="60"/>
      <c r="AH206" s="62"/>
      <c r="AJ206" s="87"/>
    </row>
    <row r="207" spans="1:36" x14ac:dyDescent="0.25">
      <c r="A207" s="181" t="s">
        <v>300</v>
      </c>
      <c r="B207" s="165"/>
      <c r="C207" s="108" t="s">
        <v>31</v>
      </c>
      <c r="D207" s="109"/>
      <c r="E207" s="148"/>
      <c r="F207" s="110"/>
      <c r="G207" s="110"/>
      <c r="H207" s="154"/>
      <c r="I207" s="164"/>
      <c r="J207" s="70">
        <f t="shared" ref="J207:N207" si="407">SUM(J208:J210)</f>
        <v>0</v>
      </c>
      <c r="K207" s="70"/>
      <c r="L207" s="71"/>
      <c r="M207" s="78"/>
      <c r="N207" s="70">
        <f t="shared" si="407"/>
        <v>0</v>
      </c>
      <c r="O207" s="70"/>
      <c r="P207" s="71"/>
      <c r="Q207" s="78"/>
      <c r="R207" s="70">
        <f t="shared" ref="R207" si="408">SUM(R208:R210)</f>
        <v>0</v>
      </c>
      <c r="S207" s="70"/>
      <c r="T207" s="132"/>
      <c r="U207" s="78"/>
      <c r="V207" s="70">
        <f>SUM(V208:V210)</f>
        <v>0</v>
      </c>
      <c r="W207" s="70"/>
      <c r="X207" s="71"/>
      <c r="Y207" s="78"/>
      <c r="Z207" s="70">
        <f>SUM(Z208:Z210)</f>
        <v>0</v>
      </c>
      <c r="AA207" s="70"/>
      <c r="AB207" s="71"/>
      <c r="AC207" s="72"/>
      <c r="AD207" s="70">
        <f t="shared" ref="AD207" si="409">SUM(AD208:AD210)</f>
        <v>0</v>
      </c>
      <c r="AE207" s="70"/>
      <c r="AF207" s="132"/>
      <c r="AG207" s="72"/>
      <c r="AH207" s="71">
        <f>SUM(AH208:AH210)</f>
        <v>0</v>
      </c>
      <c r="AJ207" s="87"/>
    </row>
    <row r="208" spans="1:36" ht="67.5" x14ac:dyDescent="0.25">
      <c r="A208" s="88" t="s">
        <v>301</v>
      </c>
      <c r="B208" s="14"/>
      <c r="C208" s="18" t="s">
        <v>302</v>
      </c>
      <c r="D208" s="16" t="s">
        <v>26</v>
      </c>
      <c r="E208" s="22">
        <v>294</v>
      </c>
      <c r="F208" s="20"/>
      <c r="G208" s="20"/>
      <c r="H208" s="34"/>
      <c r="I208" s="81"/>
      <c r="J208" s="63">
        <f t="shared" ref="J208" si="410">ROUND(I208*F208,2)</f>
        <v>0</v>
      </c>
      <c r="K208" s="63"/>
      <c r="L208" s="64"/>
      <c r="M208" s="74"/>
      <c r="N208" s="63">
        <f t="shared" ref="N208" si="411">ROUND(M208*F208,2)</f>
        <v>0</v>
      </c>
      <c r="O208" s="63"/>
      <c r="P208" s="64"/>
      <c r="Q208" s="74"/>
      <c r="R208" s="63">
        <f>ROUND(Q208*F208,2)</f>
        <v>0</v>
      </c>
      <c r="S208" s="63"/>
      <c r="T208" s="86"/>
      <c r="U208" s="74"/>
      <c r="V208" s="63">
        <f>ROUND(U208*F208,0)</f>
        <v>0</v>
      </c>
      <c r="W208" s="63"/>
      <c r="X208" s="64"/>
      <c r="Y208" s="74"/>
      <c r="Z208" s="67">
        <f t="shared" ref="Z208" si="412">ROUND(Y208*F208,0)</f>
        <v>0</v>
      </c>
      <c r="AA208" s="63"/>
      <c r="AB208" s="64"/>
      <c r="AC208" s="69">
        <f t="shared" ref="AC208" si="413">I208+M208+Q208+U208+Y208</f>
        <v>0</v>
      </c>
      <c r="AD208" s="67">
        <f t="shared" ref="AD208" si="414">J208+N208+R208+V208+Z208</f>
        <v>0</v>
      </c>
      <c r="AE208" s="63"/>
      <c r="AF208" s="86"/>
      <c r="AG208" s="69">
        <f t="shared" ref="AG208" si="415">E208-AC208</f>
        <v>294</v>
      </c>
      <c r="AH208" s="68">
        <f t="shared" ref="AH208" si="416">G208-AD208</f>
        <v>0</v>
      </c>
      <c r="AJ208" s="87"/>
    </row>
    <row r="209" spans="1:36" ht="33.75" x14ac:dyDescent="0.25">
      <c r="A209" s="88" t="s">
        <v>303</v>
      </c>
      <c r="B209" s="14"/>
      <c r="C209" s="18" t="s">
        <v>304</v>
      </c>
      <c r="D209" s="16" t="s">
        <v>26</v>
      </c>
      <c r="E209" s="22">
        <v>294</v>
      </c>
      <c r="F209" s="20"/>
      <c r="G209" s="20"/>
      <c r="H209" s="34"/>
      <c r="I209" s="81"/>
      <c r="J209" s="63">
        <f t="shared" ref="J209:J210" si="417">ROUND(I209*F209,2)</f>
        <v>0</v>
      </c>
      <c r="K209" s="63"/>
      <c r="L209" s="64"/>
      <c r="M209" s="74"/>
      <c r="N209" s="63">
        <f t="shared" ref="N209:N210" si="418">ROUND(M209*F209,2)</f>
        <v>0</v>
      </c>
      <c r="O209" s="63"/>
      <c r="P209" s="64"/>
      <c r="Q209" s="74"/>
      <c r="R209" s="63">
        <f t="shared" ref="R209:R210" si="419">ROUND(Q209*F209,2)</f>
        <v>0</v>
      </c>
      <c r="S209" s="63"/>
      <c r="T209" s="86"/>
      <c r="U209" s="74"/>
      <c r="V209" s="63">
        <f t="shared" ref="V209:V217" si="420">ROUND(U209*F209,0)</f>
        <v>0</v>
      </c>
      <c r="W209" s="63"/>
      <c r="X209" s="64"/>
      <c r="Y209" s="74"/>
      <c r="Z209" s="63"/>
      <c r="AA209" s="63"/>
      <c r="AB209" s="64"/>
      <c r="AC209" s="73">
        <f t="shared" ref="AC209:AC210" si="421">I209+M209+Q209+U209</f>
        <v>0</v>
      </c>
      <c r="AD209" s="67">
        <f t="shared" ref="AD209:AD210" si="422">J209+N209+R209+V209</f>
        <v>0</v>
      </c>
      <c r="AE209" s="63"/>
      <c r="AF209" s="86"/>
      <c r="AG209" s="69">
        <f t="shared" ref="AG209:AG210" si="423">E209-AC209</f>
        <v>294</v>
      </c>
      <c r="AH209" s="68">
        <f t="shared" ref="AH209:AH210" si="424">G209-AD209</f>
        <v>0</v>
      </c>
      <c r="AJ209" s="87"/>
    </row>
    <row r="210" spans="1:36" ht="33.75" x14ac:dyDescent="0.25">
      <c r="A210" s="88" t="s">
        <v>305</v>
      </c>
      <c r="B210" s="14"/>
      <c r="C210" s="18" t="s">
        <v>306</v>
      </c>
      <c r="D210" s="16" t="s">
        <v>26</v>
      </c>
      <c r="E210" s="22">
        <v>294</v>
      </c>
      <c r="F210" s="20"/>
      <c r="G210" s="20"/>
      <c r="H210" s="34"/>
      <c r="I210" s="81"/>
      <c r="J210" s="63">
        <f t="shared" si="417"/>
        <v>0</v>
      </c>
      <c r="K210" s="63"/>
      <c r="L210" s="64"/>
      <c r="M210" s="74"/>
      <c r="N210" s="63">
        <f t="shared" si="418"/>
        <v>0</v>
      </c>
      <c r="O210" s="63"/>
      <c r="P210" s="64"/>
      <c r="Q210" s="74"/>
      <c r="R210" s="63">
        <f t="shared" si="419"/>
        <v>0</v>
      </c>
      <c r="S210" s="63"/>
      <c r="T210" s="86"/>
      <c r="U210" s="74"/>
      <c r="V210" s="63">
        <f t="shared" si="420"/>
        <v>0</v>
      </c>
      <c r="W210" s="63"/>
      <c r="X210" s="64"/>
      <c r="Y210" s="74"/>
      <c r="Z210" s="63"/>
      <c r="AA210" s="63"/>
      <c r="AB210" s="64"/>
      <c r="AC210" s="73">
        <f t="shared" si="421"/>
        <v>0</v>
      </c>
      <c r="AD210" s="67">
        <f t="shared" si="422"/>
        <v>0</v>
      </c>
      <c r="AE210" s="63"/>
      <c r="AF210" s="86"/>
      <c r="AG210" s="69">
        <f t="shared" si="423"/>
        <v>294</v>
      </c>
      <c r="AH210" s="68">
        <f t="shared" si="424"/>
        <v>0</v>
      </c>
      <c r="AJ210" s="87"/>
    </row>
    <row r="211" spans="1:36" x14ac:dyDescent="0.25">
      <c r="A211" s="181" t="s">
        <v>307</v>
      </c>
      <c r="B211" s="165"/>
      <c r="C211" s="108" t="s">
        <v>308</v>
      </c>
      <c r="D211" s="109"/>
      <c r="E211" s="148"/>
      <c r="F211" s="110"/>
      <c r="G211" s="110"/>
      <c r="H211" s="154"/>
      <c r="I211" s="164"/>
      <c r="J211" s="70">
        <f t="shared" ref="J211:N211" si="425">J212</f>
        <v>0</v>
      </c>
      <c r="K211" s="70"/>
      <c r="L211" s="71"/>
      <c r="M211" s="78"/>
      <c r="N211" s="70">
        <f t="shared" si="425"/>
        <v>0</v>
      </c>
      <c r="O211" s="70"/>
      <c r="P211" s="71"/>
      <c r="Q211" s="78"/>
      <c r="R211" s="70">
        <f t="shared" ref="R211" si="426">R212</f>
        <v>0</v>
      </c>
      <c r="S211" s="70"/>
      <c r="T211" s="132"/>
      <c r="U211" s="78"/>
      <c r="V211" s="70">
        <f>V212</f>
        <v>0</v>
      </c>
      <c r="W211" s="70"/>
      <c r="X211" s="71"/>
      <c r="Y211" s="78"/>
      <c r="Z211" s="70">
        <f>Z212</f>
        <v>0</v>
      </c>
      <c r="AA211" s="70"/>
      <c r="AB211" s="71"/>
      <c r="AC211" s="72"/>
      <c r="AD211" s="70">
        <f t="shared" ref="AD211" si="427">AD212</f>
        <v>0</v>
      </c>
      <c r="AE211" s="70"/>
      <c r="AF211" s="132"/>
      <c r="AG211" s="72"/>
      <c r="AH211" s="71">
        <f>AH212</f>
        <v>0</v>
      </c>
      <c r="AJ211" s="87"/>
    </row>
    <row r="212" spans="1:36" x14ac:dyDescent="0.25">
      <c r="A212" s="88" t="s">
        <v>309</v>
      </c>
      <c r="B212" s="14"/>
      <c r="C212" s="18" t="s">
        <v>308</v>
      </c>
      <c r="D212" s="16" t="s">
        <v>15</v>
      </c>
      <c r="E212" s="22">
        <v>2</v>
      </c>
      <c r="F212" s="20"/>
      <c r="G212" s="20"/>
      <c r="H212" s="34"/>
      <c r="I212" s="81"/>
      <c r="J212" s="63">
        <f t="shared" ref="J212" si="428">ROUND(I212*F212,2)</f>
        <v>0</v>
      </c>
      <c r="K212" s="63"/>
      <c r="L212" s="64"/>
      <c r="M212" s="74"/>
      <c r="N212" s="63">
        <f t="shared" ref="N212" si="429">ROUND(M212*F212,2)</f>
        <v>0</v>
      </c>
      <c r="O212" s="63"/>
      <c r="P212" s="64"/>
      <c r="Q212" s="74"/>
      <c r="R212" s="63">
        <f>ROUND(Q212*F212,2)</f>
        <v>0</v>
      </c>
      <c r="S212" s="63"/>
      <c r="T212" s="86"/>
      <c r="U212" s="74"/>
      <c r="V212" s="63">
        <f>ROUND(U212*F212,0)</f>
        <v>0</v>
      </c>
      <c r="W212" s="63"/>
      <c r="X212" s="64"/>
      <c r="Y212" s="74"/>
      <c r="Z212" s="67">
        <f t="shared" ref="Z212" si="430">ROUND(Y212*F212,0)</f>
        <v>0</v>
      </c>
      <c r="AA212" s="63"/>
      <c r="AB212" s="64"/>
      <c r="AC212" s="69">
        <f t="shared" ref="AC212" si="431">I212+M212+Q212+U212+Y212</f>
        <v>0</v>
      </c>
      <c r="AD212" s="67">
        <f t="shared" ref="AD212" si="432">J212+N212+R212+V212+Z212</f>
        <v>0</v>
      </c>
      <c r="AE212" s="63"/>
      <c r="AF212" s="86"/>
      <c r="AG212" s="69">
        <f t="shared" ref="AG212" si="433">E212-AC212</f>
        <v>2</v>
      </c>
      <c r="AH212" s="68">
        <f t="shared" ref="AH212" si="434">G212-AD212</f>
        <v>0</v>
      </c>
      <c r="AJ212" s="87"/>
    </row>
    <row r="213" spans="1:36" x14ac:dyDescent="0.25">
      <c r="A213" s="181" t="s">
        <v>310</v>
      </c>
      <c r="B213" s="165"/>
      <c r="C213" s="108" t="s">
        <v>311</v>
      </c>
      <c r="D213" s="109"/>
      <c r="E213" s="148"/>
      <c r="F213" s="110"/>
      <c r="G213" s="110"/>
      <c r="H213" s="154"/>
      <c r="I213" s="164"/>
      <c r="J213" s="70">
        <f t="shared" ref="J213:N213" si="435">J214</f>
        <v>0</v>
      </c>
      <c r="K213" s="70"/>
      <c r="L213" s="71"/>
      <c r="M213" s="78"/>
      <c r="N213" s="70">
        <f t="shared" si="435"/>
        <v>0</v>
      </c>
      <c r="O213" s="70"/>
      <c r="P213" s="71"/>
      <c r="Q213" s="78"/>
      <c r="R213" s="70">
        <f t="shared" ref="R213" si="436">R214</f>
        <v>0</v>
      </c>
      <c r="S213" s="70"/>
      <c r="T213" s="132"/>
      <c r="U213" s="78"/>
      <c r="V213" s="70">
        <f>V214</f>
        <v>0</v>
      </c>
      <c r="W213" s="70"/>
      <c r="X213" s="71"/>
      <c r="Y213" s="78"/>
      <c r="Z213" s="70">
        <f>Z214</f>
        <v>0</v>
      </c>
      <c r="AA213" s="70"/>
      <c r="AB213" s="71"/>
      <c r="AC213" s="72"/>
      <c r="AD213" s="70">
        <f t="shared" ref="AD213" si="437">AD214</f>
        <v>0</v>
      </c>
      <c r="AE213" s="70"/>
      <c r="AF213" s="132"/>
      <c r="AG213" s="72"/>
      <c r="AH213" s="71">
        <f>AH214</f>
        <v>0</v>
      </c>
      <c r="AJ213" s="87"/>
    </row>
    <row r="214" spans="1:36" ht="22.5" x14ac:dyDescent="0.25">
      <c r="A214" s="88" t="s">
        <v>312</v>
      </c>
      <c r="B214" s="14"/>
      <c r="C214" s="18" t="s">
        <v>313</v>
      </c>
      <c r="D214" s="16" t="s">
        <v>19</v>
      </c>
      <c r="E214" s="22">
        <v>0.5</v>
      </c>
      <c r="F214" s="20"/>
      <c r="G214" s="20"/>
      <c r="H214" s="34"/>
      <c r="I214" s="81"/>
      <c r="J214" s="63">
        <f t="shared" ref="J214" si="438">ROUND(I214*F214,2)</f>
        <v>0</v>
      </c>
      <c r="K214" s="63"/>
      <c r="L214" s="64"/>
      <c r="M214" s="74"/>
      <c r="N214" s="63">
        <f t="shared" ref="N214" si="439">ROUND(M214*F214,2)</f>
        <v>0</v>
      </c>
      <c r="O214" s="63"/>
      <c r="P214" s="64"/>
      <c r="Q214" s="74"/>
      <c r="R214" s="63">
        <f>ROUND(Q214*F214,2)</f>
        <v>0</v>
      </c>
      <c r="S214" s="63"/>
      <c r="T214" s="86"/>
      <c r="U214" s="74"/>
      <c r="V214" s="63">
        <f t="shared" si="420"/>
        <v>0</v>
      </c>
      <c r="W214" s="63"/>
      <c r="X214" s="64"/>
      <c r="Y214" s="74"/>
      <c r="Z214" s="67">
        <f t="shared" ref="Z214" si="440">ROUND(Y214*F214,0)</f>
        <v>0</v>
      </c>
      <c r="AA214" s="63"/>
      <c r="AB214" s="64"/>
      <c r="AC214" s="69">
        <f t="shared" ref="AC214" si="441">I214+M214+Q214+U214+Y214</f>
        <v>0</v>
      </c>
      <c r="AD214" s="67">
        <f t="shared" ref="AD214" si="442">J214+N214+R214+V214+Z214</f>
        <v>0</v>
      </c>
      <c r="AE214" s="63"/>
      <c r="AF214" s="86"/>
      <c r="AG214" s="69">
        <f t="shared" ref="AG214" si="443">E214-AC214</f>
        <v>0.5</v>
      </c>
      <c r="AH214" s="68">
        <f t="shared" ref="AH214" si="444">G214-AD214</f>
        <v>0</v>
      </c>
      <c r="AJ214" s="87"/>
    </row>
    <row r="215" spans="1:36" ht="21" x14ac:dyDescent="0.25">
      <c r="A215" s="181" t="s">
        <v>314</v>
      </c>
      <c r="B215" s="165"/>
      <c r="C215" s="108" t="s">
        <v>315</v>
      </c>
      <c r="D215" s="109"/>
      <c r="E215" s="148"/>
      <c r="F215" s="110"/>
      <c r="G215" s="110"/>
      <c r="H215" s="154"/>
      <c r="I215" s="164"/>
      <c r="J215" s="70">
        <f t="shared" ref="J215:N215" si="445">SUM(J216:J217)</f>
        <v>0</v>
      </c>
      <c r="K215" s="70"/>
      <c r="L215" s="71"/>
      <c r="M215" s="78"/>
      <c r="N215" s="70">
        <f t="shared" si="445"/>
        <v>0</v>
      </c>
      <c r="O215" s="70"/>
      <c r="P215" s="71"/>
      <c r="Q215" s="78"/>
      <c r="R215" s="70">
        <f t="shared" ref="R215" si="446">SUM(R216:R217)</f>
        <v>0</v>
      </c>
      <c r="S215" s="70"/>
      <c r="T215" s="132"/>
      <c r="U215" s="78"/>
      <c r="V215" s="70">
        <f>SUM(V216:V217)</f>
        <v>0</v>
      </c>
      <c r="W215" s="70"/>
      <c r="X215" s="71"/>
      <c r="Y215" s="78"/>
      <c r="Z215" s="70">
        <f>SUM(Z216:Z217)</f>
        <v>0</v>
      </c>
      <c r="AA215" s="70"/>
      <c r="AB215" s="71"/>
      <c r="AC215" s="72"/>
      <c r="AD215" s="70">
        <f>SUM(AD216:AD217)</f>
        <v>0</v>
      </c>
      <c r="AE215" s="70"/>
      <c r="AF215" s="132"/>
      <c r="AG215" s="72"/>
      <c r="AH215" s="71">
        <f>SUM(AH216:AH217)</f>
        <v>0</v>
      </c>
      <c r="AJ215" s="87"/>
    </row>
    <row r="216" spans="1:36" ht="33.75" x14ac:dyDescent="0.25">
      <c r="A216" s="88" t="s">
        <v>316</v>
      </c>
      <c r="B216" s="14"/>
      <c r="C216" s="18" t="s">
        <v>317</v>
      </c>
      <c r="D216" s="16" t="s">
        <v>318</v>
      </c>
      <c r="E216" s="19">
        <f>6+6+7.9</f>
        <v>19.899999999999999</v>
      </c>
      <c r="F216" s="20"/>
      <c r="G216" s="20"/>
      <c r="H216" s="34"/>
      <c r="I216" s="81"/>
      <c r="J216" s="63">
        <f t="shared" ref="J216:J217" si="447">ROUND(I216*F216,2)</f>
        <v>0</v>
      </c>
      <c r="K216" s="63"/>
      <c r="L216" s="64"/>
      <c r="M216" s="74"/>
      <c r="N216" s="63">
        <f t="shared" ref="N216:N217" si="448">ROUND(M216*F216,2)</f>
        <v>0</v>
      </c>
      <c r="O216" s="63"/>
      <c r="P216" s="64"/>
      <c r="Q216" s="74"/>
      <c r="R216" s="63">
        <f>ROUND(Q216*F216,2)</f>
        <v>0</v>
      </c>
      <c r="S216" s="63"/>
      <c r="T216" s="86"/>
      <c r="U216" s="74"/>
      <c r="V216" s="63">
        <f t="shared" si="420"/>
        <v>0</v>
      </c>
      <c r="W216" s="63"/>
      <c r="X216" s="64"/>
      <c r="Y216" s="74"/>
      <c r="Z216" s="67">
        <f t="shared" ref="Z216" si="449">ROUND(Y216*F216,0)</f>
        <v>0</v>
      </c>
      <c r="AA216" s="63"/>
      <c r="AB216" s="64"/>
      <c r="AC216" s="69">
        <f t="shared" ref="AC216" si="450">I216+M216+Q216+U216+Y216</f>
        <v>0</v>
      </c>
      <c r="AD216" s="67">
        <f t="shared" ref="AD216" si="451">J216+N216+R216+V216+Z216</f>
        <v>0</v>
      </c>
      <c r="AE216" s="63"/>
      <c r="AF216" s="86"/>
      <c r="AG216" s="69">
        <f t="shared" ref="AG216" si="452">E216-AC216</f>
        <v>19.899999999999999</v>
      </c>
      <c r="AH216" s="68">
        <f t="shared" ref="AH216" si="453">G216-AD216</f>
        <v>0</v>
      </c>
      <c r="AJ216" s="87"/>
    </row>
    <row r="217" spans="1:36" ht="22.5" x14ac:dyDescent="0.25">
      <c r="A217" s="88" t="s">
        <v>319</v>
      </c>
      <c r="B217" s="14"/>
      <c r="C217" s="18" t="s">
        <v>320</v>
      </c>
      <c r="D217" s="16" t="s">
        <v>318</v>
      </c>
      <c r="E217" s="16">
        <f>16+16+27.5</f>
        <v>59.5</v>
      </c>
      <c r="F217" s="20"/>
      <c r="G217" s="20"/>
      <c r="H217" s="34"/>
      <c r="I217" s="81"/>
      <c r="J217" s="63">
        <f t="shared" si="447"/>
        <v>0</v>
      </c>
      <c r="K217" s="63"/>
      <c r="L217" s="64"/>
      <c r="M217" s="74"/>
      <c r="N217" s="63">
        <f t="shared" si="448"/>
        <v>0</v>
      </c>
      <c r="O217" s="63"/>
      <c r="P217" s="64"/>
      <c r="Q217" s="74"/>
      <c r="R217" s="63">
        <f>ROUND(Q217*F217,2)</f>
        <v>0</v>
      </c>
      <c r="S217" s="63"/>
      <c r="T217" s="86"/>
      <c r="U217" s="74"/>
      <c r="V217" s="63">
        <f t="shared" si="420"/>
        <v>0</v>
      </c>
      <c r="W217" s="63"/>
      <c r="X217" s="64"/>
      <c r="Y217" s="74"/>
      <c r="Z217" s="67">
        <f t="shared" ref="Z217" si="454">ROUND(Y217*F217,0)</f>
        <v>0</v>
      </c>
      <c r="AA217" s="63"/>
      <c r="AB217" s="64"/>
      <c r="AC217" s="69">
        <f t="shared" ref="AC217" si="455">I217+M217+Q217+U217+Y217</f>
        <v>0</v>
      </c>
      <c r="AD217" s="67">
        <f t="shared" ref="AD217" si="456">J217+N217+R217+V217+Z217</f>
        <v>0</v>
      </c>
      <c r="AE217" s="63"/>
      <c r="AF217" s="86"/>
      <c r="AG217" s="69">
        <f t="shared" ref="AG217" si="457">E217-AC217</f>
        <v>59.5</v>
      </c>
      <c r="AH217" s="68">
        <f t="shared" ref="AH217" si="458">G217-AD217</f>
        <v>0</v>
      </c>
      <c r="AJ217" s="87"/>
    </row>
    <row r="218" spans="1:36" ht="36" x14ac:dyDescent="0.25">
      <c r="A218" s="176" t="s">
        <v>13</v>
      </c>
      <c r="B218" s="97" t="s">
        <v>95</v>
      </c>
      <c r="C218" s="127" t="s">
        <v>14</v>
      </c>
      <c r="D218" s="122" t="s">
        <v>9</v>
      </c>
      <c r="E218" s="128">
        <v>1</v>
      </c>
      <c r="F218" s="113"/>
      <c r="G218" s="113"/>
      <c r="H218" s="114"/>
      <c r="I218" s="133"/>
      <c r="J218" s="112"/>
      <c r="K218" s="112"/>
      <c r="L218" s="129"/>
      <c r="M218" s="111"/>
      <c r="N218" s="112"/>
      <c r="O218" s="112"/>
      <c r="P218" s="129"/>
      <c r="Q218" s="111"/>
      <c r="R218" s="113">
        <f>R220+R227+R237+R251+R256+R259+R265+R269+R277</f>
        <v>0</v>
      </c>
      <c r="S218" s="123"/>
      <c r="T218" s="156"/>
      <c r="U218" s="111"/>
      <c r="V218" s="113">
        <f>V220+V227+V237+V251+V256+V259+V265+V269+V277</f>
        <v>0</v>
      </c>
      <c r="W218" s="123"/>
      <c r="X218" s="124"/>
      <c r="Y218" s="111"/>
      <c r="Z218" s="113">
        <f>Z220+Z227+Z237+Z251+Z256+Z259+Z265+Z269+Z277</f>
        <v>0</v>
      </c>
      <c r="AA218" s="123"/>
      <c r="AB218" s="124"/>
      <c r="AC218" s="130"/>
      <c r="AD218" s="113">
        <f>AD220+AD227+AD237+AD251+AD256+AD259+AD265+AD269+AD277</f>
        <v>0</v>
      </c>
      <c r="AE218" s="134"/>
      <c r="AF218" s="135"/>
      <c r="AG218" s="130"/>
      <c r="AH218" s="182">
        <f>AH220+AH227+AH237+AH251+AH256+AH259+AH265+AH269+AH277</f>
        <v>0</v>
      </c>
      <c r="AJ218" s="87"/>
    </row>
    <row r="219" spans="1:36" s="115" customFormat="1" x14ac:dyDescent="0.25">
      <c r="A219" s="90"/>
      <c r="B219" s="117"/>
      <c r="C219" s="15" t="s">
        <v>336</v>
      </c>
      <c r="D219" s="144"/>
      <c r="E219" s="145"/>
      <c r="F219" s="20"/>
      <c r="G219" s="20"/>
      <c r="H219" s="136"/>
      <c r="I219" s="137"/>
      <c r="J219" s="94"/>
      <c r="K219" s="94"/>
      <c r="L219" s="138"/>
      <c r="M219" s="96"/>
      <c r="N219" s="94"/>
      <c r="O219" s="94"/>
      <c r="P219" s="95"/>
      <c r="Q219" s="96"/>
      <c r="R219" s="94"/>
      <c r="S219" s="139"/>
      <c r="T219" s="140"/>
      <c r="U219" s="96"/>
      <c r="V219" s="94"/>
      <c r="W219" s="139"/>
      <c r="X219" s="158"/>
      <c r="Y219" s="96"/>
      <c r="Z219" s="94"/>
      <c r="AA219" s="139"/>
      <c r="AB219" s="158"/>
      <c r="AC219" s="141"/>
      <c r="AD219" s="142"/>
      <c r="AE219" s="142"/>
      <c r="AF219" s="143"/>
      <c r="AG219" s="141"/>
      <c r="AH219" s="183"/>
      <c r="AJ219" s="116"/>
    </row>
    <row r="220" spans="1:36" s="115" customFormat="1" x14ac:dyDescent="0.25">
      <c r="A220" s="181" t="s">
        <v>337</v>
      </c>
      <c r="B220" s="107"/>
      <c r="C220" s="108" t="s">
        <v>338</v>
      </c>
      <c r="D220" s="109"/>
      <c r="E220" s="148"/>
      <c r="F220" s="110"/>
      <c r="G220" s="110"/>
      <c r="H220" s="35"/>
      <c r="I220" s="149"/>
      <c r="J220" s="70"/>
      <c r="K220" s="70"/>
      <c r="L220" s="132"/>
      <c r="M220" s="78"/>
      <c r="N220" s="70"/>
      <c r="O220" s="70"/>
      <c r="P220" s="71"/>
      <c r="Q220" s="78"/>
      <c r="R220" s="110">
        <f>SUM(R221:R226)</f>
        <v>0</v>
      </c>
      <c r="S220" s="150"/>
      <c r="T220" s="151"/>
      <c r="U220" s="78"/>
      <c r="V220" s="110">
        <f>SUM(V221:V226)</f>
        <v>0</v>
      </c>
      <c r="W220" s="150"/>
      <c r="X220" s="159"/>
      <c r="Y220" s="78"/>
      <c r="Z220" s="110">
        <f>SUM(Z221:Z226)</f>
        <v>0</v>
      </c>
      <c r="AA220" s="150"/>
      <c r="AB220" s="159"/>
      <c r="AC220" s="72"/>
      <c r="AD220" s="110">
        <f>SUM(AD221:AD226)</f>
        <v>0</v>
      </c>
      <c r="AE220" s="152"/>
      <c r="AF220" s="153"/>
      <c r="AG220" s="72"/>
      <c r="AH220" s="157">
        <f>SUM(AH221:AH226)</f>
        <v>0</v>
      </c>
      <c r="AJ220" s="116"/>
    </row>
    <row r="221" spans="1:36" s="115" customFormat="1" x14ac:dyDescent="0.25">
      <c r="A221" s="180" t="s">
        <v>339</v>
      </c>
      <c r="B221" s="146"/>
      <c r="C221" s="56" t="s">
        <v>340</v>
      </c>
      <c r="D221" s="57" t="s">
        <v>15</v>
      </c>
      <c r="E221" s="58">
        <v>25.6</v>
      </c>
      <c r="F221" s="59"/>
      <c r="G221" s="59"/>
      <c r="H221" s="136"/>
      <c r="I221" s="137"/>
      <c r="J221" s="94"/>
      <c r="K221" s="94"/>
      <c r="L221" s="138"/>
      <c r="M221" s="96"/>
      <c r="N221" s="94"/>
      <c r="O221" s="94"/>
      <c r="P221" s="95"/>
      <c r="Q221" s="96"/>
      <c r="R221" s="63">
        <f>ROUND(Q221*F221,2)</f>
        <v>0</v>
      </c>
      <c r="S221" s="63"/>
      <c r="T221" s="86"/>
      <c r="U221" s="74"/>
      <c r="V221" s="63">
        <f t="shared" ref="V221" si="459">ROUND(U221*F221,0)</f>
        <v>0</v>
      </c>
      <c r="W221" s="63"/>
      <c r="X221" s="64"/>
      <c r="Y221" s="74"/>
      <c r="Z221" s="67">
        <f t="shared" ref="Z221:Z222" si="460">ROUND(Y221*F221,0)</f>
        <v>0</v>
      </c>
      <c r="AA221" s="63"/>
      <c r="AB221" s="64"/>
      <c r="AC221" s="69">
        <f t="shared" ref="AC221:AC222" si="461">I221+M221+Q221+U221+Y221</f>
        <v>0</v>
      </c>
      <c r="AD221" s="67">
        <f t="shared" ref="AD221:AD222" si="462">J221+N221+R221+V221+Z221</f>
        <v>0</v>
      </c>
      <c r="AE221" s="63"/>
      <c r="AF221" s="86"/>
      <c r="AG221" s="69">
        <f t="shared" ref="AG221" si="463">E221-AC221</f>
        <v>25.6</v>
      </c>
      <c r="AH221" s="68">
        <f t="shared" ref="AH221" si="464">G221-AD221</f>
        <v>0</v>
      </c>
      <c r="AJ221" s="116"/>
    </row>
    <row r="222" spans="1:36" s="115" customFormat="1" x14ac:dyDescent="0.25">
      <c r="A222" s="180" t="s">
        <v>341</v>
      </c>
      <c r="B222" s="146"/>
      <c r="C222" s="56" t="s">
        <v>16</v>
      </c>
      <c r="D222" s="57" t="s">
        <v>15</v>
      </c>
      <c r="E222" s="58">
        <v>16.8</v>
      </c>
      <c r="F222" s="59"/>
      <c r="G222" s="59"/>
      <c r="H222" s="136"/>
      <c r="I222" s="137"/>
      <c r="J222" s="94"/>
      <c r="K222" s="94"/>
      <c r="L222" s="138"/>
      <c r="M222" s="96"/>
      <c r="N222" s="94"/>
      <c r="O222" s="94"/>
      <c r="P222" s="95"/>
      <c r="Q222" s="96"/>
      <c r="R222" s="63">
        <f t="shared" ref="R222:R226" si="465">ROUND(Q222*F222,2)</f>
        <v>0</v>
      </c>
      <c r="S222" s="63"/>
      <c r="T222" s="86"/>
      <c r="U222" s="74"/>
      <c r="V222" s="63">
        <f t="shared" ref="V222:V226" si="466">ROUND(U222*F222,0)</f>
        <v>0</v>
      </c>
      <c r="W222" s="63"/>
      <c r="X222" s="64"/>
      <c r="Y222" s="74"/>
      <c r="Z222" s="67">
        <f t="shared" si="460"/>
        <v>0</v>
      </c>
      <c r="AA222" s="63"/>
      <c r="AB222" s="64"/>
      <c r="AC222" s="69">
        <f t="shared" si="461"/>
        <v>0</v>
      </c>
      <c r="AD222" s="67">
        <f t="shared" si="462"/>
        <v>0</v>
      </c>
      <c r="AE222" s="63"/>
      <c r="AF222" s="86"/>
      <c r="AG222" s="69">
        <f t="shared" ref="AG222:AG226" si="467">E222-AC222</f>
        <v>16.8</v>
      </c>
      <c r="AH222" s="68">
        <f t="shared" ref="AH222:AH226" si="468">G222-AD222</f>
        <v>0</v>
      </c>
      <c r="AJ222" s="116"/>
    </row>
    <row r="223" spans="1:36" s="115" customFormat="1" x14ac:dyDescent="0.25">
      <c r="A223" s="180" t="s">
        <v>342</v>
      </c>
      <c r="B223" s="146"/>
      <c r="C223" s="56" t="s">
        <v>17</v>
      </c>
      <c r="D223" s="57" t="s">
        <v>15</v>
      </c>
      <c r="E223" s="58">
        <v>16.8</v>
      </c>
      <c r="F223" s="59"/>
      <c r="G223" s="59"/>
      <c r="H223" s="136"/>
      <c r="I223" s="137"/>
      <c r="J223" s="94"/>
      <c r="K223" s="94"/>
      <c r="L223" s="138"/>
      <c r="M223" s="96"/>
      <c r="N223" s="94"/>
      <c r="O223" s="94"/>
      <c r="P223" s="95"/>
      <c r="Q223" s="96"/>
      <c r="R223" s="63">
        <f t="shared" si="465"/>
        <v>0</v>
      </c>
      <c r="S223" s="63"/>
      <c r="T223" s="86"/>
      <c r="U223" s="74"/>
      <c r="V223" s="63">
        <f t="shared" si="466"/>
        <v>0</v>
      </c>
      <c r="W223" s="63"/>
      <c r="X223" s="64"/>
      <c r="Y223" s="74"/>
      <c r="Z223" s="67">
        <f t="shared" ref="Z223:Z226" si="469">ROUND(Y223*F223,0)</f>
        <v>0</v>
      </c>
      <c r="AA223" s="63"/>
      <c r="AB223" s="64"/>
      <c r="AC223" s="69">
        <f t="shared" ref="AC223:AC226" si="470">I223+M223+Q223+U223+Y223</f>
        <v>0</v>
      </c>
      <c r="AD223" s="67">
        <f t="shared" ref="AD223:AD226" si="471">J223+N223+R223+V223+Z223</f>
        <v>0</v>
      </c>
      <c r="AE223" s="63"/>
      <c r="AF223" s="86"/>
      <c r="AG223" s="69">
        <f t="shared" si="467"/>
        <v>16.8</v>
      </c>
      <c r="AH223" s="68">
        <f t="shared" si="468"/>
        <v>0</v>
      </c>
      <c r="AJ223" s="116"/>
    </row>
    <row r="224" spans="1:36" s="115" customFormat="1" ht="33.75" x14ac:dyDescent="0.25">
      <c r="A224" s="180" t="s">
        <v>343</v>
      </c>
      <c r="B224" s="146"/>
      <c r="C224" s="56" t="s">
        <v>18</v>
      </c>
      <c r="D224" s="57" t="s">
        <v>15</v>
      </c>
      <c r="E224" s="58">
        <v>25.6</v>
      </c>
      <c r="F224" s="59"/>
      <c r="G224" s="59"/>
      <c r="H224" s="136"/>
      <c r="I224" s="137"/>
      <c r="J224" s="94"/>
      <c r="K224" s="94"/>
      <c r="L224" s="138"/>
      <c r="M224" s="96"/>
      <c r="N224" s="94"/>
      <c r="O224" s="94"/>
      <c r="P224" s="95"/>
      <c r="Q224" s="96"/>
      <c r="R224" s="63">
        <f t="shared" si="465"/>
        <v>0</v>
      </c>
      <c r="S224" s="63"/>
      <c r="T224" s="86"/>
      <c r="U224" s="74"/>
      <c r="V224" s="63">
        <f t="shared" si="466"/>
        <v>0</v>
      </c>
      <c r="W224" s="63"/>
      <c r="X224" s="64"/>
      <c r="Y224" s="74"/>
      <c r="Z224" s="67">
        <f t="shared" si="469"/>
        <v>0</v>
      </c>
      <c r="AA224" s="63"/>
      <c r="AB224" s="64"/>
      <c r="AC224" s="69">
        <f t="shared" si="470"/>
        <v>0</v>
      </c>
      <c r="AD224" s="67">
        <f t="shared" si="471"/>
        <v>0</v>
      </c>
      <c r="AE224" s="63"/>
      <c r="AF224" s="86"/>
      <c r="AG224" s="69">
        <f t="shared" si="467"/>
        <v>25.6</v>
      </c>
      <c r="AH224" s="68">
        <f t="shared" si="468"/>
        <v>0</v>
      </c>
      <c r="AJ224" s="116"/>
    </row>
    <row r="225" spans="1:36" s="115" customFormat="1" x14ac:dyDescent="0.25">
      <c r="A225" s="180" t="s">
        <v>344</v>
      </c>
      <c r="B225" s="146"/>
      <c r="C225" s="56" t="s">
        <v>338</v>
      </c>
      <c r="D225" s="57" t="s">
        <v>19</v>
      </c>
      <c r="E225" s="58">
        <v>16.8</v>
      </c>
      <c r="F225" s="59"/>
      <c r="G225" s="59"/>
      <c r="H225" s="136"/>
      <c r="I225" s="137"/>
      <c r="J225" s="94"/>
      <c r="K225" s="94"/>
      <c r="L225" s="138"/>
      <c r="M225" s="96"/>
      <c r="N225" s="94"/>
      <c r="O225" s="94"/>
      <c r="P225" s="95"/>
      <c r="Q225" s="96"/>
      <c r="R225" s="63">
        <f t="shared" si="465"/>
        <v>0</v>
      </c>
      <c r="S225" s="63"/>
      <c r="T225" s="86"/>
      <c r="U225" s="74"/>
      <c r="V225" s="63">
        <f t="shared" si="466"/>
        <v>0</v>
      </c>
      <c r="W225" s="63"/>
      <c r="X225" s="64"/>
      <c r="Y225" s="74"/>
      <c r="Z225" s="67">
        <f t="shared" si="469"/>
        <v>0</v>
      </c>
      <c r="AA225" s="63"/>
      <c r="AB225" s="64"/>
      <c r="AC225" s="69">
        <f t="shared" si="470"/>
        <v>0</v>
      </c>
      <c r="AD225" s="67">
        <f t="shared" si="471"/>
        <v>0</v>
      </c>
      <c r="AE225" s="63"/>
      <c r="AF225" s="86"/>
      <c r="AG225" s="69">
        <f t="shared" si="467"/>
        <v>16.8</v>
      </c>
      <c r="AH225" s="68">
        <f t="shared" si="468"/>
        <v>0</v>
      </c>
      <c r="AJ225" s="116"/>
    </row>
    <row r="226" spans="1:36" s="115" customFormat="1" x14ac:dyDescent="0.25">
      <c r="A226" s="180" t="s">
        <v>345</v>
      </c>
      <c r="B226" s="146"/>
      <c r="C226" s="56" t="s">
        <v>346</v>
      </c>
      <c r="D226" s="57" t="s">
        <v>19</v>
      </c>
      <c r="E226" s="58">
        <v>16.8</v>
      </c>
      <c r="F226" s="59"/>
      <c r="G226" s="59"/>
      <c r="H226" s="136"/>
      <c r="I226" s="137"/>
      <c r="J226" s="94"/>
      <c r="K226" s="94"/>
      <c r="L226" s="138"/>
      <c r="M226" s="96"/>
      <c r="N226" s="94"/>
      <c r="O226" s="94"/>
      <c r="P226" s="95"/>
      <c r="Q226" s="96"/>
      <c r="R226" s="63">
        <f t="shared" si="465"/>
        <v>0</v>
      </c>
      <c r="S226" s="63"/>
      <c r="T226" s="86"/>
      <c r="U226" s="74"/>
      <c r="V226" s="63">
        <f t="shared" si="466"/>
        <v>0</v>
      </c>
      <c r="W226" s="63"/>
      <c r="X226" s="64"/>
      <c r="Y226" s="74"/>
      <c r="Z226" s="67">
        <f t="shared" si="469"/>
        <v>0</v>
      </c>
      <c r="AA226" s="63"/>
      <c r="AB226" s="64"/>
      <c r="AC226" s="69">
        <f t="shared" si="470"/>
        <v>0</v>
      </c>
      <c r="AD226" s="67">
        <f t="shared" si="471"/>
        <v>0</v>
      </c>
      <c r="AE226" s="63"/>
      <c r="AF226" s="86"/>
      <c r="AG226" s="69">
        <f t="shared" si="467"/>
        <v>16.8</v>
      </c>
      <c r="AH226" s="68">
        <f t="shared" si="468"/>
        <v>0</v>
      </c>
      <c r="AJ226" s="116"/>
    </row>
    <row r="227" spans="1:36" s="115" customFormat="1" x14ac:dyDescent="0.25">
      <c r="A227" s="181" t="s">
        <v>347</v>
      </c>
      <c r="B227" s="107"/>
      <c r="C227" s="108" t="s">
        <v>348</v>
      </c>
      <c r="D227" s="109"/>
      <c r="E227" s="148"/>
      <c r="F227" s="110"/>
      <c r="G227" s="110"/>
      <c r="H227" s="35"/>
      <c r="I227" s="149"/>
      <c r="J227" s="70"/>
      <c r="K227" s="70"/>
      <c r="L227" s="132"/>
      <c r="M227" s="78"/>
      <c r="N227" s="70"/>
      <c r="O227" s="70"/>
      <c r="P227" s="71"/>
      <c r="Q227" s="78"/>
      <c r="R227" s="110">
        <f>SUM(R228:R231)</f>
        <v>0</v>
      </c>
      <c r="S227" s="150"/>
      <c r="T227" s="151"/>
      <c r="U227" s="78"/>
      <c r="V227" s="110">
        <f>SUM(V228:V231)</f>
        <v>0</v>
      </c>
      <c r="W227" s="150"/>
      <c r="X227" s="159"/>
      <c r="Y227" s="78"/>
      <c r="Z227" s="110">
        <f>SUM(Z228:Z231)</f>
        <v>0</v>
      </c>
      <c r="AA227" s="150"/>
      <c r="AB227" s="159"/>
      <c r="AC227" s="72"/>
      <c r="AD227" s="110">
        <f>SUM(AD228:AD231)</f>
        <v>0</v>
      </c>
      <c r="AE227" s="152"/>
      <c r="AF227" s="153"/>
      <c r="AG227" s="72"/>
      <c r="AH227" s="157">
        <f>SUM(AH228:AH231)</f>
        <v>0</v>
      </c>
      <c r="AJ227" s="116"/>
    </row>
    <row r="228" spans="1:36" s="115" customFormat="1" ht="22.5" x14ac:dyDescent="0.25">
      <c r="A228" s="180" t="s">
        <v>349</v>
      </c>
      <c r="B228" s="146"/>
      <c r="C228" s="56" t="s">
        <v>335</v>
      </c>
      <c r="D228" s="57" t="s">
        <v>26</v>
      </c>
      <c r="E228" s="58">
        <v>823.7</v>
      </c>
      <c r="F228" s="59"/>
      <c r="G228" s="59"/>
      <c r="H228" s="136"/>
      <c r="I228" s="137"/>
      <c r="J228" s="94"/>
      <c r="K228" s="94"/>
      <c r="L228" s="138"/>
      <c r="M228" s="96"/>
      <c r="N228" s="94"/>
      <c r="O228" s="94"/>
      <c r="P228" s="95"/>
      <c r="Q228" s="96"/>
      <c r="R228" s="63">
        <f t="shared" ref="R228:R230" si="472">ROUND(Q228*F228,2)</f>
        <v>0</v>
      </c>
      <c r="S228" s="63"/>
      <c r="T228" s="86"/>
      <c r="U228" s="74"/>
      <c r="V228" s="63">
        <f t="shared" ref="V228:V230" si="473">ROUND(U228*F228,0)</f>
        <v>0</v>
      </c>
      <c r="W228" s="63"/>
      <c r="X228" s="64"/>
      <c r="Y228" s="74"/>
      <c r="Z228" s="67">
        <f t="shared" ref="Z228:Z231" si="474">ROUND(Y228*F228,0)</f>
        <v>0</v>
      </c>
      <c r="AA228" s="63"/>
      <c r="AB228" s="64"/>
      <c r="AC228" s="69">
        <f t="shared" ref="AC228:AC231" si="475">I228+M228+Q228+U228+Y228</f>
        <v>0</v>
      </c>
      <c r="AD228" s="67">
        <f t="shared" ref="AD228:AD231" si="476">J228+N228+R228+V228+Z228</f>
        <v>0</v>
      </c>
      <c r="AE228" s="63"/>
      <c r="AF228" s="86"/>
      <c r="AG228" s="69">
        <f t="shared" ref="AG228:AG230" si="477">E228-AC228</f>
        <v>823.7</v>
      </c>
      <c r="AH228" s="68">
        <f t="shared" ref="AH228:AH230" si="478">G228-AD228</f>
        <v>0</v>
      </c>
      <c r="AJ228" s="116"/>
    </row>
    <row r="229" spans="1:36" s="115" customFormat="1" ht="22.5" x14ac:dyDescent="0.25">
      <c r="A229" s="180" t="s">
        <v>350</v>
      </c>
      <c r="B229" s="146"/>
      <c r="C229" s="18" t="s">
        <v>351</v>
      </c>
      <c r="D229" s="57" t="s">
        <v>15</v>
      </c>
      <c r="E229" s="58">
        <v>31.4</v>
      </c>
      <c r="F229" s="59"/>
      <c r="G229" s="59"/>
      <c r="H229" s="136"/>
      <c r="I229" s="137"/>
      <c r="J229" s="94"/>
      <c r="K229" s="94"/>
      <c r="L229" s="138"/>
      <c r="M229" s="96"/>
      <c r="N229" s="94"/>
      <c r="O229" s="94"/>
      <c r="P229" s="95"/>
      <c r="Q229" s="96"/>
      <c r="R229" s="63">
        <f t="shared" si="472"/>
        <v>0</v>
      </c>
      <c r="S229" s="63"/>
      <c r="T229" s="86"/>
      <c r="U229" s="74"/>
      <c r="V229" s="63">
        <f t="shared" si="473"/>
        <v>0</v>
      </c>
      <c r="W229" s="63"/>
      <c r="X229" s="64"/>
      <c r="Y229" s="74"/>
      <c r="Z229" s="67">
        <f t="shared" si="474"/>
        <v>0</v>
      </c>
      <c r="AA229" s="63"/>
      <c r="AB229" s="64"/>
      <c r="AC229" s="69">
        <f t="shared" si="475"/>
        <v>0</v>
      </c>
      <c r="AD229" s="67">
        <f t="shared" si="476"/>
        <v>0</v>
      </c>
      <c r="AE229" s="63"/>
      <c r="AF229" s="86"/>
      <c r="AG229" s="69">
        <f t="shared" si="477"/>
        <v>31.4</v>
      </c>
      <c r="AH229" s="68">
        <f t="shared" si="478"/>
        <v>0</v>
      </c>
      <c r="AJ229" s="116"/>
    </row>
    <row r="230" spans="1:36" s="115" customFormat="1" ht="22.5" x14ac:dyDescent="0.25">
      <c r="A230" s="180" t="s">
        <v>352</v>
      </c>
      <c r="B230" s="146"/>
      <c r="C230" s="56" t="s">
        <v>353</v>
      </c>
      <c r="D230" s="57" t="s">
        <v>15</v>
      </c>
      <c r="E230" s="58">
        <v>14.8</v>
      </c>
      <c r="F230" s="59"/>
      <c r="G230" s="59"/>
      <c r="H230" s="136"/>
      <c r="I230" s="137"/>
      <c r="J230" s="94"/>
      <c r="K230" s="94"/>
      <c r="L230" s="138"/>
      <c r="M230" s="96"/>
      <c r="N230" s="94"/>
      <c r="O230" s="94"/>
      <c r="P230" s="95"/>
      <c r="Q230" s="96"/>
      <c r="R230" s="63">
        <f t="shared" si="472"/>
        <v>0</v>
      </c>
      <c r="S230" s="63"/>
      <c r="T230" s="86"/>
      <c r="U230" s="74"/>
      <c r="V230" s="63">
        <f t="shared" si="473"/>
        <v>0</v>
      </c>
      <c r="W230" s="63"/>
      <c r="X230" s="64"/>
      <c r="Y230" s="74"/>
      <c r="Z230" s="67">
        <f t="shared" si="474"/>
        <v>0</v>
      </c>
      <c r="AA230" s="63"/>
      <c r="AB230" s="64"/>
      <c r="AC230" s="69">
        <f t="shared" si="475"/>
        <v>0</v>
      </c>
      <c r="AD230" s="67">
        <f t="shared" si="476"/>
        <v>0</v>
      </c>
      <c r="AE230" s="63"/>
      <c r="AF230" s="86"/>
      <c r="AG230" s="69">
        <f t="shared" si="477"/>
        <v>14.8</v>
      </c>
      <c r="AH230" s="68">
        <f t="shared" si="478"/>
        <v>0</v>
      </c>
      <c r="AJ230" s="116"/>
    </row>
    <row r="231" spans="1:36" s="115" customFormat="1" ht="33.75" x14ac:dyDescent="0.25">
      <c r="A231" s="180" t="s">
        <v>354</v>
      </c>
      <c r="B231" s="146"/>
      <c r="C231" s="56" t="s">
        <v>355</v>
      </c>
      <c r="D231" s="57" t="s">
        <v>19</v>
      </c>
      <c r="E231" s="58">
        <f>0.2+1</f>
        <v>1.2</v>
      </c>
      <c r="F231" s="59"/>
      <c r="G231" s="59"/>
      <c r="H231" s="136"/>
      <c r="I231" s="137"/>
      <c r="J231" s="94"/>
      <c r="K231" s="94"/>
      <c r="L231" s="138"/>
      <c r="M231" s="96"/>
      <c r="N231" s="94"/>
      <c r="O231" s="94"/>
      <c r="P231" s="95"/>
      <c r="Q231" s="96"/>
      <c r="R231" s="63">
        <f t="shared" ref="R231" si="479">ROUND(Q231*F231,2)</f>
        <v>0</v>
      </c>
      <c r="S231" s="63"/>
      <c r="T231" s="86"/>
      <c r="U231" s="74"/>
      <c r="V231" s="63">
        <f t="shared" ref="V231" si="480">ROUND(U231*F231,0)</f>
        <v>0</v>
      </c>
      <c r="W231" s="63"/>
      <c r="X231" s="64"/>
      <c r="Y231" s="74"/>
      <c r="Z231" s="67">
        <f t="shared" si="474"/>
        <v>0</v>
      </c>
      <c r="AA231" s="63"/>
      <c r="AB231" s="64"/>
      <c r="AC231" s="69">
        <f t="shared" si="475"/>
        <v>0</v>
      </c>
      <c r="AD231" s="67">
        <f t="shared" si="476"/>
        <v>0</v>
      </c>
      <c r="AE231" s="63"/>
      <c r="AF231" s="86"/>
      <c r="AG231" s="69">
        <f t="shared" ref="AG231" si="481">E231-AC231</f>
        <v>1.2</v>
      </c>
      <c r="AH231" s="68">
        <f t="shared" ref="AH231" si="482">G231-AD231</f>
        <v>0</v>
      </c>
      <c r="AJ231" s="116"/>
    </row>
    <row r="232" spans="1:36" s="115" customFormat="1" x14ac:dyDescent="0.25">
      <c r="A232" s="88"/>
      <c r="B232" s="117"/>
      <c r="C232" s="18"/>
      <c r="D232" s="16"/>
      <c r="E232" s="22"/>
      <c r="F232" s="20"/>
      <c r="G232" s="20"/>
      <c r="H232" s="136"/>
      <c r="I232" s="137"/>
      <c r="J232" s="94"/>
      <c r="K232" s="94"/>
      <c r="L232" s="138"/>
      <c r="M232" s="96"/>
      <c r="N232" s="94"/>
      <c r="O232" s="94"/>
      <c r="P232" s="95"/>
      <c r="Q232" s="96"/>
      <c r="R232" s="94"/>
      <c r="S232" s="139"/>
      <c r="T232" s="140"/>
      <c r="U232" s="96"/>
      <c r="V232" s="94"/>
      <c r="W232" s="139"/>
      <c r="X232" s="158"/>
      <c r="Y232" s="96"/>
      <c r="Z232" s="94"/>
      <c r="AA232" s="139"/>
      <c r="AB232" s="158"/>
      <c r="AC232" s="141"/>
      <c r="AD232" s="142"/>
      <c r="AE232" s="142"/>
      <c r="AF232" s="143"/>
      <c r="AG232" s="141"/>
      <c r="AH232" s="183"/>
      <c r="AJ232" s="116"/>
    </row>
    <row r="233" spans="1:36" s="115" customFormat="1" ht="22.5" x14ac:dyDescent="0.25">
      <c r="A233" s="88"/>
      <c r="B233" s="93"/>
      <c r="C233" s="18" t="s">
        <v>22</v>
      </c>
      <c r="D233" s="16"/>
      <c r="E233" s="19"/>
      <c r="F233" s="20"/>
      <c r="G233" s="20"/>
      <c r="H233" s="136"/>
      <c r="I233" s="137"/>
      <c r="J233" s="94"/>
      <c r="K233" s="94"/>
      <c r="L233" s="138"/>
      <c r="M233" s="96"/>
      <c r="N233" s="94"/>
      <c r="O233" s="94"/>
      <c r="P233" s="95"/>
      <c r="Q233" s="96"/>
      <c r="R233" s="94"/>
      <c r="S233" s="139"/>
      <c r="T233" s="140"/>
      <c r="U233" s="96"/>
      <c r="V233" s="94"/>
      <c r="W233" s="139"/>
      <c r="X233" s="158"/>
      <c r="Y233" s="96"/>
      <c r="Z233" s="94"/>
      <c r="AA233" s="139"/>
      <c r="AB233" s="158"/>
      <c r="AC233" s="141"/>
      <c r="AD233" s="142"/>
      <c r="AE233" s="142"/>
      <c r="AF233" s="143"/>
      <c r="AG233" s="141"/>
      <c r="AH233" s="183"/>
      <c r="AJ233" s="116"/>
    </row>
    <row r="234" spans="1:36" s="115" customFormat="1" x14ac:dyDescent="0.25">
      <c r="A234" s="88"/>
      <c r="B234" s="93"/>
      <c r="C234" s="18" t="s">
        <v>356</v>
      </c>
      <c r="D234" s="16" t="s">
        <v>15</v>
      </c>
      <c r="E234" s="25">
        <v>15.096</v>
      </c>
      <c r="F234" s="20"/>
      <c r="G234" s="20"/>
      <c r="H234" s="136"/>
      <c r="I234" s="137"/>
      <c r="J234" s="94"/>
      <c r="K234" s="94"/>
      <c r="L234" s="138"/>
      <c r="M234" s="96"/>
      <c r="N234" s="94"/>
      <c r="O234" s="94"/>
      <c r="P234" s="95"/>
      <c r="Q234" s="96"/>
      <c r="R234" s="94"/>
      <c r="S234" s="139"/>
      <c r="T234" s="140"/>
      <c r="U234" s="96"/>
      <c r="V234" s="94"/>
      <c r="W234" s="139"/>
      <c r="X234" s="158"/>
      <c r="Y234" s="96"/>
      <c r="Z234" s="94"/>
      <c r="AA234" s="139"/>
      <c r="AB234" s="158"/>
      <c r="AC234" s="141"/>
      <c r="AD234" s="142"/>
      <c r="AE234" s="142"/>
      <c r="AF234" s="143"/>
      <c r="AG234" s="141"/>
      <c r="AH234" s="183"/>
      <c r="AJ234" s="116"/>
    </row>
    <row r="235" spans="1:36" s="115" customFormat="1" ht="22.5" x14ac:dyDescent="0.25">
      <c r="A235" s="88"/>
      <c r="B235" s="93"/>
      <c r="C235" s="18" t="s">
        <v>72</v>
      </c>
      <c r="D235" s="16" t="s">
        <v>19</v>
      </c>
      <c r="E235" s="24">
        <v>0.2</v>
      </c>
      <c r="F235" s="20"/>
      <c r="G235" s="20"/>
      <c r="H235" s="136"/>
      <c r="I235" s="137"/>
      <c r="J235" s="94"/>
      <c r="K235" s="94"/>
      <c r="L235" s="138"/>
      <c r="M235" s="96"/>
      <c r="N235" s="94"/>
      <c r="O235" s="94"/>
      <c r="P235" s="95"/>
      <c r="Q235" s="96"/>
      <c r="R235" s="94"/>
      <c r="S235" s="139"/>
      <c r="T235" s="140"/>
      <c r="U235" s="96"/>
      <c r="V235" s="94"/>
      <c r="W235" s="139"/>
      <c r="X235" s="158"/>
      <c r="Y235" s="96"/>
      <c r="Z235" s="94"/>
      <c r="AA235" s="139"/>
      <c r="AB235" s="158"/>
      <c r="AC235" s="141"/>
      <c r="AD235" s="142"/>
      <c r="AE235" s="142"/>
      <c r="AF235" s="143"/>
      <c r="AG235" s="141"/>
      <c r="AH235" s="183"/>
      <c r="AJ235" s="116"/>
    </row>
    <row r="236" spans="1:36" s="115" customFormat="1" ht="33.75" x14ac:dyDescent="0.25">
      <c r="A236" s="88"/>
      <c r="B236" s="93"/>
      <c r="C236" s="18" t="s">
        <v>29</v>
      </c>
      <c r="D236" s="16" t="s">
        <v>19</v>
      </c>
      <c r="E236" s="24">
        <v>1</v>
      </c>
      <c r="F236" s="20"/>
      <c r="G236" s="20"/>
      <c r="H236" s="136"/>
      <c r="I236" s="137"/>
      <c r="J236" s="94"/>
      <c r="K236" s="94"/>
      <c r="L236" s="138"/>
      <c r="M236" s="96"/>
      <c r="N236" s="94"/>
      <c r="O236" s="94"/>
      <c r="P236" s="95"/>
      <c r="Q236" s="96"/>
      <c r="R236" s="94"/>
      <c r="S236" s="139"/>
      <c r="T236" s="140"/>
      <c r="U236" s="96"/>
      <c r="V236" s="94"/>
      <c r="W236" s="139"/>
      <c r="X236" s="158"/>
      <c r="Y236" s="96"/>
      <c r="Z236" s="94"/>
      <c r="AA236" s="139"/>
      <c r="AB236" s="158"/>
      <c r="AC236" s="141"/>
      <c r="AD236" s="142"/>
      <c r="AE236" s="142"/>
      <c r="AF236" s="143"/>
      <c r="AG236" s="141"/>
      <c r="AH236" s="183"/>
      <c r="AJ236" s="116"/>
    </row>
    <row r="237" spans="1:36" s="115" customFormat="1" x14ac:dyDescent="0.25">
      <c r="A237" s="181" t="s">
        <v>357</v>
      </c>
      <c r="B237" s="107"/>
      <c r="C237" s="108" t="s">
        <v>334</v>
      </c>
      <c r="D237" s="109"/>
      <c r="E237" s="148"/>
      <c r="F237" s="110"/>
      <c r="G237" s="110"/>
      <c r="H237" s="35"/>
      <c r="I237" s="149"/>
      <c r="J237" s="70"/>
      <c r="K237" s="70"/>
      <c r="L237" s="132"/>
      <c r="M237" s="78"/>
      <c r="N237" s="70"/>
      <c r="O237" s="70"/>
      <c r="P237" s="71"/>
      <c r="Q237" s="78"/>
      <c r="R237" s="110">
        <f>SUM(R238:R242)</f>
        <v>0</v>
      </c>
      <c r="S237" s="150"/>
      <c r="T237" s="151"/>
      <c r="U237" s="78"/>
      <c r="V237" s="110">
        <f>SUM(V238:V242)</f>
        <v>0</v>
      </c>
      <c r="W237" s="150"/>
      <c r="X237" s="159"/>
      <c r="Y237" s="78"/>
      <c r="Z237" s="110">
        <f>SUM(Z238:Z242)</f>
        <v>0</v>
      </c>
      <c r="AA237" s="150"/>
      <c r="AB237" s="159"/>
      <c r="AC237" s="72"/>
      <c r="AD237" s="110">
        <f>SUM(AD238:AD242)</f>
        <v>0</v>
      </c>
      <c r="AE237" s="152"/>
      <c r="AF237" s="153"/>
      <c r="AG237" s="72"/>
      <c r="AH237" s="157">
        <f>SUM(AH238:AH242)</f>
        <v>0</v>
      </c>
      <c r="AJ237" s="116"/>
    </row>
    <row r="238" spans="1:36" s="115" customFormat="1" ht="22.5" x14ac:dyDescent="0.25">
      <c r="A238" s="180" t="s">
        <v>358</v>
      </c>
      <c r="B238" s="146"/>
      <c r="C238" s="56" t="s">
        <v>359</v>
      </c>
      <c r="D238" s="57" t="s">
        <v>15</v>
      </c>
      <c r="E238" s="58">
        <v>29.7</v>
      </c>
      <c r="F238" s="59"/>
      <c r="G238" s="59"/>
      <c r="H238" s="136"/>
      <c r="I238" s="137"/>
      <c r="J238" s="94"/>
      <c r="K238" s="94"/>
      <c r="L238" s="138"/>
      <c r="M238" s="96"/>
      <c r="N238" s="94"/>
      <c r="O238" s="94"/>
      <c r="P238" s="95"/>
      <c r="Q238" s="96"/>
      <c r="R238" s="63">
        <f t="shared" ref="R238:R241" si="483">ROUND(Q238*F238,2)</f>
        <v>0</v>
      </c>
      <c r="S238" s="63"/>
      <c r="T238" s="86"/>
      <c r="U238" s="74"/>
      <c r="V238" s="63">
        <f t="shared" ref="V238:V241" si="484">ROUND(U238*F238,0)</f>
        <v>0</v>
      </c>
      <c r="W238" s="63"/>
      <c r="X238" s="64"/>
      <c r="Y238" s="74"/>
      <c r="Z238" s="67">
        <f t="shared" ref="Z238:Z241" si="485">ROUND(Y238*F238,0)</f>
        <v>0</v>
      </c>
      <c r="AA238" s="63"/>
      <c r="AB238" s="64"/>
      <c r="AC238" s="69">
        <f t="shared" ref="AC238:AC241" si="486">I238+M238+Q238+U238+Y238</f>
        <v>0</v>
      </c>
      <c r="AD238" s="67">
        <f t="shared" ref="AD238:AD241" si="487">J238+N238+R238+V238+Z238</f>
        <v>0</v>
      </c>
      <c r="AE238" s="63"/>
      <c r="AF238" s="86"/>
      <c r="AG238" s="69">
        <f t="shared" ref="AG238:AG241" si="488">E238-AC238</f>
        <v>29.7</v>
      </c>
      <c r="AH238" s="68">
        <f t="shared" ref="AH238:AH241" si="489">G238-AD238</f>
        <v>0</v>
      </c>
      <c r="AJ238" s="116"/>
    </row>
    <row r="239" spans="1:36" s="115" customFormat="1" ht="22.5" x14ac:dyDescent="0.25">
      <c r="A239" s="180" t="s">
        <v>360</v>
      </c>
      <c r="B239" s="146"/>
      <c r="C239" s="56" t="s">
        <v>361</v>
      </c>
      <c r="D239" s="57" t="s">
        <v>15</v>
      </c>
      <c r="E239" s="58">
        <v>118.7</v>
      </c>
      <c r="F239" s="59"/>
      <c r="G239" s="59"/>
      <c r="H239" s="136"/>
      <c r="I239" s="137"/>
      <c r="J239" s="94"/>
      <c r="K239" s="94"/>
      <c r="L239" s="138"/>
      <c r="M239" s="96"/>
      <c r="N239" s="94"/>
      <c r="O239" s="94"/>
      <c r="P239" s="95"/>
      <c r="Q239" s="96"/>
      <c r="R239" s="63">
        <f t="shared" si="483"/>
        <v>0</v>
      </c>
      <c r="S239" s="63"/>
      <c r="T239" s="86"/>
      <c r="U239" s="74"/>
      <c r="V239" s="63">
        <f t="shared" si="484"/>
        <v>0</v>
      </c>
      <c r="W239" s="63"/>
      <c r="X239" s="64"/>
      <c r="Y239" s="74"/>
      <c r="Z239" s="67">
        <f t="shared" si="485"/>
        <v>0</v>
      </c>
      <c r="AA239" s="63"/>
      <c r="AB239" s="64"/>
      <c r="AC239" s="69">
        <f t="shared" si="486"/>
        <v>0</v>
      </c>
      <c r="AD239" s="67">
        <f t="shared" si="487"/>
        <v>0</v>
      </c>
      <c r="AE239" s="63"/>
      <c r="AF239" s="86"/>
      <c r="AG239" s="69">
        <f t="shared" si="488"/>
        <v>118.7</v>
      </c>
      <c r="AH239" s="68">
        <f t="shared" si="489"/>
        <v>0</v>
      </c>
      <c r="AJ239" s="116"/>
    </row>
    <row r="240" spans="1:36" s="115" customFormat="1" ht="33.75" x14ac:dyDescent="0.25">
      <c r="A240" s="180" t="s">
        <v>362</v>
      </c>
      <c r="B240" s="146"/>
      <c r="C240" s="56" t="s">
        <v>363</v>
      </c>
      <c r="D240" s="57" t="s">
        <v>19</v>
      </c>
      <c r="E240" s="58">
        <f>0.9+0.4+8.5+5</f>
        <v>14.8</v>
      </c>
      <c r="F240" s="59"/>
      <c r="G240" s="59"/>
      <c r="H240" s="136"/>
      <c r="I240" s="137"/>
      <c r="J240" s="94"/>
      <c r="K240" s="94"/>
      <c r="L240" s="138"/>
      <c r="M240" s="96"/>
      <c r="N240" s="94"/>
      <c r="O240" s="94"/>
      <c r="P240" s="95"/>
      <c r="Q240" s="96"/>
      <c r="R240" s="63">
        <f t="shared" si="483"/>
        <v>0</v>
      </c>
      <c r="S240" s="63"/>
      <c r="T240" s="86"/>
      <c r="U240" s="74"/>
      <c r="V240" s="63">
        <f t="shared" si="484"/>
        <v>0</v>
      </c>
      <c r="W240" s="63"/>
      <c r="X240" s="64"/>
      <c r="Y240" s="74"/>
      <c r="Z240" s="67">
        <f t="shared" si="485"/>
        <v>0</v>
      </c>
      <c r="AA240" s="63"/>
      <c r="AB240" s="64"/>
      <c r="AC240" s="69">
        <f t="shared" si="486"/>
        <v>0</v>
      </c>
      <c r="AD240" s="67">
        <f t="shared" si="487"/>
        <v>0</v>
      </c>
      <c r="AE240" s="63"/>
      <c r="AF240" s="86"/>
      <c r="AG240" s="69">
        <f t="shared" si="488"/>
        <v>14.8</v>
      </c>
      <c r="AH240" s="68">
        <f t="shared" si="489"/>
        <v>0</v>
      </c>
      <c r="AJ240" s="116"/>
    </row>
    <row r="241" spans="1:36" s="115" customFormat="1" x14ac:dyDescent="0.25">
      <c r="A241" s="180" t="s">
        <v>364</v>
      </c>
      <c r="B241" s="146"/>
      <c r="C241" s="56" t="s">
        <v>21</v>
      </c>
      <c r="D241" s="57" t="s">
        <v>19</v>
      </c>
      <c r="E241" s="58">
        <f>0.7</f>
        <v>0.7</v>
      </c>
      <c r="F241" s="59"/>
      <c r="G241" s="59"/>
      <c r="H241" s="136"/>
      <c r="I241" s="137"/>
      <c r="J241" s="94"/>
      <c r="K241" s="94"/>
      <c r="L241" s="138"/>
      <c r="M241" s="96"/>
      <c r="N241" s="94"/>
      <c r="O241" s="94"/>
      <c r="P241" s="95"/>
      <c r="Q241" s="96"/>
      <c r="R241" s="63">
        <f t="shared" si="483"/>
        <v>0</v>
      </c>
      <c r="S241" s="63"/>
      <c r="T241" s="86"/>
      <c r="U241" s="74"/>
      <c r="V241" s="63">
        <f t="shared" si="484"/>
        <v>0</v>
      </c>
      <c r="W241" s="63"/>
      <c r="X241" s="64"/>
      <c r="Y241" s="74"/>
      <c r="Z241" s="67">
        <f t="shared" si="485"/>
        <v>0</v>
      </c>
      <c r="AA241" s="63"/>
      <c r="AB241" s="64"/>
      <c r="AC241" s="69">
        <f t="shared" si="486"/>
        <v>0</v>
      </c>
      <c r="AD241" s="67">
        <f t="shared" si="487"/>
        <v>0</v>
      </c>
      <c r="AE241" s="63"/>
      <c r="AF241" s="86"/>
      <c r="AG241" s="69">
        <f t="shared" si="488"/>
        <v>0.7</v>
      </c>
      <c r="AH241" s="68">
        <f t="shared" si="489"/>
        <v>0</v>
      </c>
      <c r="AJ241" s="116"/>
    </row>
    <row r="242" spans="1:36" s="115" customFormat="1" ht="33.75" x14ac:dyDescent="0.25">
      <c r="A242" s="180" t="s">
        <v>365</v>
      </c>
      <c r="B242" s="146"/>
      <c r="C242" s="56" t="s">
        <v>366</v>
      </c>
      <c r="D242" s="57" t="s">
        <v>26</v>
      </c>
      <c r="E242" s="58">
        <f>296.8</f>
        <v>296.8</v>
      </c>
      <c r="F242" s="59"/>
      <c r="G242" s="59"/>
      <c r="H242" s="136"/>
      <c r="I242" s="137"/>
      <c r="J242" s="94"/>
      <c r="K242" s="94"/>
      <c r="L242" s="138"/>
      <c r="M242" s="96"/>
      <c r="N242" s="94"/>
      <c r="O242" s="94"/>
      <c r="P242" s="95"/>
      <c r="Q242" s="96"/>
      <c r="R242" s="63">
        <f t="shared" ref="R242" si="490">ROUND(Q242*F242,2)</f>
        <v>0</v>
      </c>
      <c r="S242" s="63"/>
      <c r="T242" s="86"/>
      <c r="U242" s="74"/>
      <c r="V242" s="63">
        <f t="shared" ref="V242" si="491">ROUND(U242*F242,0)</f>
        <v>0</v>
      </c>
      <c r="W242" s="63"/>
      <c r="X242" s="64"/>
      <c r="Y242" s="74"/>
      <c r="Z242" s="67">
        <f t="shared" ref="Z242" si="492">ROUND(Y242*F242,0)</f>
        <v>0</v>
      </c>
      <c r="AA242" s="63"/>
      <c r="AB242" s="64"/>
      <c r="AC242" s="69">
        <f t="shared" ref="AC242" si="493">I242+M242+Q242+U242+Y242</f>
        <v>0</v>
      </c>
      <c r="AD242" s="67">
        <f t="shared" ref="AD242" si="494">J242+N242+R242+V242+Z242</f>
        <v>0</v>
      </c>
      <c r="AE242" s="63"/>
      <c r="AF242" s="86"/>
      <c r="AG242" s="69">
        <f t="shared" ref="AG242" si="495">E242-AC242</f>
        <v>296.8</v>
      </c>
      <c r="AH242" s="68">
        <f t="shared" ref="AH242" si="496">G242-AD242</f>
        <v>0</v>
      </c>
      <c r="AJ242" s="116"/>
    </row>
    <row r="243" spans="1:36" s="115" customFormat="1" x14ac:dyDescent="0.25">
      <c r="A243" s="88"/>
      <c r="B243" s="117"/>
      <c r="C243" s="18"/>
      <c r="D243" s="16"/>
      <c r="E243" s="22"/>
      <c r="F243" s="20"/>
      <c r="G243" s="20"/>
      <c r="H243" s="136"/>
      <c r="I243" s="137"/>
      <c r="J243" s="94"/>
      <c r="K243" s="94"/>
      <c r="L243" s="138"/>
      <c r="M243" s="96"/>
      <c r="N243" s="94"/>
      <c r="O243" s="94"/>
      <c r="P243" s="95"/>
      <c r="Q243" s="96"/>
      <c r="R243" s="94"/>
      <c r="S243" s="139"/>
      <c r="T243" s="140"/>
      <c r="U243" s="96"/>
      <c r="V243" s="94"/>
      <c r="W243" s="139"/>
      <c r="X243" s="158"/>
      <c r="Y243" s="96"/>
      <c r="Z243" s="94"/>
      <c r="AA243" s="139"/>
      <c r="AB243" s="158"/>
      <c r="AC243" s="141"/>
      <c r="AD243" s="142"/>
      <c r="AE243" s="142"/>
      <c r="AF243" s="143"/>
      <c r="AG243" s="141"/>
      <c r="AH243" s="183"/>
      <c r="AJ243" s="116"/>
    </row>
    <row r="244" spans="1:36" s="115" customFormat="1" ht="22.5" x14ac:dyDescent="0.25">
      <c r="A244" s="88"/>
      <c r="B244" s="93"/>
      <c r="C244" s="18" t="s">
        <v>22</v>
      </c>
      <c r="D244" s="16"/>
      <c r="E244" s="19"/>
      <c r="F244" s="20"/>
      <c r="G244" s="20"/>
      <c r="H244" s="136"/>
      <c r="I244" s="137"/>
      <c r="J244" s="94"/>
      <c r="K244" s="94"/>
      <c r="L244" s="138"/>
      <c r="M244" s="96"/>
      <c r="N244" s="94"/>
      <c r="O244" s="94"/>
      <c r="P244" s="95"/>
      <c r="Q244" s="96"/>
      <c r="R244" s="94"/>
      <c r="S244" s="139"/>
      <c r="T244" s="140"/>
      <c r="U244" s="96"/>
      <c r="V244" s="94"/>
      <c r="W244" s="139"/>
      <c r="X244" s="158"/>
      <c r="Y244" s="96"/>
      <c r="Z244" s="94"/>
      <c r="AA244" s="139"/>
      <c r="AB244" s="158"/>
      <c r="AC244" s="141"/>
      <c r="AD244" s="142"/>
      <c r="AE244" s="142"/>
      <c r="AF244" s="143"/>
      <c r="AG244" s="141"/>
      <c r="AH244" s="183"/>
      <c r="AJ244" s="116"/>
    </row>
    <row r="245" spans="1:36" s="115" customFormat="1" x14ac:dyDescent="0.25">
      <c r="A245" s="88"/>
      <c r="B245" s="93"/>
      <c r="C245" s="18" t="s">
        <v>367</v>
      </c>
      <c r="D245" s="16" t="s">
        <v>15</v>
      </c>
      <c r="E245" s="25">
        <v>121.074</v>
      </c>
      <c r="F245" s="20"/>
      <c r="G245" s="20"/>
      <c r="H245" s="136"/>
      <c r="I245" s="137"/>
      <c r="J245" s="94"/>
      <c r="K245" s="94"/>
      <c r="L245" s="138"/>
      <c r="M245" s="96"/>
      <c r="N245" s="94"/>
      <c r="O245" s="94"/>
      <c r="P245" s="95"/>
      <c r="Q245" s="96"/>
      <c r="R245" s="94"/>
      <c r="S245" s="139"/>
      <c r="T245" s="140"/>
      <c r="U245" s="96"/>
      <c r="V245" s="94"/>
      <c r="W245" s="139"/>
      <c r="X245" s="158"/>
      <c r="Y245" s="96"/>
      <c r="Z245" s="94"/>
      <c r="AA245" s="139"/>
      <c r="AB245" s="158"/>
      <c r="AC245" s="141"/>
      <c r="AD245" s="142"/>
      <c r="AE245" s="142"/>
      <c r="AF245" s="143"/>
      <c r="AG245" s="141"/>
      <c r="AH245" s="183"/>
      <c r="AJ245" s="116"/>
    </row>
    <row r="246" spans="1:36" s="115" customFormat="1" ht="22.5" x14ac:dyDescent="0.25">
      <c r="A246" s="88"/>
      <c r="B246" s="93"/>
      <c r="C246" s="18" t="s">
        <v>72</v>
      </c>
      <c r="D246" s="16" t="s">
        <v>19</v>
      </c>
      <c r="E246" s="24">
        <v>0.9</v>
      </c>
      <c r="F246" s="20"/>
      <c r="G246" s="20"/>
      <c r="H246" s="136"/>
      <c r="I246" s="137"/>
      <c r="J246" s="94"/>
      <c r="K246" s="94"/>
      <c r="L246" s="138"/>
      <c r="M246" s="96"/>
      <c r="N246" s="94"/>
      <c r="O246" s="94"/>
      <c r="P246" s="95"/>
      <c r="Q246" s="96"/>
      <c r="R246" s="94"/>
      <c r="S246" s="139"/>
      <c r="T246" s="140"/>
      <c r="U246" s="96"/>
      <c r="V246" s="94"/>
      <c r="W246" s="139"/>
      <c r="X246" s="158"/>
      <c r="Y246" s="96"/>
      <c r="Z246" s="94"/>
      <c r="AA246" s="139"/>
      <c r="AB246" s="158"/>
      <c r="AC246" s="141"/>
      <c r="AD246" s="142"/>
      <c r="AE246" s="142"/>
      <c r="AF246" s="143"/>
      <c r="AG246" s="141"/>
      <c r="AH246" s="183"/>
      <c r="AJ246" s="116"/>
    </row>
    <row r="247" spans="1:36" s="115" customFormat="1" ht="33.75" x14ac:dyDescent="0.25">
      <c r="A247" s="88"/>
      <c r="B247" s="93"/>
      <c r="C247" s="18" t="s">
        <v>28</v>
      </c>
      <c r="D247" s="16" t="s">
        <v>19</v>
      </c>
      <c r="E247" s="25">
        <v>0.4</v>
      </c>
      <c r="F247" s="20"/>
      <c r="G247" s="20"/>
      <c r="H247" s="136"/>
      <c r="I247" s="137"/>
      <c r="J247" s="94"/>
      <c r="K247" s="94"/>
      <c r="L247" s="138"/>
      <c r="M247" s="96"/>
      <c r="N247" s="94"/>
      <c r="O247" s="94"/>
      <c r="P247" s="95"/>
      <c r="Q247" s="96"/>
      <c r="R247" s="94"/>
      <c r="S247" s="139"/>
      <c r="T247" s="140"/>
      <c r="U247" s="96"/>
      <c r="V247" s="94"/>
      <c r="W247" s="139"/>
      <c r="X247" s="158"/>
      <c r="Y247" s="96"/>
      <c r="Z247" s="94"/>
      <c r="AA247" s="139"/>
      <c r="AB247" s="158"/>
      <c r="AC247" s="141"/>
      <c r="AD247" s="142"/>
      <c r="AE247" s="142"/>
      <c r="AF247" s="143"/>
      <c r="AG247" s="141"/>
      <c r="AH247" s="183"/>
      <c r="AJ247" s="116"/>
    </row>
    <row r="248" spans="1:36" s="115" customFormat="1" ht="33.75" x14ac:dyDescent="0.25">
      <c r="A248" s="88"/>
      <c r="B248" s="93"/>
      <c r="C248" s="18" t="s">
        <v>30</v>
      </c>
      <c r="D248" s="16" t="s">
        <v>19</v>
      </c>
      <c r="E248" s="25">
        <v>8.5</v>
      </c>
      <c r="F248" s="20"/>
      <c r="G248" s="20"/>
      <c r="H248" s="136"/>
      <c r="I248" s="137"/>
      <c r="J248" s="94"/>
      <c r="K248" s="94"/>
      <c r="L248" s="138"/>
      <c r="M248" s="96"/>
      <c r="N248" s="94"/>
      <c r="O248" s="94"/>
      <c r="P248" s="95"/>
      <c r="Q248" s="96"/>
      <c r="R248" s="94"/>
      <c r="S248" s="139"/>
      <c r="T248" s="140"/>
      <c r="U248" s="96"/>
      <c r="V248" s="94"/>
      <c r="W248" s="139"/>
      <c r="X248" s="158"/>
      <c r="Y248" s="96"/>
      <c r="Z248" s="94"/>
      <c r="AA248" s="139"/>
      <c r="AB248" s="158"/>
      <c r="AC248" s="141"/>
      <c r="AD248" s="142"/>
      <c r="AE248" s="142"/>
      <c r="AF248" s="143"/>
      <c r="AG248" s="141"/>
      <c r="AH248" s="183"/>
      <c r="AJ248" s="116"/>
    </row>
    <row r="249" spans="1:36" s="115" customFormat="1" ht="33.75" x14ac:dyDescent="0.25">
      <c r="A249" s="88"/>
      <c r="B249" s="93"/>
      <c r="C249" s="18" t="s">
        <v>63</v>
      </c>
      <c r="D249" s="16" t="s">
        <v>19</v>
      </c>
      <c r="E249" s="25">
        <v>5</v>
      </c>
      <c r="F249" s="20"/>
      <c r="G249" s="20"/>
      <c r="H249" s="136"/>
      <c r="I249" s="137"/>
      <c r="J249" s="94"/>
      <c r="K249" s="94"/>
      <c r="L249" s="138"/>
      <c r="M249" s="96"/>
      <c r="N249" s="94"/>
      <c r="O249" s="94"/>
      <c r="P249" s="95"/>
      <c r="Q249" s="96"/>
      <c r="R249" s="94"/>
      <c r="S249" s="139"/>
      <c r="T249" s="140"/>
      <c r="U249" s="96"/>
      <c r="V249" s="94"/>
      <c r="W249" s="139"/>
      <c r="X249" s="158"/>
      <c r="Y249" s="96"/>
      <c r="Z249" s="94"/>
      <c r="AA249" s="139"/>
      <c r="AB249" s="158"/>
      <c r="AC249" s="141"/>
      <c r="AD249" s="142"/>
      <c r="AE249" s="142"/>
      <c r="AF249" s="143"/>
      <c r="AG249" s="141"/>
      <c r="AH249" s="183"/>
      <c r="AJ249" s="116"/>
    </row>
    <row r="250" spans="1:36" s="115" customFormat="1" x14ac:dyDescent="0.25">
      <c r="A250" s="88"/>
      <c r="B250" s="93"/>
      <c r="C250" s="18" t="s">
        <v>269</v>
      </c>
      <c r="D250" s="16" t="s">
        <v>26</v>
      </c>
      <c r="E250" s="25">
        <v>25.83</v>
      </c>
      <c r="F250" s="20"/>
      <c r="G250" s="20"/>
      <c r="H250" s="136"/>
      <c r="I250" s="137"/>
      <c r="J250" s="94"/>
      <c r="K250" s="94"/>
      <c r="L250" s="138"/>
      <c r="M250" s="96"/>
      <c r="N250" s="94"/>
      <c r="O250" s="94"/>
      <c r="P250" s="95"/>
      <c r="Q250" s="96"/>
      <c r="R250" s="94"/>
      <c r="S250" s="139"/>
      <c r="T250" s="140"/>
      <c r="U250" s="96"/>
      <c r="V250" s="94"/>
      <c r="W250" s="139"/>
      <c r="X250" s="158"/>
      <c r="Y250" s="96"/>
      <c r="Z250" s="94"/>
      <c r="AA250" s="139"/>
      <c r="AB250" s="158"/>
      <c r="AC250" s="141"/>
      <c r="AD250" s="142"/>
      <c r="AE250" s="142"/>
      <c r="AF250" s="143"/>
      <c r="AG250" s="141"/>
      <c r="AH250" s="183"/>
      <c r="AJ250" s="116"/>
    </row>
    <row r="251" spans="1:36" s="115" customFormat="1" x14ac:dyDescent="0.25">
      <c r="A251" s="181" t="s">
        <v>368</v>
      </c>
      <c r="B251" s="107"/>
      <c r="C251" s="108" t="s">
        <v>369</v>
      </c>
      <c r="D251" s="109"/>
      <c r="E251" s="148"/>
      <c r="F251" s="110"/>
      <c r="G251" s="110"/>
      <c r="H251" s="35"/>
      <c r="I251" s="149"/>
      <c r="J251" s="70"/>
      <c r="K251" s="70"/>
      <c r="L251" s="132"/>
      <c r="M251" s="78"/>
      <c r="N251" s="70"/>
      <c r="O251" s="70"/>
      <c r="P251" s="71"/>
      <c r="Q251" s="78"/>
      <c r="R251" s="110">
        <f>SUM(R252:R255)</f>
        <v>0</v>
      </c>
      <c r="S251" s="150"/>
      <c r="T251" s="151"/>
      <c r="U251" s="78"/>
      <c r="V251" s="110">
        <f>SUM(V252:V255)</f>
        <v>0</v>
      </c>
      <c r="W251" s="150"/>
      <c r="X251" s="159"/>
      <c r="Y251" s="78"/>
      <c r="Z251" s="110">
        <f>SUM(Z252:Z255)</f>
        <v>0</v>
      </c>
      <c r="AA251" s="150"/>
      <c r="AB251" s="159"/>
      <c r="AC251" s="72"/>
      <c r="AD251" s="110">
        <f>SUM(AD252:AD255)</f>
        <v>0</v>
      </c>
      <c r="AE251" s="152"/>
      <c r="AF251" s="153"/>
      <c r="AG251" s="72"/>
      <c r="AH251" s="157">
        <f>SUM(AH252:AH255)</f>
        <v>0</v>
      </c>
      <c r="AJ251" s="116"/>
    </row>
    <row r="252" spans="1:36" s="115" customFormat="1" ht="22.5" x14ac:dyDescent="0.25">
      <c r="A252" s="180" t="s">
        <v>370</v>
      </c>
      <c r="B252" s="146"/>
      <c r="C252" s="56" t="s">
        <v>371</v>
      </c>
      <c r="D252" s="57" t="s">
        <v>26</v>
      </c>
      <c r="E252" s="58">
        <v>111.4</v>
      </c>
      <c r="F252" s="59"/>
      <c r="G252" s="59"/>
      <c r="H252" s="136"/>
      <c r="I252" s="137"/>
      <c r="J252" s="94"/>
      <c r="K252" s="94"/>
      <c r="L252" s="138"/>
      <c r="M252" s="96"/>
      <c r="N252" s="94"/>
      <c r="O252" s="94"/>
      <c r="P252" s="95"/>
      <c r="Q252" s="96"/>
      <c r="R252" s="63">
        <f t="shared" ref="R252:R254" si="497">ROUND(Q252*F252,2)</f>
        <v>0</v>
      </c>
      <c r="S252" s="63"/>
      <c r="T252" s="86"/>
      <c r="U252" s="74"/>
      <c r="V252" s="63">
        <f t="shared" ref="V252:V254" si="498">ROUND(U252*F252,0)</f>
        <v>0</v>
      </c>
      <c r="W252" s="63"/>
      <c r="X252" s="64"/>
      <c r="Y252" s="74"/>
      <c r="Z252" s="67">
        <f t="shared" ref="Z252:Z255" si="499">ROUND(Y252*F252,0)</f>
        <v>0</v>
      </c>
      <c r="AA252" s="63"/>
      <c r="AB252" s="64"/>
      <c r="AC252" s="69">
        <f t="shared" ref="AC252:AC255" si="500">I252+M252+Q252+U252+Y252</f>
        <v>0</v>
      </c>
      <c r="AD252" s="67">
        <f t="shared" ref="AD252:AD255" si="501">J252+N252+R252+V252+Z252</f>
        <v>0</v>
      </c>
      <c r="AE252" s="63"/>
      <c r="AF252" s="86"/>
      <c r="AG252" s="69">
        <f t="shared" ref="AG252:AG254" si="502">E252-AC252</f>
        <v>111.4</v>
      </c>
      <c r="AH252" s="68">
        <f t="shared" ref="AH252:AH254" si="503">G252-AD252</f>
        <v>0</v>
      </c>
      <c r="AJ252" s="116"/>
    </row>
    <row r="253" spans="1:36" s="115" customFormat="1" ht="22.5" x14ac:dyDescent="0.25">
      <c r="A253" s="180" t="s">
        <v>372</v>
      </c>
      <c r="B253" s="146"/>
      <c r="C253" s="56" t="s">
        <v>373</v>
      </c>
      <c r="D253" s="57" t="s">
        <v>26</v>
      </c>
      <c r="E253" s="58">
        <v>156.6</v>
      </c>
      <c r="F253" s="59"/>
      <c r="G253" s="59"/>
      <c r="H253" s="136"/>
      <c r="I253" s="137"/>
      <c r="J253" s="94"/>
      <c r="K253" s="94"/>
      <c r="L253" s="138"/>
      <c r="M253" s="96"/>
      <c r="N253" s="94"/>
      <c r="O253" s="94"/>
      <c r="P253" s="95"/>
      <c r="Q253" s="96"/>
      <c r="R253" s="63">
        <f t="shared" si="497"/>
        <v>0</v>
      </c>
      <c r="S253" s="63"/>
      <c r="T253" s="86"/>
      <c r="U253" s="74"/>
      <c r="V253" s="63">
        <f t="shared" si="498"/>
        <v>0</v>
      </c>
      <c r="W253" s="63"/>
      <c r="X253" s="64"/>
      <c r="Y253" s="74"/>
      <c r="Z253" s="67">
        <f t="shared" si="499"/>
        <v>0</v>
      </c>
      <c r="AA253" s="63"/>
      <c r="AB253" s="64"/>
      <c r="AC253" s="69">
        <f t="shared" si="500"/>
        <v>0</v>
      </c>
      <c r="AD253" s="67">
        <f t="shared" si="501"/>
        <v>0</v>
      </c>
      <c r="AE253" s="63"/>
      <c r="AF253" s="86"/>
      <c r="AG253" s="69">
        <f t="shared" si="502"/>
        <v>156.6</v>
      </c>
      <c r="AH253" s="68">
        <f t="shared" si="503"/>
        <v>0</v>
      </c>
      <c r="AJ253" s="116"/>
    </row>
    <row r="254" spans="1:36" s="115" customFormat="1" ht="22.5" x14ac:dyDescent="0.25">
      <c r="A254" s="180" t="s">
        <v>374</v>
      </c>
      <c r="B254" s="146"/>
      <c r="C254" s="56" t="s">
        <v>375</v>
      </c>
      <c r="D254" s="57" t="s">
        <v>26</v>
      </c>
      <c r="E254" s="58">
        <v>201.6</v>
      </c>
      <c r="F254" s="59"/>
      <c r="G254" s="59"/>
      <c r="H254" s="136"/>
      <c r="I254" s="137"/>
      <c r="J254" s="94"/>
      <c r="K254" s="94"/>
      <c r="L254" s="138"/>
      <c r="M254" s="96"/>
      <c r="N254" s="94"/>
      <c r="O254" s="94"/>
      <c r="P254" s="95"/>
      <c r="Q254" s="96"/>
      <c r="R254" s="63">
        <f t="shared" si="497"/>
        <v>0</v>
      </c>
      <c r="S254" s="63"/>
      <c r="T254" s="86"/>
      <c r="U254" s="74"/>
      <c r="V254" s="63">
        <f t="shared" si="498"/>
        <v>0</v>
      </c>
      <c r="W254" s="63"/>
      <c r="X254" s="64"/>
      <c r="Y254" s="74"/>
      <c r="Z254" s="67">
        <f t="shared" si="499"/>
        <v>0</v>
      </c>
      <c r="AA254" s="63"/>
      <c r="AB254" s="64"/>
      <c r="AC254" s="69">
        <f t="shared" si="500"/>
        <v>0</v>
      </c>
      <c r="AD254" s="67">
        <f t="shared" si="501"/>
        <v>0</v>
      </c>
      <c r="AE254" s="63"/>
      <c r="AF254" s="86"/>
      <c r="AG254" s="69">
        <f t="shared" si="502"/>
        <v>201.6</v>
      </c>
      <c r="AH254" s="68">
        <f t="shared" si="503"/>
        <v>0</v>
      </c>
      <c r="AJ254" s="116"/>
    </row>
    <row r="255" spans="1:36" s="115" customFormat="1" ht="22.5" x14ac:dyDescent="0.25">
      <c r="A255" s="180" t="s">
        <v>376</v>
      </c>
      <c r="B255" s="146"/>
      <c r="C255" s="56" t="s">
        <v>377</v>
      </c>
      <c r="D255" s="57" t="s">
        <v>26</v>
      </c>
      <c r="E255" s="58">
        <v>201.6</v>
      </c>
      <c r="F255" s="59"/>
      <c r="G255" s="59"/>
      <c r="H255" s="136"/>
      <c r="I255" s="137"/>
      <c r="J255" s="94"/>
      <c r="K255" s="94"/>
      <c r="L255" s="138"/>
      <c r="M255" s="96"/>
      <c r="N255" s="94"/>
      <c r="O255" s="94"/>
      <c r="P255" s="95"/>
      <c r="Q255" s="96"/>
      <c r="R255" s="63">
        <f t="shared" ref="R255" si="504">ROUND(Q255*F255,2)</f>
        <v>0</v>
      </c>
      <c r="S255" s="63"/>
      <c r="T255" s="86"/>
      <c r="U255" s="74"/>
      <c r="V255" s="63">
        <f t="shared" ref="V255" si="505">ROUND(U255*F255,0)</f>
        <v>0</v>
      </c>
      <c r="W255" s="63"/>
      <c r="X255" s="64"/>
      <c r="Y255" s="74"/>
      <c r="Z255" s="67">
        <f t="shared" si="499"/>
        <v>0</v>
      </c>
      <c r="AA255" s="63"/>
      <c r="AB255" s="64"/>
      <c r="AC255" s="69">
        <f t="shared" si="500"/>
        <v>0</v>
      </c>
      <c r="AD255" s="67">
        <f t="shared" si="501"/>
        <v>0</v>
      </c>
      <c r="AE255" s="63"/>
      <c r="AF255" s="86"/>
      <c r="AG255" s="69">
        <f t="shared" ref="AG255" si="506">E255-AC255</f>
        <v>201.6</v>
      </c>
      <c r="AH255" s="68">
        <f t="shared" ref="AH255" si="507">G255-AD255</f>
        <v>0</v>
      </c>
      <c r="AJ255" s="116"/>
    </row>
    <row r="256" spans="1:36" s="115" customFormat="1" ht="21" x14ac:dyDescent="0.25">
      <c r="A256" s="181" t="s">
        <v>378</v>
      </c>
      <c r="B256" s="107"/>
      <c r="C256" s="108" t="s">
        <v>379</v>
      </c>
      <c r="D256" s="109"/>
      <c r="E256" s="148"/>
      <c r="F256" s="110"/>
      <c r="G256" s="110"/>
      <c r="H256" s="35"/>
      <c r="I256" s="149"/>
      <c r="J256" s="70"/>
      <c r="K256" s="70"/>
      <c r="L256" s="132"/>
      <c r="M256" s="78"/>
      <c r="N256" s="70"/>
      <c r="O256" s="70"/>
      <c r="P256" s="71"/>
      <c r="Q256" s="78"/>
      <c r="R256" s="110">
        <f>SUM(R257:R258)</f>
        <v>0</v>
      </c>
      <c r="S256" s="150"/>
      <c r="T256" s="151"/>
      <c r="U256" s="78"/>
      <c r="V256" s="110">
        <f>SUM(V257:V258)</f>
        <v>0</v>
      </c>
      <c r="W256" s="150"/>
      <c r="X256" s="159"/>
      <c r="Y256" s="78"/>
      <c r="Z256" s="110">
        <f>SUM(Z257:Z258)</f>
        <v>0</v>
      </c>
      <c r="AA256" s="150"/>
      <c r="AB256" s="159"/>
      <c r="AC256" s="72"/>
      <c r="AD256" s="110">
        <f>SUM(AD257:AD258)</f>
        <v>0</v>
      </c>
      <c r="AE256" s="152"/>
      <c r="AF256" s="153"/>
      <c r="AG256" s="72"/>
      <c r="AH256" s="157">
        <f>SUM(AH257:AH258)</f>
        <v>0</v>
      </c>
      <c r="AJ256" s="116"/>
    </row>
    <row r="257" spans="1:36" s="115" customFormat="1" ht="22.5" x14ac:dyDescent="0.25">
      <c r="A257" s="180" t="s">
        <v>380</v>
      </c>
      <c r="B257" s="146"/>
      <c r="C257" s="56" t="s">
        <v>371</v>
      </c>
      <c r="D257" s="57" t="s">
        <v>26</v>
      </c>
      <c r="E257" s="58">
        <f>33.2</f>
        <v>33.200000000000003</v>
      </c>
      <c r="F257" s="59"/>
      <c r="G257" s="59"/>
      <c r="H257" s="136"/>
      <c r="I257" s="137"/>
      <c r="J257" s="94"/>
      <c r="K257" s="94"/>
      <c r="L257" s="138"/>
      <c r="M257" s="96"/>
      <c r="N257" s="94"/>
      <c r="O257" s="94"/>
      <c r="P257" s="95"/>
      <c r="Q257" s="96"/>
      <c r="R257" s="63">
        <f t="shared" ref="R257:R258" si="508">ROUND(Q257*F257,2)</f>
        <v>0</v>
      </c>
      <c r="S257" s="63"/>
      <c r="T257" s="86"/>
      <c r="U257" s="74"/>
      <c r="V257" s="63">
        <f t="shared" ref="V257:V258" si="509">ROUND(U257*F257,0)</f>
        <v>0</v>
      </c>
      <c r="W257" s="63"/>
      <c r="X257" s="64"/>
      <c r="Y257" s="74"/>
      <c r="Z257" s="67">
        <f t="shared" ref="Z257:Z258" si="510">ROUND(Y257*F257,0)</f>
        <v>0</v>
      </c>
      <c r="AA257" s="63"/>
      <c r="AB257" s="64"/>
      <c r="AC257" s="69">
        <f t="shared" ref="AC257:AC258" si="511">I257+M257+Q257+U257+Y257</f>
        <v>0</v>
      </c>
      <c r="AD257" s="67">
        <f t="shared" ref="AD257:AD258" si="512">J257+N257+R257+V257+Z257</f>
        <v>0</v>
      </c>
      <c r="AE257" s="63"/>
      <c r="AF257" s="86"/>
      <c r="AG257" s="69">
        <f t="shared" ref="AG257:AG258" si="513">E257-AC257</f>
        <v>33.200000000000003</v>
      </c>
      <c r="AH257" s="68">
        <f t="shared" ref="AH257:AH258" si="514">G257-AD257</f>
        <v>0</v>
      </c>
      <c r="AJ257" s="116"/>
    </row>
    <row r="258" spans="1:36" s="115" customFormat="1" x14ac:dyDescent="0.25">
      <c r="A258" s="180" t="s">
        <v>381</v>
      </c>
      <c r="B258" s="146"/>
      <c r="C258" s="56" t="s">
        <v>382</v>
      </c>
      <c r="D258" s="57" t="s">
        <v>26</v>
      </c>
      <c r="E258" s="58">
        <v>33.200000000000003</v>
      </c>
      <c r="F258" s="59"/>
      <c r="G258" s="59"/>
      <c r="H258" s="136"/>
      <c r="I258" s="137"/>
      <c r="J258" s="94"/>
      <c r="K258" s="94"/>
      <c r="L258" s="138"/>
      <c r="M258" s="96"/>
      <c r="N258" s="94"/>
      <c r="O258" s="94"/>
      <c r="P258" s="95"/>
      <c r="Q258" s="96"/>
      <c r="R258" s="63">
        <f t="shared" si="508"/>
        <v>0</v>
      </c>
      <c r="S258" s="63"/>
      <c r="T258" s="86"/>
      <c r="U258" s="74"/>
      <c r="V258" s="63">
        <f t="shared" si="509"/>
        <v>0</v>
      </c>
      <c r="W258" s="63"/>
      <c r="X258" s="64"/>
      <c r="Y258" s="74"/>
      <c r="Z258" s="67">
        <f t="shared" si="510"/>
        <v>0</v>
      </c>
      <c r="AA258" s="63"/>
      <c r="AB258" s="64"/>
      <c r="AC258" s="69">
        <f t="shared" si="511"/>
        <v>0</v>
      </c>
      <c r="AD258" s="67">
        <f t="shared" si="512"/>
        <v>0</v>
      </c>
      <c r="AE258" s="63"/>
      <c r="AF258" s="86"/>
      <c r="AG258" s="69">
        <f t="shared" si="513"/>
        <v>33.200000000000003</v>
      </c>
      <c r="AH258" s="68">
        <f t="shared" si="514"/>
        <v>0</v>
      </c>
      <c r="AJ258" s="116"/>
    </row>
    <row r="259" spans="1:36" s="115" customFormat="1" x14ac:dyDescent="0.25">
      <c r="A259" s="181" t="s">
        <v>383</v>
      </c>
      <c r="B259" s="107"/>
      <c r="C259" s="108" t="s">
        <v>384</v>
      </c>
      <c r="D259" s="109"/>
      <c r="E259" s="148"/>
      <c r="F259" s="110"/>
      <c r="G259" s="110"/>
      <c r="H259" s="35"/>
      <c r="I259" s="149"/>
      <c r="J259" s="70"/>
      <c r="K259" s="70"/>
      <c r="L259" s="132"/>
      <c r="M259" s="78"/>
      <c r="N259" s="70"/>
      <c r="O259" s="70"/>
      <c r="P259" s="71"/>
      <c r="Q259" s="78"/>
      <c r="R259" s="110">
        <f>SUM(R260:R261)</f>
        <v>0</v>
      </c>
      <c r="S259" s="150"/>
      <c r="T259" s="151"/>
      <c r="U259" s="78"/>
      <c r="V259" s="110">
        <f>SUM(V260:V261)</f>
        <v>0</v>
      </c>
      <c r="W259" s="150"/>
      <c r="X259" s="159"/>
      <c r="Y259" s="78"/>
      <c r="Z259" s="110">
        <f>SUM(Z260:Z261)</f>
        <v>0</v>
      </c>
      <c r="AA259" s="150"/>
      <c r="AB259" s="159"/>
      <c r="AC259" s="72"/>
      <c r="AD259" s="110">
        <f>SUM(AD260:AD261)</f>
        <v>0</v>
      </c>
      <c r="AE259" s="152"/>
      <c r="AF259" s="153"/>
      <c r="AG259" s="72"/>
      <c r="AH259" s="157">
        <f>SUM(AH260:AH261)</f>
        <v>0</v>
      </c>
      <c r="AJ259" s="116"/>
    </row>
    <row r="260" spans="1:36" s="115" customFormat="1" ht="22.5" x14ac:dyDescent="0.25">
      <c r="A260" s="180" t="s">
        <v>385</v>
      </c>
      <c r="B260" s="146"/>
      <c r="C260" s="56" t="s">
        <v>386</v>
      </c>
      <c r="D260" s="57" t="s">
        <v>15</v>
      </c>
      <c r="E260" s="58">
        <v>1.1000000000000001</v>
      </c>
      <c r="F260" s="59"/>
      <c r="G260" s="59"/>
      <c r="H260" s="136"/>
      <c r="I260" s="137"/>
      <c r="J260" s="94"/>
      <c r="K260" s="94"/>
      <c r="L260" s="138"/>
      <c r="M260" s="96"/>
      <c r="N260" s="94"/>
      <c r="O260" s="94"/>
      <c r="P260" s="95"/>
      <c r="Q260" s="96"/>
      <c r="R260" s="63">
        <f t="shared" ref="R260:R261" si="515">ROUND(Q260*F260,2)</f>
        <v>0</v>
      </c>
      <c r="S260" s="63"/>
      <c r="T260" s="86"/>
      <c r="U260" s="74"/>
      <c r="V260" s="63">
        <f t="shared" ref="V260:V261" si="516">ROUND(U260*F260,0)</f>
        <v>0</v>
      </c>
      <c r="W260" s="63"/>
      <c r="X260" s="64"/>
      <c r="Y260" s="74"/>
      <c r="Z260" s="67">
        <f t="shared" ref="Z260:Z261" si="517">ROUND(Y260*F260,0)</f>
        <v>0</v>
      </c>
      <c r="AA260" s="63"/>
      <c r="AB260" s="64"/>
      <c r="AC260" s="69">
        <f t="shared" ref="AC260:AC261" si="518">I260+M260+Q260+U260+Y260</f>
        <v>0</v>
      </c>
      <c r="AD260" s="67">
        <f t="shared" ref="AD260:AD261" si="519">J260+N260+R260+V260+Z260</f>
        <v>0</v>
      </c>
      <c r="AE260" s="63"/>
      <c r="AF260" s="86"/>
      <c r="AG260" s="69">
        <f t="shared" ref="AG260:AG261" si="520">E260-AC260</f>
        <v>1.1000000000000001</v>
      </c>
      <c r="AH260" s="68">
        <f t="shared" ref="AH260:AH261" si="521">G260-AD260</f>
        <v>0</v>
      </c>
      <c r="AJ260" s="116"/>
    </row>
    <row r="261" spans="1:36" s="115" customFormat="1" x14ac:dyDescent="0.25">
      <c r="A261" s="180" t="s">
        <v>387</v>
      </c>
      <c r="B261" s="146"/>
      <c r="C261" s="56" t="s">
        <v>388</v>
      </c>
      <c r="D261" s="57" t="s">
        <v>200</v>
      </c>
      <c r="E261" s="58">
        <f>300</f>
        <v>300</v>
      </c>
      <c r="F261" s="59"/>
      <c r="G261" s="59"/>
      <c r="H261" s="136"/>
      <c r="I261" s="137"/>
      <c r="J261" s="94"/>
      <c r="K261" s="94"/>
      <c r="L261" s="138"/>
      <c r="M261" s="96"/>
      <c r="N261" s="94"/>
      <c r="O261" s="94"/>
      <c r="P261" s="95"/>
      <c r="Q261" s="96"/>
      <c r="R261" s="63">
        <f t="shared" si="515"/>
        <v>0</v>
      </c>
      <c r="S261" s="63"/>
      <c r="T261" s="86"/>
      <c r="U261" s="74"/>
      <c r="V261" s="63">
        <f t="shared" si="516"/>
        <v>0</v>
      </c>
      <c r="W261" s="63"/>
      <c r="X261" s="64"/>
      <c r="Y261" s="74"/>
      <c r="Z261" s="67">
        <f t="shared" si="517"/>
        <v>0</v>
      </c>
      <c r="AA261" s="63"/>
      <c r="AB261" s="64"/>
      <c r="AC261" s="69">
        <f t="shared" si="518"/>
        <v>0</v>
      </c>
      <c r="AD261" s="67">
        <f t="shared" si="519"/>
        <v>0</v>
      </c>
      <c r="AE261" s="63"/>
      <c r="AF261" s="86"/>
      <c r="AG261" s="69">
        <f t="shared" si="520"/>
        <v>300</v>
      </c>
      <c r="AH261" s="68">
        <f t="shared" si="521"/>
        <v>0</v>
      </c>
      <c r="AJ261" s="116"/>
    </row>
    <row r="262" spans="1:36" s="115" customFormat="1" x14ac:dyDescent="0.25">
      <c r="A262" s="88"/>
      <c r="B262" s="117"/>
      <c r="C262" s="18"/>
      <c r="D262" s="16"/>
      <c r="E262" s="22"/>
      <c r="F262" s="20"/>
      <c r="G262" s="20"/>
      <c r="H262" s="136"/>
      <c r="I262" s="137"/>
      <c r="J262" s="94"/>
      <c r="K262" s="94"/>
      <c r="L262" s="138"/>
      <c r="M262" s="96"/>
      <c r="N262" s="94"/>
      <c r="O262" s="94"/>
      <c r="P262" s="95"/>
      <c r="Q262" s="96"/>
      <c r="R262" s="94"/>
      <c r="S262" s="139"/>
      <c r="T262" s="140"/>
      <c r="U262" s="96"/>
      <c r="V262" s="94"/>
      <c r="W262" s="139"/>
      <c r="X262" s="158"/>
      <c r="Y262" s="96"/>
      <c r="Z262" s="94"/>
      <c r="AA262" s="139"/>
      <c r="AB262" s="158"/>
      <c r="AC262" s="141"/>
      <c r="AD262" s="142"/>
      <c r="AE262" s="142"/>
      <c r="AF262" s="143"/>
      <c r="AG262" s="141"/>
      <c r="AH262" s="183"/>
      <c r="AJ262" s="116"/>
    </row>
    <row r="263" spans="1:36" s="115" customFormat="1" ht="22.5" x14ac:dyDescent="0.25">
      <c r="A263" s="88"/>
      <c r="B263" s="93"/>
      <c r="C263" s="18" t="s">
        <v>22</v>
      </c>
      <c r="D263" s="16"/>
      <c r="E263" s="19"/>
      <c r="F263" s="20"/>
      <c r="G263" s="20"/>
      <c r="H263" s="136"/>
      <c r="I263" s="137"/>
      <c r="J263" s="94"/>
      <c r="K263" s="94"/>
      <c r="L263" s="138"/>
      <c r="M263" s="96"/>
      <c r="N263" s="94"/>
      <c r="O263" s="94"/>
      <c r="P263" s="95"/>
      <c r="Q263" s="96"/>
      <c r="R263" s="94"/>
      <c r="S263" s="139"/>
      <c r="T263" s="140"/>
      <c r="U263" s="96"/>
      <c r="V263" s="94"/>
      <c r="W263" s="139"/>
      <c r="X263" s="158"/>
      <c r="Y263" s="96"/>
      <c r="Z263" s="94"/>
      <c r="AA263" s="139"/>
      <c r="AB263" s="158"/>
      <c r="AC263" s="141"/>
      <c r="AD263" s="142"/>
      <c r="AE263" s="142"/>
      <c r="AF263" s="143"/>
      <c r="AG263" s="141"/>
      <c r="AH263" s="183"/>
      <c r="AJ263" s="116"/>
    </row>
    <row r="264" spans="1:36" s="115" customFormat="1" x14ac:dyDescent="0.25">
      <c r="A264" s="88"/>
      <c r="B264" s="93"/>
      <c r="C264" s="18" t="s">
        <v>389</v>
      </c>
      <c r="D264" s="16" t="s">
        <v>15</v>
      </c>
      <c r="E264" s="25">
        <v>1.77</v>
      </c>
      <c r="F264" s="20"/>
      <c r="G264" s="20"/>
      <c r="H264" s="136"/>
      <c r="I264" s="137"/>
      <c r="J264" s="94"/>
      <c r="K264" s="94"/>
      <c r="L264" s="138"/>
      <c r="M264" s="96"/>
      <c r="N264" s="94"/>
      <c r="O264" s="94"/>
      <c r="P264" s="95"/>
      <c r="Q264" s="96"/>
      <c r="R264" s="94"/>
      <c r="S264" s="139"/>
      <c r="T264" s="140"/>
      <c r="U264" s="96"/>
      <c r="V264" s="94"/>
      <c r="W264" s="139"/>
      <c r="X264" s="158"/>
      <c r="Y264" s="96"/>
      <c r="Z264" s="94"/>
      <c r="AA264" s="139"/>
      <c r="AB264" s="158"/>
      <c r="AC264" s="141"/>
      <c r="AD264" s="142"/>
      <c r="AE264" s="142"/>
      <c r="AF264" s="143"/>
      <c r="AG264" s="141"/>
      <c r="AH264" s="183"/>
      <c r="AJ264" s="116"/>
    </row>
    <row r="265" spans="1:36" s="115" customFormat="1" x14ac:dyDescent="0.25">
      <c r="A265" s="181" t="s">
        <v>390</v>
      </c>
      <c r="B265" s="107"/>
      <c r="C265" s="108" t="s">
        <v>391</v>
      </c>
      <c r="D265" s="109"/>
      <c r="E265" s="148"/>
      <c r="F265" s="110"/>
      <c r="G265" s="110"/>
      <c r="H265" s="35"/>
      <c r="I265" s="149"/>
      <c r="J265" s="70"/>
      <c r="K265" s="70"/>
      <c r="L265" s="132"/>
      <c r="M265" s="78"/>
      <c r="N265" s="70"/>
      <c r="O265" s="70"/>
      <c r="P265" s="71"/>
      <c r="Q265" s="78"/>
      <c r="R265" s="110">
        <f>SUM(R266:R267)</f>
        <v>0</v>
      </c>
      <c r="S265" s="150"/>
      <c r="T265" s="151"/>
      <c r="U265" s="78"/>
      <c r="V265" s="110">
        <f>SUM(V266:V267)</f>
        <v>0</v>
      </c>
      <c r="W265" s="150"/>
      <c r="X265" s="159"/>
      <c r="Y265" s="78"/>
      <c r="Z265" s="110">
        <f>SUM(Z266:Z267)</f>
        <v>0</v>
      </c>
      <c r="AA265" s="150"/>
      <c r="AB265" s="159"/>
      <c r="AC265" s="72"/>
      <c r="AD265" s="110">
        <f>SUM(AD266:AD267)</f>
        <v>0</v>
      </c>
      <c r="AE265" s="152"/>
      <c r="AF265" s="153"/>
      <c r="AG265" s="72"/>
      <c r="AH265" s="157">
        <f>SUM(AH266:AH267)</f>
        <v>0</v>
      </c>
      <c r="AJ265" s="116"/>
    </row>
    <row r="266" spans="1:36" s="115" customFormat="1" x14ac:dyDescent="0.25">
      <c r="A266" s="180" t="s">
        <v>392</v>
      </c>
      <c r="B266" s="146"/>
      <c r="C266" s="56" t="s">
        <v>393</v>
      </c>
      <c r="D266" s="57" t="s">
        <v>15</v>
      </c>
      <c r="E266" s="58">
        <v>2.5</v>
      </c>
      <c r="F266" s="59"/>
      <c r="G266" s="59"/>
      <c r="H266" s="136"/>
      <c r="I266" s="137"/>
      <c r="J266" s="94"/>
      <c r="K266" s="94"/>
      <c r="L266" s="138"/>
      <c r="M266" s="96"/>
      <c r="N266" s="94"/>
      <c r="O266" s="94"/>
      <c r="P266" s="95"/>
      <c r="Q266" s="96"/>
      <c r="R266" s="63">
        <f t="shared" ref="R266:R267" si="522">ROUND(Q266*F266,2)</f>
        <v>0</v>
      </c>
      <c r="S266" s="63"/>
      <c r="T266" s="86"/>
      <c r="U266" s="74"/>
      <c r="V266" s="63">
        <f t="shared" ref="V266:V267" si="523">ROUND(U266*F266,0)</f>
        <v>0</v>
      </c>
      <c r="W266" s="63"/>
      <c r="X266" s="64"/>
      <c r="Y266" s="74"/>
      <c r="Z266" s="67">
        <f t="shared" ref="Z266:Z267" si="524">ROUND(Y266*F266,0)</f>
        <v>0</v>
      </c>
      <c r="AA266" s="63"/>
      <c r="AB266" s="64"/>
      <c r="AC266" s="69">
        <f t="shared" ref="AC266:AC267" si="525">I266+M266+Q266+U266+Y266</f>
        <v>0</v>
      </c>
      <c r="AD266" s="67">
        <f t="shared" ref="AD266:AD267" si="526">J266+N266+R266+V266+Z266</f>
        <v>0</v>
      </c>
      <c r="AE266" s="63"/>
      <c r="AF266" s="86"/>
      <c r="AG266" s="69">
        <f t="shared" ref="AG266:AG267" si="527">E266-AC266</f>
        <v>2.5</v>
      </c>
      <c r="AH266" s="68">
        <f t="shared" ref="AH266:AH267" si="528">G266-AD266</f>
        <v>0</v>
      </c>
      <c r="AJ266" s="116"/>
    </row>
    <row r="267" spans="1:36" s="115" customFormat="1" ht="22.5" x14ac:dyDescent="0.25">
      <c r="A267" s="180" t="s">
        <v>394</v>
      </c>
      <c r="B267" s="146"/>
      <c r="C267" s="18" t="s">
        <v>395</v>
      </c>
      <c r="D267" s="57" t="s">
        <v>26</v>
      </c>
      <c r="E267" s="58">
        <v>25</v>
      </c>
      <c r="F267" s="59"/>
      <c r="G267" s="59"/>
      <c r="H267" s="136"/>
      <c r="I267" s="137"/>
      <c r="J267" s="94"/>
      <c r="K267" s="94"/>
      <c r="L267" s="138"/>
      <c r="M267" s="96"/>
      <c r="N267" s="94"/>
      <c r="O267" s="94"/>
      <c r="P267" s="95"/>
      <c r="Q267" s="96"/>
      <c r="R267" s="63">
        <f t="shared" si="522"/>
        <v>0</v>
      </c>
      <c r="S267" s="63"/>
      <c r="T267" s="86"/>
      <c r="U267" s="74"/>
      <c r="V267" s="63">
        <f t="shared" si="523"/>
        <v>0</v>
      </c>
      <c r="W267" s="63"/>
      <c r="X267" s="64"/>
      <c r="Y267" s="74"/>
      <c r="Z267" s="67">
        <f t="shared" si="524"/>
        <v>0</v>
      </c>
      <c r="AA267" s="63"/>
      <c r="AB267" s="64"/>
      <c r="AC267" s="69">
        <f t="shared" si="525"/>
        <v>0</v>
      </c>
      <c r="AD267" s="67">
        <f t="shared" si="526"/>
        <v>0</v>
      </c>
      <c r="AE267" s="63"/>
      <c r="AF267" s="86"/>
      <c r="AG267" s="69">
        <f t="shared" si="527"/>
        <v>25</v>
      </c>
      <c r="AH267" s="68">
        <f t="shared" si="528"/>
        <v>0</v>
      </c>
      <c r="AJ267" s="116"/>
    </row>
    <row r="268" spans="1:36" s="115" customFormat="1" x14ac:dyDescent="0.25">
      <c r="A268" s="91"/>
      <c r="B268" s="117"/>
      <c r="C268" s="15" t="s">
        <v>396</v>
      </c>
      <c r="D268" s="144"/>
      <c r="E268" s="147"/>
      <c r="F268" s="17"/>
      <c r="G268" s="17"/>
      <c r="H268" s="136"/>
      <c r="I268" s="137"/>
      <c r="J268" s="94"/>
      <c r="K268" s="94"/>
      <c r="L268" s="138"/>
      <c r="M268" s="96"/>
      <c r="N268" s="94"/>
      <c r="O268" s="94"/>
      <c r="P268" s="95"/>
      <c r="Q268" s="96"/>
      <c r="R268" s="94"/>
      <c r="S268" s="139"/>
      <c r="T268" s="140"/>
      <c r="U268" s="96"/>
      <c r="V268" s="94"/>
      <c r="W268" s="139"/>
      <c r="X268" s="158"/>
      <c r="Y268" s="96"/>
      <c r="Z268" s="94"/>
      <c r="AA268" s="139"/>
      <c r="AB268" s="158"/>
      <c r="AC268" s="141"/>
      <c r="AD268" s="142"/>
      <c r="AE268" s="142"/>
      <c r="AF268" s="143"/>
      <c r="AG268" s="141"/>
      <c r="AH268" s="183"/>
      <c r="AJ268" s="116"/>
    </row>
    <row r="269" spans="1:36" s="115" customFormat="1" x14ac:dyDescent="0.25">
      <c r="A269" s="181" t="s">
        <v>397</v>
      </c>
      <c r="B269" s="107"/>
      <c r="C269" s="108" t="s">
        <v>398</v>
      </c>
      <c r="D269" s="109"/>
      <c r="E269" s="148"/>
      <c r="F269" s="110"/>
      <c r="G269" s="110"/>
      <c r="H269" s="35"/>
      <c r="I269" s="149"/>
      <c r="J269" s="70"/>
      <c r="K269" s="70"/>
      <c r="L269" s="132"/>
      <c r="M269" s="78"/>
      <c r="N269" s="70"/>
      <c r="O269" s="70"/>
      <c r="P269" s="71"/>
      <c r="Q269" s="78"/>
      <c r="R269" s="110">
        <f>SUM(R270:R273)</f>
        <v>0</v>
      </c>
      <c r="S269" s="150"/>
      <c r="T269" s="151"/>
      <c r="U269" s="78"/>
      <c r="V269" s="110">
        <f>SUM(V270:V273)</f>
        <v>0</v>
      </c>
      <c r="W269" s="150"/>
      <c r="X269" s="159"/>
      <c r="Y269" s="78"/>
      <c r="Z269" s="110">
        <f>SUM(Z270:Z273)</f>
        <v>0</v>
      </c>
      <c r="AA269" s="150"/>
      <c r="AB269" s="159"/>
      <c r="AC269" s="72"/>
      <c r="AD269" s="110">
        <f>SUM(AD270:AD273)</f>
        <v>0</v>
      </c>
      <c r="AE269" s="152"/>
      <c r="AF269" s="153"/>
      <c r="AG269" s="72"/>
      <c r="AH269" s="157">
        <f>SUM(AH270:AH273)</f>
        <v>0</v>
      </c>
      <c r="AJ269" s="116"/>
    </row>
    <row r="270" spans="1:36" s="115" customFormat="1" x14ac:dyDescent="0.25">
      <c r="A270" s="180" t="s">
        <v>399</v>
      </c>
      <c r="B270" s="146"/>
      <c r="C270" s="18" t="s">
        <v>400</v>
      </c>
      <c r="D270" s="57" t="s">
        <v>15</v>
      </c>
      <c r="E270" s="58">
        <v>1032</v>
      </c>
      <c r="F270" s="59"/>
      <c r="G270" s="59"/>
      <c r="H270" s="136"/>
      <c r="I270" s="137"/>
      <c r="J270" s="94"/>
      <c r="K270" s="94"/>
      <c r="L270" s="138"/>
      <c r="M270" s="96"/>
      <c r="N270" s="94"/>
      <c r="O270" s="94"/>
      <c r="P270" s="95"/>
      <c r="Q270" s="96"/>
      <c r="R270" s="63">
        <f t="shared" ref="R270:R271" si="529">ROUND(Q270*F270,2)</f>
        <v>0</v>
      </c>
      <c r="S270" s="63"/>
      <c r="T270" s="86"/>
      <c r="U270" s="74"/>
      <c r="V270" s="63">
        <f t="shared" ref="V270:V271" si="530">ROUND(U270*F270,0)</f>
        <v>0</v>
      </c>
      <c r="W270" s="63"/>
      <c r="X270" s="64"/>
      <c r="Y270" s="74"/>
      <c r="Z270" s="67">
        <f t="shared" ref="Z270:Z271" si="531">ROUND(Y270*F270,0)</f>
        <v>0</v>
      </c>
      <c r="AA270" s="63"/>
      <c r="AB270" s="64"/>
      <c r="AC270" s="69">
        <f t="shared" ref="AC270:AC271" si="532">I270+M270+Q270+U270+Y270</f>
        <v>0</v>
      </c>
      <c r="AD270" s="67">
        <f t="shared" ref="AD270:AD271" si="533">J270+N270+R270+V270+Z270</f>
        <v>0</v>
      </c>
      <c r="AE270" s="63"/>
      <c r="AF270" s="86"/>
      <c r="AG270" s="69">
        <f t="shared" ref="AG270:AG271" si="534">E270-AC270</f>
        <v>1032</v>
      </c>
      <c r="AH270" s="68">
        <f t="shared" ref="AH270:AH271" si="535">G270-AD270</f>
        <v>0</v>
      </c>
      <c r="AJ270" s="116"/>
    </row>
    <row r="271" spans="1:36" s="115" customFormat="1" ht="22.5" x14ac:dyDescent="0.25">
      <c r="A271" s="180" t="s">
        <v>401</v>
      </c>
      <c r="B271" s="146"/>
      <c r="C271" s="18" t="s">
        <v>402</v>
      </c>
      <c r="D271" s="57" t="s">
        <v>15</v>
      </c>
      <c r="E271" s="58">
        <v>1032</v>
      </c>
      <c r="F271" s="59"/>
      <c r="G271" s="59"/>
      <c r="H271" s="136"/>
      <c r="I271" s="137"/>
      <c r="J271" s="94"/>
      <c r="K271" s="94"/>
      <c r="L271" s="138"/>
      <c r="M271" s="96"/>
      <c r="N271" s="94"/>
      <c r="O271" s="94"/>
      <c r="P271" s="95"/>
      <c r="Q271" s="96"/>
      <c r="R271" s="63">
        <f t="shared" si="529"/>
        <v>0</v>
      </c>
      <c r="S271" s="63"/>
      <c r="T271" s="86"/>
      <c r="U271" s="74"/>
      <c r="V271" s="63">
        <f t="shared" si="530"/>
        <v>0</v>
      </c>
      <c r="W271" s="63"/>
      <c r="X271" s="64"/>
      <c r="Y271" s="74"/>
      <c r="Z271" s="67">
        <f t="shared" si="531"/>
        <v>0</v>
      </c>
      <c r="AA271" s="63"/>
      <c r="AB271" s="64"/>
      <c r="AC271" s="69">
        <f t="shared" si="532"/>
        <v>0</v>
      </c>
      <c r="AD271" s="67">
        <f t="shared" si="533"/>
        <v>0</v>
      </c>
      <c r="AE271" s="63"/>
      <c r="AF271" s="86"/>
      <c r="AG271" s="69">
        <f t="shared" si="534"/>
        <v>1032</v>
      </c>
      <c r="AH271" s="68">
        <f t="shared" si="535"/>
        <v>0</v>
      </c>
      <c r="AJ271" s="116"/>
    </row>
    <row r="272" spans="1:36" s="115" customFormat="1" ht="22.5" x14ac:dyDescent="0.25">
      <c r="A272" s="180" t="s">
        <v>403</v>
      </c>
      <c r="B272" s="146"/>
      <c r="C272" s="18" t="s">
        <v>404</v>
      </c>
      <c r="D272" s="57" t="s">
        <v>15</v>
      </c>
      <c r="E272" s="58">
        <v>10.8</v>
      </c>
      <c r="F272" s="59"/>
      <c r="G272" s="59"/>
      <c r="H272" s="136"/>
      <c r="I272" s="137"/>
      <c r="J272" s="94"/>
      <c r="K272" s="94"/>
      <c r="L272" s="138"/>
      <c r="M272" s="96"/>
      <c r="N272" s="94"/>
      <c r="O272" s="94"/>
      <c r="P272" s="95"/>
      <c r="Q272" s="96"/>
      <c r="R272" s="63">
        <f t="shared" ref="R272:R273" si="536">ROUND(Q272*F272,2)</f>
        <v>0</v>
      </c>
      <c r="S272" s="63"/>
      <c r="T272" s="86"/>
      <c r="U272" s="74"/>
      <c r="V272" s="63">
        <f t="shared" ref="V272:V273" si="537">ROUND(U272*F272,0)</f>
        <v>0</v>
      </c>
      <c r="W272" s="63"/>
      <c r="X272" s="64"/>
      <c r="Y272" s="74"/>
      <c r="Z272" s="67">
        <f t="shared" ref="Z272:Z273" si="538">ROUND(Y272*F272,0)</f>
        <v>0</v>
      </c>
      <c r="AA272" s="63"/>
      <c r="AB272" s="64"/>
      <c r="AC272" s="69">
        <f t="shared" ref="AC272:AC273" si="539">I272+M272+Q272+U272+Y272</f>
        <v>0</v>
      </c>
      <c r="AD272" s="67">
        <f t="shared" ref="AD272:AD273" si="540">J272+N272+R272+V272+Z272</f>
        <v>0</v>
      </c>
      <c r="AE272" s="63"/>
      <c r="AF272" s="86"/>
      <c r="AG272" s="69">
        <f t="shared" ref="AG272:AG273" si="541">E272-AC272</f>
        <v>10.8</v>
      </c>
      <c r="AH272" s="68">
        <f t="shared" ref="AH272:AH273" si="542">G272-AD272</f>
        <v>0</v>
      </c>
      <c r="AJ272" s="116"/>
    </row>
    <row r="273" spans="1:36" s="115" customFormat="1" x14ac:dyDescent="0.25">
      <c r="A273" s="180" t="s">
        <v>405</v>
      </c>
      <c r="B273" s="146"/>
      <c r="C273" s="18" t="s">
        <v>406</v>
      </c>
      <c r="D273" s="57" t="s">
        <v>26</v>
      </c>
      <c r="E273" s="58">
        <v>39.6</v>
      </c>
      <c r="F273" s="59"/>
      <c r="G273" s="59"/>
      <c r="H273" s="136"/>
      <c r="I273" s="137"/>
      <c r="J273" s="94"/>
      <c r="K273" s="94"/>
      <c r="L273" s="138"/>
      <c r="M273" s="96"/>
      <c r="N273" s="94"/>
      <c r="O273" s="94"/>
      <c r="P273" s="95"/>
      <c r="Q273" s="96"/>
      <c r="R273" s="63">
        <f t="shared" si="536"/>
        <v>0</v>
      </c>
      <c r="S273" s="63"/>
      <c r="T273" s="86"/>
      <c r="U273" s="74"/>
      <c r="V273" s="63">
        <f t="shared" si="537"/>
        <v>0</v>
      </c>
      <c r="W273" s="63"/>
      <c r="X273" s="64"/>
      <c r="Y273" s="74"/>
      <c r="Z273" s="67">
        <f t="shared" si="538"/>
        <v>0</v>
      </c>
      <c r="AA273" s="63"/>
      <c r="AB273" s="64"/>
      <c r="AC273" s="69">
        <f t="shared" si="539"/>
        <v>0</v>
      </c>
      <c r="AD273" s="67">
        <f t="shared" si="540"/>
        <v>0</v>
      </c>
      <c r="AE273" s="63"/>
      <c r="AF273" s="86"/>
      <c r="AG273" s="69">
        <f t="shared" si="541"/>
        <v>39.6</v>
      </c>
      <c r="AH273" s="68">
        <f t="shared" si="542"/>
        <v>0</v>
      </c>
      <c r="AJ273" s="116"/>
    </row>
    <row r="274" spans="1:36" s="115" customFormat="1" x14ac:dyDescent="0.25">
      <c r="A274" s="88"/>
      <c r="B274" s="117"/>
      <c r="C274" s="18"/>
      <c r="D274" s="16"/>
      <c r="E274" s="22"/>
      <c r="F274" s="20"/>
      <c r="G274" s="20"/>
      <c r="H274" s="136"/>
      <c r="I274" s="137"/>
      <c r="J274" s="94"/>
      <c r="K274" s="94"/>
      <c r="L274" s="138"/>
      <c r="M274" s="96"/>
      <c r="N274" s="94"/>
      <c r="O274" s="94"/>
      <c r="P274" s="95"/>
      <c r="Q274" s="96"/>
      <c r="R274" s="94"/>
      <c r="S274" s="139"/>
      <c r="T274" s="140"/>
      <c r="U274" s="96"/>
      <c r="V274" s="94"/>
      <c r="W274" s="139"/>
      <c r="X274" s="158"/>
      <c r="Y274" s="96"/>
      <c r="Z274" s="94"/>
      <c r="AA274" s="139"/>
      <c r="AB274" s="158"/>
      <c r="AC274" s="141"/>
      <c r="AD274" s="142"/>
      <c r="AE274" s="142"/>
      <c r="AF274" s="143"/>
      <c r="AG274" s="141"/>
      <c r="AH274" s="183"/>
      <c r="AJ274" s="116"/>
    </row>
    <row r="275" spans="1:36" s="115" customFormat="1" ht="22.5" x14ac:dyDescent="0.25">
      <c r="A275" s="88"/>
      <c r="B275" s="93"/>
      <c r="C275" s="18" t="s">
        <v>22</v>
      </c>
      <c r="D275" s="16"/>
      <c r="E275" s="19"/>
      <c r="F275" s="20"/>
      <c r="G275" s="20"/>
      <c r="H275" s="136"/>
      <c r="I275" s="137"/>
      <c r="J275" s="94"/>
      <c r="K275" s="94"/>
      <c r="L275" s="138"/>
      <c r="M275" s="96"/>
      <c r="N275" s="94"/>
      <c r="O275" s="94"/>
      <c r="P275" s="95"/>
      <c r="Q275" s="96"/>
      <c r="R275" s="94"/>
      <c r="S275" s="139"/>
      <c r="T275" s="140"/>
      <c r="U275" s="96"/>
      <c r="V275" s="94"/>
      <c r="W275" s="139"/>
      <c r="X275" s="158"/>
      <c r="Y275" s="96"/>
      <c r="Z275" s="94"/>
      <c r="AA275" s="139"/>
      <c r="AB275" s="158"/>
      <c r="AC275" s="141"/>
      <c r="AD275" s="142"/>
      <c r="AE275" s="142"/>
      <c r="AF275" s="143"/>
      <c r="AG275" s="141"/>
      <c r="AH275" s="183"/>
      <c r="AJ275" s="116"/>
    </row>
    <row r="276" spans="1:36" s="115" customFormat="1" x14ac:dyDescent="0.25">
      <c r="A276" s="88"/>
      <c r="B276" s="93"/>
      <c r="C276" s="18" t="s">
        <v>389</v>
      </c>
      <c r="D276" s="16" t="s">
        <v>15</v>
      </c>
      <c r="E276" s="25">
        <v>0.27779999999999999</v>
      </c>
      <c r="F276" s="20"/>
      <c r="G276" s="20"/>
      <c r="H276" s="136"/>
      <c r="I276" s="137"/>
      <c r="J276" s="94"/>
      <c r="K276" s="94"/>
      <c r="L276" s="138"/>
      <c r="M276" s="96"/>
      <c r="N276" s="94"/>
      <c r="O276" s="94"/>
      <c r="P276" s="95"/>
      <c r="Q276" s="96"/>
      <c r="R276" s="94"/>
      <c r="S276" s="139"/>
      <c r="T276" s="140"/>
      <c r="U276" s="96"/>
      <c r="V276" s="94"/>
      <c r="W276" s="139"/>
      <c r="X276" s="158"/>
      <c r="Y276" s="96"/>
      <c r="Z276" s="94"/>
      <c r="AA276" s="139"/>
      <c r="AB276" s="158"/>
      <c r="AC276" s="141"/>
      <c r="AD276" s="142"/>
      <c r="AE276" s="142"/>
      <c r="AF276" s="143"/>
      <c r="AG276" s="141"/>
      <c r="AH276" s="183"/>
      <c r="AJ276" s="116"/>
    </row>
    <row r="277" spans="1:36" s="115" customFormat="1" x14ac:dyDescent="0.25">
      <c r="A277" s="181" t="s">
        <v>407</v>
      </c>
      <c r="B277" s="107"/>
      <c r="C277" s="108" t="s">
        <v>87</v>
      </c>
      <c r="D277" s="109"/>
      <c r="E277" s="148"/>
      <c r="F277" s="110"/>
      <c r="G277" s="110"/>
      <c r="H277" s="35"/>
      <c r="I277" s="149"/>
      <c r="J277" s="70"/>
      <c r="K277" s="70"/>
      <c r="L277" s="132"/>
      <c r="M277" s="78"/>
      <c r="N277" s="70"/>
      <c r="O277" s="70"/>
      <c r="P277" s="71"/>
      <c r="Q277" s="78"/>
      <c r="R277" s="110">
        <f>SUM(R278)</f>
        <v>0</v>
      </c>
      <c r="S277" s="150"/>
      <c r="T277" s="151"/>
      <c r="U277" s="78"/>
      <c r="V277" s="110">
        <f>SUM(V278)</f>
        <v>0</v>
      </c>
      <c r="W277" s="150"/>
      <c r="X277" s="159"/>
      <c r="Y277" s="78"/>
      <c r="Z277" s="110">
        <f>SUM(Z278)</f>
        <v>0</v>
      </c>
      <c r="AA277" s="150"/>
      <c r="AB277" s="159"/>
      <c r="AC277" s="72"/>
      <c r="AD277" s="110">
        <f>SUM(AD278)</f>
        <v>0</v>
      </c>
      <c r="AE277" s="152"/>
      <c r="AF277" s="153"/>
      <c r="AG277" s="72"/>
      <c r="AH277" s="157">
        <f>SUM(AH278)</f>
        <v>0</v>
      </c>
      <c r="AJ277" s="116"/>
    </row>
    <row r="278" spans="1:36" s="115" customFormat="1" ht="23.25" thickBot="1" x14ac:dyDescent="0.3">
      <c r="A278" s="184" t="s">
        <v>408</v>
      </c>
      <c r="B278" s="185"/>
      <c r="C278" s="186" t="s">
        <v>409</v>
      </c>
      <c r="D278" s="187" t="s">
        <v>26</v>
      </c>
      <c r="E278" s="188">
        <v>50</v>
      </c>
      <c r="F278" s="189"/>
      <c r="G278" s="189"/>
      <c r="H278" s="190"/>
      <c r="I278" s="191"/>
      <c r="J278" s="192"/>
      <c r="K278" s="192"/>
      <c r="L278" s="193"/>
      <c r="M278" s="194"/>
      <c r="N278" s="192"/>
      <c r="O278" s="192"/>
      <c r="P278" s="195"/>
      <c r="Q278" s="194"/>
      <c r="R278" s="172">
        <f t="shared" ref="R278" si="543">ROUND(Q278*F278,2)</f>
        <v>0</v>
      </c>
      <c r="S278" s="172"/>
      <c r="T278" s="173"/>
      <c r="U278" s="196"/>
      <c r="V278" s="172">
        <f t="shared" ref="V278" si="544">ROUND(U278*F278,0)</f>
        <v>0</v>
      </c>
      <c r="W278" s="172"/>
      <c r="X278" s="197"/>
      <c r="Y278" s="196"/>
      <c r="Z278" s="171">
        <f t="shared" ref="Z278" si="545">ROUND(Y278*F278,0)</f>
        <v>0</v>
      </c>
      <c r="AA278" s="172"/>
      <c r="AB278" s="197"/>
      <c r="AC278" s="170">
        <f t="shared" ref="AC278" si="546">I278+M278+Q278+U278+Y278</f>
        <v>0</v>
      </c>
      <c r="AD278" s="171">
        <f t="shared" ref="AD278" si="547">J278+N278+R278+V278+Z278</f>
        <v>0</v>
      </c>
      <c r="AE278" s="172"/>
      <c r="AF278" s="173"/>
      <c r="AG278" s="170">
        <f t="shared" ref="AG278" si="548">E278-AC278</f>
        <v>50</v>
      </c>
      <c r="AH278" s="198">
        <f t="shared" ref="AH278" si="549">G278-AD278</f>
        <v>0</v>
      </c>
      <c r="AJ278" s="116"/>
    </row>
    <row r="279" spans="1:36" x14ac:dyDescent="0.25">
      <c r="I279" s="43"/>
      <c r="J279" s="43"/>
      <c r="K279" s="43"/>
      <c r="L279" s="43"/>
      <c r="M279" s="80"/>
      <c r="N279" s="43"/>
      <c r="O279" s="43"/>
      <c r="P279" s="43"/>
    </row>
    <row r="280" spans="1:36" x14ac:dyDescent="0.25">
      <c r="I280" s="43"/>
      <c r="J280" s="43"/>
      <c r="K280" s="43"/>
      <c r="L280" s="43"/>
      <c r="M280" s="80"/>
      <c r="N280" s="43"/>
      <c r="O280" s="43"/>
      <c r="P280" s="43"/>
    </row>
    <row r="281" spans="1:36" x14ac:dyDescent="0.25">
      <c r="I281" s="43"/>
      <c r="J281" s="43"/>
      <c r="K281" s="43"/>
      <c r="L281" s="43"/>
      <c r="M281" s="80"/>
      <c r="N281" s="43"/>
      <c r="O281" s="43"/>
      <c r="P281" s="43"/>
    </row>
    <row r="282" spans="1:36" x14ac:dyDescent="0.25">
      <c r="I282" s="43"/>
      <c r="J282" s="43"/>
      <c r="K282" s="43"/>
      <c r="L282" s="43"/>
      <c r="M282" s="80"/>
      <c r="N282" s="43"/>
      <c r="O282" s="43"/>
      <c r="P282" s="43"/>
    </row>
    <row r="283" spans="1:36" x14ac:dyDescent="0.25">
      <c r="I283" s="43"/>
      <c r="J283" s="43"/>
      <c r="K283" s="43"/>
      <c r="L283" s="43"/>
      <c r="M283" s="80"/>
      <c r="N283" s="43"/>
      <c r="O283" s="43"/>
      <c r="P283" s="43"/>
    </row>
    <row r="284" spans="1:36" x14ac:dyDescent="0.25">
      <c r="I284" s="43"/>
      <c r="J284" s="43"/>
      <c r="K284" s="43"/>
      <c r="L284" s="43"/>
      <c r="M284" s="80"/>
      <c r="N284" s="43"/>
      <c r="O284" s="43"/>
      <c r="P284" s="43"/>
    </row>
    <row r="285" spans="1:36" x14ac:dyDescent="0.25">
      <c r="I285" s="43"/>
      <c r="J285" s="43"/>
      <c r="K285" s="43"/>
      <c r="L285" s="43"/>
      <c r="M285" s="80"/>
      <c r="N285" s="43"/>
      <c r="O285" s="43"/>
      <c r="P285" s="43"/>
    </row>
    <row r="286" spans="1:36" x14ac:dyDescent="0.25">
      <c r="I286" s="43"/>
      <c r="J286" s="43"/>
      <c r="K286" s="43"/>
      <c r="L286" s="43"/>
      <c r="M286" s="80"/>
      <c r="N286" s="43"/>
      <c r="O286" s="43"/>
      <c r="P286" s="43"/>
    </row>
    <row r="287" spans="1:36" x14ac:dyDescent="0.25">
      <c r="I287" s="43"/>
      <c r="J287" s="43"/>
      <c r="K287" s="43"/>
      <c r="L287" s="43"/>
      <c r="M287" s="80"/>
      <c r="N287" s="43"/>
      <c r="O287" s="43"/>
      <c r="P287" s="43"/>
    </row>
    <row r="288" spans="1:36" x14ac:dyDescent="0.25">
      <c r="I288" s="43"/>
      <c r="J288" s="43"/>
      <c r="K288" s="43"/>
      <c r="L288" s="43"/>
      <c r="M288" s="80"/>
      <c r="N288" s="43"/>
      <c r="O288" s="43"/>
      <c r="P288" s="43"/>
    </row>
    <row r="289" spans="9:16" x14ac:dyDescent="0.25">
      <c r="I289" s="43"/>
      <c r="J289" s="43"/>
      <c r="K289" s="43"/>
      <c r="L289" s="43"/>
      <c r="M289" s="80"/>
      <c r="N289" s="43"/>
      <c r="O289" s="43"/>
      <c r="P289" s="43"/>
    </row>
    <row r="290" spans="9:16" x14ac:dyDescent="0.25">
      <c r="I290" s="43"/>
      <c r="J290" s="43"/>
      <c r="K290" s="43"/>
      <c r="L290" s="43"/>
      <c r="M290" s="80"/>
      <c r="N290" s="43"/>
      <c r="O290" s="43"/>
      <c r="P290" s="43"/>
    </row>
    <row r="291" spans="9:16" x14ac:dyDescent="0.25">
      <c r="I291" s="43"/>
      <c r="J291" s="43"/>
      <c r="K291" s="43"/>
      <c r="L291" s="43"/>
      <c r="M291" s="80"/>
      <c r="N291" s="43"/>
      <c r="O291" s="43"/>
      <c r="P291" s="43"/>
    </row>
    <row r="292" spans="9:16" x14ac:dyDescent="0.25">
      <c r="I292" s="43"/>
      <c r="J292" s="43"/>
      <c r="K292" s="43"/>
      <c r="L292" s="43"/>
      <c r="M292" s="80"/>
      <c r="N292" s="43"/>
      <c r="O292" s="43"/>
      <c r="P292" s="43"/>
    </row>
    <row r="293" spans="9:16" x14ac:dyDescent="0.25">
      <c r="I293" s="43"/>
      <c r="J293" s="43"/>
      <c r="K293" s="43"/>
      <c r="L293" s="43"/>
      <c r="M293" s="80"/>
      <c r="N293" s="43"/>
      <c r="O293" s="43"/>
      <c r="P293" s="43"/>
    </row>
    <row r="294" spans="9:16" x14ac:dyDescent="0.25">
      <c r="I294" s="43"/>
      <c r="J294" s="43"/>
      <c r="K294" s="43"/>
      <c r="L294" s="43"/>
      <c r="M294" s="80"/>
      <c r="N294" s="43"/>
      <c r="O294" s="43"/>
      <c r="P294" s="43"/>
    </row>
    <row r="295" spans="9:16" x14ac:dyDescent="0.25">
      <c r="I295" s="43"/>
      <c r="J295" s="43"/>
      <c r="K295" s="43"/>
      <c r="L295" s="43"/>
      <c r="M295" s="80"/>
      <c r="N295" s="43"/>
      <c r="O295" s="43"/>
      <c r="P295" s="43"/>
    </row>
    <row r="296" spans="9:16" x14ac:dyDescent="0.25">
      <c r="I296" s="43"/>
      <c r="J296" s="43"/>
      <c r="K296" s="43"/>
      <c r="L296" s="43"/>
      <c r="M296" s="80"/>
      <c r="N296" s="43"/>
      <c r="O296" s="43"/>
      <c r="P296" s="43"/>
    </row>
    <row r="297" spans="9:16" x14ac:dyDescent="0.25">
      <c r="I297" s="43"/>
      <c r="J297" s="43"/>
      <c r="K297" s="43"/>
      <c r="L297" s="43"/>
      <c r="M297" s="80"/>
      <c r="N297" s="43"/>
      <c r="O297" s="43"/>
      <c r="P297" s="43"/>
    </row>
    <row r="298" spans="9:16" x14ac:dyDescent="0.25">
      <c r="I298" s="43"/>
      <c r="J298" s="43"/>
      <c r="K298" s="43"/>
      <c r="L298" s="43"/>
      <c r="M298" s="80"/>
      <c r="N298" s="43"/>
      <c r="O298" s="43"/>
      <c r="P298" s="43"/>
    </row>
    <row r="299" spans="9:16" x14ac:dyDescent="0.25">
      <c r="M299" s="79"/>
      <c r="P299" s="43"/>
    </row>
    <row r="300" spans="9:16" x14ac:dyDescent="0.25">
      <c r="M300" s="79"/>
      <c r="P300" s="43"/>
    </row>
    <row r="301" spans="9:16" x14ac:dyDescent="0.25">
      <c r="M301" s="79"/>
      <c r="P301" s="43"/>
    </row>
    <row r="302" spans="9:16" x14ac:dyDescent="0.25">
      <c r="M302" s="79"/>
      <c r="P302" s="43"/>
    </row>
    <row r="303" spans="9:16" x14ac:dyDescent="0.25">
      <c r="M303" s="79"/>
      <c r="P303" s="43"/>
    </row>
    <row r="304" spans="9:16" x14ac:dyDescent="0.25">
      <c r="M304" s="79"/>
      <c r="P304" s="43"/>
    </row>
    <row r="305" spans="13:16" x14ac:dyDescent="0.25">
      <c r="M305" s="79"/>
      <c r="P305" s="43"/>
    </row>
    <row r="306" spans="13:16" x14ac:dyDescent="0.25">
      <c r="M306" s="79"/>
      <c r="P306" s="43"/>
    </row>
    <row r="307" spans="13:16" x14ac:dyDescent="0.25">
      <c r="M307" s="79"/>
      <c r="P307" s="43"/>
    </row>
    <row r="308" spans="13:16" x14ac:dyDescent="0.25">
      <c r="M308" s="79"/>
      <c r="P308" s="43"/>
    </row>
    <row r="309" spans="13:16" x14ac:dyDescent="0.25">
      <c r="M309" s="79"/>
      <c r="P309" s="43"/>
    </row>
    <row r="310" spans="13:16" x14ac:dyDescent="0.25">
      <c r="M310" s="79"/>
      <c r="P310" s="43"/>
    </row>
    <row r="311" spans="13:16" x14ac:dyDescent="0.25">
      <c r="M311" s="79"/>
      <c r="P311" s="43"/>
    </row>
    <row r="312" spans="13:16" x14ac:dyDescent="0.25">
      <c r="P312" s="43"/>
    </row>
    <row r="313" spans="13:16" x14ac:dyDescent="0.25">
      <c r="P313" s="43"/>
    </row>
    <row r="314" spans="13:16" x14ac:dyDescent="0.25">
      <c r="P314" s="43"/>
    </row>
    <row r="315" spans="13:16" x14ac:dyDescent="0.25">
      <c r="P315" s="43"/>
    </row>
    <row r="316" spans="13:16" x14ac:dyDescent="0.25">
      <c r="P316" s="43"/>
    </row>
    <row r="317" spans="13:16" x14ac:dyDescent="0.25">
      <c r="P317" s="43"/>
    </row>
    <row r="318" spans="13:16" x14ac:dyDescent="0.25">
      <c r="P318" s="43"/>
    </row>
    <row r="319" spans="13:16" x14ac:dyDescent="0.25">
      <c r="P319" s="43"/>
    </row>
    <row r="320" spans="13:16" x14ac:dyDescent="0.25">
      <c r="P320" s="43"/>
    </row>
    <row r="321" spans="16:16" x14ac:dyDescent="0.25">
      <c r="P321" s="43"/>
    </row>
    <row r="322" spans="16:16" x14ac:dyDescent="0.25">
      <c r="P322" s="43"/>
    </row>
    <row r="323" spans="16:16" x14ac:dyDescent="0.25">
      <c r="P323" s="43"/>
    </row>
    <row r="324" spans="16:16" x14ac:dyDescent="0.25">
      <c r="P324" s="43"/>
    </row>
    <row r="325" spans="16:16" x14ac:dyDescent="0.25">
      <c r="P325" s="43"/>
    </row>
    <row r="326" spans="16:16" x14ac:dyDescent="0.25">
      <c r="P326" s="43"/>
    </row>
    <row r="327" spans="16:16" x14ac:dyDescent="0.25">
      <c r="P327" s="43"/>
    </row>
    <row r="328" spans="16:16" x14ac:dyDescent="0.25">
      <c r="P328" s="43"/>
    </row>
    <row r="329" spans="16:16" x14ac:dyDescent="0.25">
      <c r="P329" s="43"/>
    </row>
    <row r="330" spans="16:16" x14ac:dyDescent="0.25">
      <c r="P330" s="43"/>
    </row>
    <row r="331" spans="16:16" x14ac:dyDescent="0.25">
      <c r="P331" s="43"/>
    </row>
    <row r="332" spans="16:16" x14ac:dyDescent="0.25">
      <c r="P332" s="43"/>
    </row>
    <row r="333" spans="16:16" x14ac:dyDescent="0.25">
      <c r="P333" s="43"/>
    </row>
    <row r="334" spans="16:16" x14ac:dyDescent="0.25">
      <c r="P334" s="43"/>
    </row>
    <row r="335" spans="16:16" x14ac:dyDescent="0.25">
      <c r="P335" s="43"/>
    </row>
    <row r="336" spans="16:16" x14ac:dyDescent="0.25">
      <c r="P336" s="43"/>
    </row>
    <row r="337" spans="16:16" x14ac:dyDescent="0.25">
      <c r="P337" s="43"/>
    </row>
    <row r="338" spans="16:16" x14ac:dyDescent="0.25">
      <c r="P338" s="43"/>
    </row>
    <row r="339" spans="16:16" x14ac:dyDescent="0.25">
      <c r="P339" s="43"/>
    </row>
    <row r="340" spans="16:16" x14ac:dyDescent="0.25">
      <c r="P340" s="43"/>
    </row>
    <row r="341" spans="16:16" x14ac:dyDescent="0.25">
      <c r="P341" s="43"/>
    </row>
    <row r="342" spans="16:16" x14ac:dyDescent="0.25">
      <c r="P342" s="43"/>
    </row>
    <row r="343" spans="16:16" x14ac:dyDescent="0.25">
      <c r="P343" s="43"/>
    </row>
    <row r="344" spans="16:16" x14ac:dyDescent="0.25">
      <c r="P344" s="43"/>
    </row>
    <row r="345" spans="16:16" x14ac:dyDescent="0.25">
      <c r="P345" s="43"/>
    </row>
    <row r="346" spans="16:16" x14ac:dyDescent="0.25">
      <c r="P346" s="43"/>
    </row>
    <row r="347" spans="16:16" x14ac:dyDescent="0.25">
      <c r="P347" s="43"/>
    </row>
    <row r="348" spans="16:16" x14ac:dyDescent="0.25">
      <c r="P348" s="43"/>
    </row>
    <row r="349" spans="16:16" x14ac:dyDescent="0.25">
      <c r="P349" s="43"/>
    </row>
    <row r="350" spans="16:16" x14ac:dyDescent="0.25">
      <c r="P350" s="43"/>
    </row>
    <row r="351" spans="16:16" x14ac:dyDescent="0.25">
      <c r="P351" s="43"/>
    </row>
    <row r="352" spans="16:16" x14ac:dyDescent="0.25">
      <c r="P352" s="43"/>
    </row>
    <row r="353" spans="16:16" x14ac:dyDescent="0.25">
      <c r="P353" s="43"/>
    </row>
    <row r="354" spans="16:16" x14ac:dyDescent="0.25">
      <c r="P354" s="43"/>
    </row>
    <row r="355" spans="16:16" x14ac:dyDescent="0.25">
      <c r="P355" s="43"/>
    </row>
    <row r="356" spans="16:16" x14ac:dyDescent="0.25">
      <c r="P356" s="43"/>
    </row>
    <row r="357" spans="16:16" x14ac:dyDescent="0.25">
      <c r="P357" s="43"/>
    </row>
    <row r="358" spans="16:16" x14ac:dyDescent="0.25">
      <c r="P358" s="43"/>
    </row>
    <row r="359" spans="16:16" x14ac:dyDescent="0.25">
      <c r="P359" s="43"/>
    </row>
    <row r="360" spans="16:16" x14ac:dyDescent="0.25">
      <c r="P360" s="43"/>
    </row>
    <row r="361" spans="16:16" x14ac:dyDescent="0.25">
      <c r="P361" s="43"/>
    </row>
    <row r="362" spans="16:16" x14ac:dyDescent="0.25">
      <c r="P362" s="43"/>
    </row>
    <row r="363" spans="16:16" x14ac:dyDescent="0.25">
      <c r="P363" s="43"/>
    </row>
    <row r="364" spans="16:16" x14ac:dyDescent="0.25">
      <c r="P364" s="43"/>
    </row>
    <row r="365" spans="16:16" x14ac:dyDescent="0.25">
      <c r="P365" s="43"/>
    </row>
  </sheetData>
  <mergeCells count="20">
    <mergeCell ref="A6:A8"/>
    <mergeCell ref="B6:B8"/>
    <mergeCell ref="C6:C8"/>
    <mergeCell ref="D6:D8"/>
    <mergeCell ref="E6:E8"/>
    <mergeCell ref="AG6:AH7"/>
    <mergeCell ref="G6:G8"/>
    <mergeCell ref="F6:F8"/>
    <mergeCell ref="U6:X6"/>
    <mergeCell ref="U7:X7"/>
    <mergeCell ref="AC6:AF7"/>
    <mergeCell ref="Q6:T6"/>
    <mergeCell ref="Q7:T7"/>
    <mergeCell ref="H6:H8"/>
    <mergeCell ref="I6:L6"/>
    <mergeCell ref="I7:L7"/>
    <mergeCell ref="M6:P6"/>
    <mergeCell ref="M7:P7"/>
    <mergeCell ref="Y6:AB6"/>
    <mergeCell ref="Y7:AB7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AM365"/>
  <sheetViews>
    <sheetView topLeftCell="A244" zoomScaleNormal="100" workbookViewId="0">
      <selection activeCell="A156" sqref="A156:XFD156"/>
    </sheetView>
  </sheetViews>
  <sheetFormatPr defaultRowHeight="15" x14ac:dyDescent="0.25"/>
  <cols>
    <col min="3" max="3" width="31.5703125" customWidth="1"/>
    <col min="4" max="4" width="34.28515625" customWidth="1"/>
    <col min="6" max="6" width="9.7109375" customWidth="1"/>
    <col min="7" max="7" width="14.7109375" hidden="1" customWidth="1"/>
    <col min="8" max="9" width="18.140625" hidden="1" customWidth="1"/>
    <col min="10" max="10" width="12.85546875" hidden="1" customWidth="1"/>
    <col min="11" max="11" width="11.42578125" hidden="1" customWidth="1"/>
    <col min="12" max="13" width="12.7109375" hidden="1" customWidth="1"/>
    <col min="14" max="14" width="11.140625" hidden="1" customWidth="1"/>
    <col min="15" max="15" width="10.5703125" hidden="1" customWidth="1"/>
    <col min="16" max="17" width="13.7109375" hidden="1" customWidth="1"/>
    <col min="18" max="18" width="12.7109375" hidden="1" customWidth="1"/>
    <col min="19" max="19" width="12" hidden="1" customWidth="1"/>
    <col min="20" max="20" width="14" hidden="1" customWidth="1"/>
    <col min="21" max="21" width="14.140625" hidden="1" customWidth="1"/>
    <col min="22" max="22" width="13.28515625" hidden="1" customWidth="1"/>
    <col min="23" max="23" width="9.140625" hidden="1" customWidth="1"/>
    <col min="24" max="24" width="14.28515625" hidden="1" customWidth="1"/>
    <col min="25" max="25" width="14.7109375" hidden="1" customWidth="1"/>
    <col min="26" max="30" width="13.7109375" hidden="1" customWidth="1"/>
    <col min="31" max="31" width="0" hidden="1" customWidth="1"/>
    <col min="32" max="34" width="15.7109375" hidden="1" customWidth="1"/>
    <col min="36" max="36" width="18.85546875" customWidth="1"/>
    <col min="37" max="37" width="9.28515625" bestFit="1" customWidth="1"/>
    <col min="38" max="38" width="16.7109375" bestFit="1" customWidth="1"/>
    <col min="39" max="39" width="17" customWidth="1"/>
  </cols>
  <sheetData>
    <row r="5" spans="1:39" ht="15.75" thickBot="1" x14ac:dyDescent="0.3">
      <c r="A5" s="1"/>
      <c r="B5" s="1"/>
      <c r="C5" s="2"/>
      <c r="D5" s="3"/>
      <c r="E5" s="3"/>
      <c r="F5" s="3"/>
      <c r="G5" s="3"/>
      <c r="H5" s="4"/>
      <c r="I5" s="4"/>
    </row>
    <row r="6" spans="1:39" ht="15" customHeight="1" x14ac:dyDescent="0.25">
      <c r="A6" s="419" t="s">
        <v>0</v>
      </c>
      <c r="B6" s="422" t="s">
        <v>411</v>
      </c>
      <c r="C6" s="422" t="s">
        <v>1</v>
      </c>
      <c r="D6" s="422" t="s">
        <v>2</v>
      </c>
      <c r="E6" s="422" t="s">
        <v>3</v>
      </c>
      <c r="F6" s="400" t="s">
        <v>4</v>
      </c>
      <c r="G6" s="400" t="s">
        <v>412</v>
      </c>
      <c r="H6" s="397" t="s">
        <v>413</v>
      </c>
      <c r="I6" s="211"/>
      <c r="J6" s="417" t="s">
        <v>323</v>
      </c>
      <c r="K6" s="403" t="s">
        <v>326</v>
      </c>
      <c r="L6" s="404"/>
      <c r="M6" s="404"/>
      <c r="N6" s="405"/>
      <c r="O6" s="403" t="s">
        <v>326</v>
      </c>
      <c r="P6" s="404"/>
      <c r="Q6" s="404"/>
      <c r="R6" s="405"/>
      <c r="S6" s="403" t="s">
        <v>327</v>
      </c>
      <c r="T6" s="404"/>
      <c r="U6" s="404"/>
      <c r="V6" s="415"/>
      <c r="W6" s="403" t="s">
        <v>326</v>
      </c>
      <c r="X6" s="404"/>
      <c r="Y6" s="404"/>
      <c r="Z6" s="405"/>
      <c r="AA6" s="403" t="s">
        <v>326</v>
      </c>
      <c r="AB6" s="404"/>
      <c r="AC6" s="404"/>
      <c r="AD6" s="405"/>
      <c r="AE6" s="409" t="s">
        <v>333</v>
      </c>
      <c r="AF6" s="410"/>
      <c r="AG6" s="410"/>
      <c r="AH6" s="411"/>
      <c r="AI6" s="393" t="s">
        <v>332</v>
      </c>
      <c r="AJ6" s="394"/>
    </row>
    <row r="7" spans="1:39" ht="30" customHeight="1" x14ac:dyDescent="0.25">
      <c r="A7" s="420"/>
      <c r="B7" s="423"/>
      <c r="C7" s="423"/>
      <c r="D7" s="423"/>
      <c r="E7" s="423"/>
      <c r="F7" s="401"/>
      <c r="G7" s="401"/>
      <c r="H7" s="398"/>
      <c r="I7" s="212"/>
      <c r="J7" s="418"/>
      <c r="K7" s="406" t="s">
        <v>328</v>
      </c>
      <c r="L7" s="407"/>
      <c r="M7" s="407"/>
      <c r="N7" s="408"/>
      <c r="O7" s="406" t="s">
        <v>329</v>
      </c>
      <c r="P7" s="407"/>
      <c r="Q7" s="407"/>
      <c r="R7" s="408"/>
      <c r="S7" s="406" t="s">
        <v>330</v>
      </c>
      <c r="T7" s="407"/>
      <c r="U7" s="407"/>
      <c r="V7" s="416"/>
      <c r="W7" s="406" t="s">
        <v>331</v>
      </c>
      <c r="X7" s="407"/>
      <c r="Y7" s="407"/>
      <c r="Z7" s="408"/>
      <c r="AA7" s="406" t="s">
        <v>410</v>
      </c>
      <c r="AB7" s="407"/>
      <c r="AC7" s="407"/>
      <c r="AD7" s="408"/>
      <c r="AE7" s="412"/>
      <c r="AF7" s="413"/>
      <c r="AG7" s="413"/>
      <c r="AH7" s="414"/>
      <c r="AI7" s="395"/>
      <c r="AJ7" s="396"/>
    </row>
    <row r="8" spans="1:39" ht="40.5" customHeight="1" x14ac:dyDescent="0.25">
      <c r="A8" s="421"/>
      <c r="B8" s="424"/>
      <c r="C8" s="424"/>
      <c r="D8" s="424"/>
      <c r="E8" s="424"/>
      <c r="F8" s="402"/>
      <c r="G8" s="402"/>
      <c r="H8" s="399"/>
      <c r="I8" s="213"/>
      <c r="J8" s="418"/>
      <c r="K8" s="36" t="s">
        <v>4</v>
      </c>
      <c r="L8" s="26" t="s">
        <v>322</v>
      </c>
      <c r="M8" s="26" t="s">
        <v>324</v>
      </c>
      <c r="N8" s="27" t="s">
        <v>325</v>
      </c>
      <c r="O8" s="36" t="s">
        <v>4</v>
      </c>
      <c r="P8" s="26" t="s">
        <v>322</v>
      </c>
      <c r="Q8" s="26" t="s">
        <v>324</v>
      </c>
      <c r="R8" s="27" t="s">
        <v>325</v>
      </c>
      <c r="S8" s="36" t="s">
        <v>4</v>
      </c>
      <c r="T8" s="26" t="s">
        <v>322</v>
      </c>
      <c r="U8" s="26" t="s">
        <v>324</v>
      </c>
      <c r="V8" s="76" t="s">
        <v>325</v>
      </c>
      <c r="W8" s="36" t="s">
        <v>4</v>
      </c>
      <c r="X8" s="26" t="s">
        <v>322</v>
      </c>
      <c r="Y8" s="26" t="s">
        <v>324</v>
      </c>
      <c r="Z8" s="27" t="s">
        <v>325</v>
      </c>
      <c r="AA8" s="36" t="s">
        <v>4</v>
      </c>
      <c r="AB8" s="26" t="s">
        <v>322</v>
      </c>
      <c r="AC8" s="26" t="s">
        <v>324</v>
      </c>
      <c r="AD8" s="27" t="s">
        <v>325</v>
      </c>
      <c r="AE8" s="36" t="s">
        <v>4</v>
      </c>
      <c r="AF8" s="26" t="s">
        <v>322</v>
      </c>
      <c r="AG8" s="76"/>
      <c r="AH8" s="76"/>
      <c r="AI8" s="36" t="s">
        <v>4</v>
      </c>
      <c r="AJ8" s="27" t="s">
        <v>322</v>
      </c>
    </row>
    <row r="9" spans="1:39" ht="15.75" thickBot="1" x14ac:dyDescent="0.3">
      <c r="A9" s="28">
        <v>1</v>
      </c>
      <c r="B9" s="199">
        <v>2</v>
      </c>
      <c r="C9" s="29">
        <v>3</v>
      </c>
      <c r="D9" s="30">
        <v>4</v>
      </c>
      <c r="E9" s="31">
        <v>5</v>
      </c>
      <c r="F9" s="29">
        <v>6</v>
      </c>
      <c r="G9" s="29">
        <v>7</v>
      </c>
      <c r="H9" s="29">
        <v>8</v>
      </c>
      <c r="I9" s="33"/>
      <c r="J9" s="33">
        <v>8</v>
      </c>
      <c r="K9" s="37">
        <v>9</v>
      </c>
      <c r="L9" s="29">
        <v>10</v>
      </c>
      <c r="M9" s="29">
        <v>11</v>
      </c>
      <c r="N9" s="32">
        <v>12</v>
      </c>
      <c r="O9" s="37">
        <v>13</v>
      </c>
      <c r="P9" s="29">
        <v>14</v>
      </c>
      <c r="Q9" s="29">
        <v>15</v>
      </c>
      <c r="R9" s="32">
        <v>16</v>
      </c>
      <c r="S9" s="37">
        <v>17</v>
      </c>
      <c r="T9" s="29">
        <v>18</v>
      </c>
      <c r="U9" s="29">
        <v>19</v>
      </c>
      <c r="V9" s="33">
        <v>20</v>
      </c>
      <c r="W9" s="37">
        <v>21</v>
      </c>
      <c r="X9" s="29">
        <v>22</v>
      </c>
      <c r="Y9" s="29">
        <v>23</v>
      </c>
      <c r="Z9" s="32">
        <v>24</v>
      </c>
      <c r="AA9" s="37">
        <v>25</v>
      </c>
      <c r="AB9" s="29">
        <v>26</v>
      </c>
      <c r="AC9" s="29">
        <v>27</v>
      </c>
      <c r="AD9" s="32">
        <v>28</v>
      </c>
      <c r="AE9" s="37">
        <v>8</v>
      </c>
      <c r="AF9" s="29">
        <v>9</v>
      </c>
      <c r="AG9" s="33">
        <v>31</v>
      </c>
      <c r="AH9" s="33">
        <v>32</v>
      </c>
      <c r="AI9" s="37">
        <v>10</v>
      </c>
      <c r="AJ9" s="32">
        <v>11</v>
      </c>
    </row>
    <row r="10" spans="1:39" ht="24" x14ac:dyDescent="0.25">
      <c r="A10" s="174" t="s">
        <v>5</v>
      </c>
      <c r="B10" s="200" t="s">
        <v>5</v>
      </c>
      <c r="C10" s="125"/>
      <c r="D10" s="99" t="s">
        <v>92</v>
      </c>
      <c r="E10" s="126"/>
      <c r="F10" s="98"/>
      <c r="G10" s="98"/>
      <c r="H10" s="100">
        <f>H11+H62+H103+H218</f>
        <v>0</v>
      </c>
      <c r="I10" s="101"/>
      <c r="J10" s="101"/>
      <c r="K10" s="102"/>
      <c r="L10" s="118">
        <f t="shared" ref="L10" si="0">L11+L62+L103+L218</f>
        <v>0</v>
      </c>
      <c r="M10" s="118"/>
      <c r="N10" s="119"/>
      <c r="O10" s="120"/>
      <c r="P10" s="118">
        <f t="shared" ref="P10" si="1">P11+P62+P103+P218</f>
        <v>0</v>
      </c>
      <c r="Q10" s="103"/>
      <c r="R10" s="104"/>
      <c r="S10" s="120"/>
      <c r="T10" s="118">
        <f t="shared" ref="T10" si="2">T11+T62+T103+T218</f>
        <v>0</v>
      </c>
      <c r="U10" s="103"/>
      <c r="V10" s="155"/>
      <c r="W10" s="120"/>
      <c r="X10" s="100">
        <f>X11+X62+X103+X218</f>
        <v>0</v>
      </c>
      <c r="Y10" s="103"/>
      <c r="Z10" s="104"/>
      <c r="AA10" s="120"/>
      <c r="AB10" s="100">
        <f>AB11+AB62+AB103+AB218</f>
        <v>0</v>
      </c>
      <c r="AC10" s="103"/>
      <c r="AD10" s="104"/>
      <c r="AE10" s="121"/>
      <c r="AF10" s="100">
        <f>AF11+AF62+AF103+AF218</f>
        <v>0</v>
      </c>
      <c r="AG10" s="105"/>
      <c r="AH10" s="106"/>
      <c r="AI10" s="121"/>
      <c r="AJ10" s="175">
        <f>AJ11+AJ62+AJ103+AJ218</f>
        <v>0</v>
      </c>
      <c r="AL10" s="87"/>
      <c r="AM10" s="87"/>
    </row>
    <row r="11" spans="1:39" ht="24" x14ac:dyDescent="0.25">
      <c r="A11" s="176" t="s">
        <v>6</v>
      </c>
      <c r="B11" s="201" t="s">
        <v>6</v>
      </c>
      <c r="C11" s="97" t="s">
        <v>7</v>
      </c>
      <c r="D11" s="127" t="s">
        <v>8</v>
      </c>
      <c r="E11" s="122" t="s">
        <v>9</v>
      </c>
      <c r="F11" s="128">
        <v>1</v>
      </c>
      <c r="G11" s="113"/>
      <c r="H11" s="112">
        <f>H12+H25+H34+H45+H56+H59</f>
        <v>0</v>
      </c>
      <c r="I11" s="214"/>
      <c r="J11" s="114"/>
      <c r="K11" s="133"/>
      <c r="L11" s="112">
        <f t="shared" ref="L11" si="3">L12+L25+L34+L45+L56+L59</f>
        <v>0</v>
      </c>
      <c r="M11" s="112"/>
      <c r="N11" s="129"/>
      <c r="O11" s="111"/>
      <c r="P11" s="112">
        <f t="shared" ref="P11" si="4">P12+P25+P34+P45+P56+P59</f>
        <v>0</v>
      </c>
      <c r="Q11" s="112"/>
      <c r="R11" s="129"/>
      <c r="S11" s="111"/>
      <c r="T11" s="112">
        <f t="shared" ref="T11" si="5">T12+T25+T34+T45+T56+T59</f>
        <v>0</v>
      </c>
      <c r="U11" s="123"/>
      <c r="V11" s="156"/>
      <c r="W11" s="111"/>
      <c r="X11" s="112">
        <f>X12+X25+X34+X45+X56+X59</f>
        <v>0</v>
      </c>
      <c r="Y11" s="123"/>
      <c r="Z11" s="124"/>
      <c r="AA11" s="111"/>
      <c r="AB11" s="112">
        <f>AB12+AB25+AB34+AB45+AB56+AB59</f>
        <v>0</v>
      </c>
      <c r="AC11" s="123"/>
      <c r="AD11" s="124"/>
      <c r="AE11" s="130"/>
      <c r="AF11" s="112">
        <f>AF12+AF25+AF34+AF45+AF56+AF59</f>
        <v>0</v>
      </c>
      <c r="AG11" s="134"/>
      <c r="AH11" s="135"/>
      <c r="AI11" s="130"/>
      <c r="AJ11" s="129">
        <f>AJ12+AJ25+AJ34+AJ45+AJ56+AJ59</f>
        <v>0</v>
      </c>
      <c r="AL11" s="87"/>
      <c r="AM11" s="87"/>
    </row>
    <row r="12" spans="1:39" x14ac:dyDescent="0.25">
      <c r="A12" s="177" t="s">
        <v>33</v>
      </c>
      <c r="B12" s="202" t="s">
        <v>33</v>
      </c>
      <c r="C12" s="131"/>
      <c r="D12" s="11" t="s">
        <v>34</v>
      </c>
      <c r="E12" s="10"/>
      <c r="F12" s="13"/>
      <c r="G12" s="9"/>
      <c r="H12" s="9"/>
      <c r="I12" s="35"/>
      <c r="J12" s="35"/>
      <c r="K12" s="82"/>
      <c r="L12" s="70">
        <f t="shared" ref="L12" si="6">SUM(L13:L22)</f>
        <v>0</v>
      </c>
      <c r="M12" s="70"/>
      <c r="N12" s="71"/>
      <c r="O12" s="78"/>
      <c r="P12" s="70">
        <f t="shared" ref="P12" si="7">SUM(P13:P22)</f>
        <v>0</v>
      </c>
      <c r="Q12" s="70"/>
      <c r="R12" s="71"/>
      <c r="S12" s="78"/>
      <c r="T12" s="70">
        <f>SUM(T13:T22)</f>
        <v>0</v>
      </c>
      <c r="U12" s="70"/>
      <c r="V12" s="132"/>
      <c r="W12" s="78"/>
      <c r="X12" s="70">
        <f>SUM(X13:X22)</f>
        <v>0</v>
      </c>
      <c r="Y12" s="70"/>
      <c r="Z12" s="71"/>
      <c r="AA12" s="78"/>
      <c r="AB12" s="70">
        <f>SUM(AB13:AB22)</f>
        <v>0</v>
      </c>
      <c r="AC12" s="70"/>
      <c r="AD12" s="71"/>
      <c r="AE12" s="72"/>
      <c r="AF12" s="70">
        <f>SUM(AF13:AF22)</f>
        <v>0</v>
      </c>
      <c r="AG12" s="70"/>
      <c r="AH12" s="132"/>
      <c r="AI12" s="66"/>
      <c r="AJ12" s="65">
        <f>SUM(AJ13:AJ22)</f>
        <v>0</v>
      </c>
      <c r="AL12" s="87"/>
      <c r="AM12" s="87"/>
    </row>
    <row r="13" spans="1:39" s="289" customFormat="1" ht="36" x14ac:dyDescent="0.25">
      <c r="A13" s="271" t="s">
        <v>35</v>
      </c>
      <c r="B13" s="272" t="s">
        <v>35</v>
      </c>
      <c r="C13" s="273" t="s">
        <v>515</v>
      </c>
      <c r="D13" s="274" t="s">
        <v>36</v>
      </c>
      <c r="E13" s="275" t="s">
        <v>15</v>
      </c>
      <c r="F13" s="276">
        <v>42</v>
      </c>
      <c r="G13" s="276"/>
      <c r="H13" s="277"/>
      <c r="I13" s="278"/>
      <c r="J13" s="279"/>
      <c r="K13" s="280">
        <v>28</v>
      </c>
      <c r="L13" s="281">
        <f t="shared" ref="L13:L22" si="8">ROUND(K13*G13,2)</f>
        <v>0</v>
      </c>
      <c r="M13" s="281"/>
      <c r="N13" s="282"/>
      <c r="O13" s="283"/>
      <c r="P13" s="284">
        <f t="shared" ref="P13:P22" si="9">ROUND(O13*G13,2)</f>
        <v>0</v>
      </c>
      <c r="Q13" s="284"/>
      <c r="R13" s="285"/>
      <c r="S13" s="92"/>
      <c r="T13" s="281">
        <f>ROUND(S13*G13,0)</f>
        <v>0</v>
      </c>
      <c r="U13" s="281"/>
      <c r="V13" s="286"/>
      <c r="W13" s="92"/>
      <c r="X13" s="281">
        <f>ROUND(W13*G13,0)</f>
        <v>0</v>
      </c>
      <c r="Y13" s="281"/>
      <c r="Z13" s="282"/>
      <c r="AA13" s="92"/>
      <c r="AB13" s="281">
        <f t="shared" ref="AB13:AB22" si="10">ROUND(AA13*G13,0)</f>
        <v>0</v>
      </c>
      <c r="AC13" s="284"/>
      <c r="AD13" s="285"/>
      <c r="AE13" s="287">
        <f t="shared" ref="AE13:AF22" si="11">K13+O13+S13+W13+AA13</f>
        <v>28</v>
      </c>
      <c r="AF13" s="281">
        <f t="shared" si="11"/>
        <v>0</v>
      </c>
      <c r="AG13" s="281"/>
      <c r="AH13" s="286"/>
      <c r="AI13" s="287">
        <f t="shared" ref="AI13:AI22" si="12">F13-AE13</f>
        <v>14</v>
      </c>
      <c r="AJ13" s="282">
        <f t="shared" ref="AJ13:AJ22" si="13">H13-AF13</f>
        <v>0</v>
      </c>
      <c r="AK13" s="288"/>
      <c r="AL13" s="288"/>
      <c r="AM13" s="288"/>
    </row>
    <row r="14" spans="1:39" s="289" customFormat="1" ht="36" x14ac:dyDescent="0.25">
      <c r="A14" s="271" t="s">
        <v>37</v>
      </c>
      <c r="B14" s="272" t="s">
        <v>37</v>
      </c>
      <c r="C14" s="273" t="s">
        <v>515</v>
      </c>
      <c r="D14" s="274" t="s">
        <v>38</v>
      </c>
      <c r="E14" s="275" t="s">
        <v>15</v>
      </c>
      <c r="F14" s="276">
        <v>105</v>
      </c>
      <c r="G14" s="276"/>
      <c r="H14" s="277"/>
      <c r="I14" s="278"/>
      <c r="J14" s="279"/>
      <c r="K14" s="280">
        <v>70</v>
      </c>
      <c r="L14" s="281">
        <f t="shared" si="8"/>
        <v>0</v>
      </c>
      <c r="M14" s="281"/>
      <c r="N14" s="282"/>
      <c r="O14" s="283"/>
      <c r="P14" s="284">
        <f t="shared" si="9"/>
        <v>0</v>
      </c>
      <c r="Q14" s="284"/>
      <c r="R14" s="285"/>
      <c r="S14" s="92"/>
      <c r="T14" s="281">
        <f t="shared" ref="T14:T22" si="14">ROUND(S14*G14,0)</f>
        <v>0</v>
      </c>
      <c r="U14" s="281"/>
      <c r="V14" s="286"/>
      <c r="W14" s="92"/>
      <c r="X14" s="281">
        <f t="shared" ref="X14:X22" si="15">ROUND(W14*G14,0)</f>
        <v>0</v>
      </c>
      <c r="Y14" s="281"/>
      <c r="Z14" s="282"/>
      <c r="AA14" s="92"/>
      <c r="AB14" s="281">
        <f t="shared" si="10"/>
        <v>0</v>
      </c>
      <c r="AC14" s="284"/>
      <c r="AD14" s="285"/>
      <c r="AE14" s="287">
        <f t="shared" si="11"/>
        <v>70</v>
      </c>
      <c r="AF14" s="281">
        <f t="shared" si="11"/>
        <v>0</v>
      </c>
      <c r="AG14" s="281"/>
      <c r="AH14" s="286"/>
      <c r="AI14" s="287">
        <f t="shared" si="12"/>
        <v>35</v>
      </c>
      <c r="AJ14" s="282">
        <f t="shared" si="13"/>
        <v>0</v>
      </c>
      <c r="AL14" s="288"/>
      <c r="AM14" s="288"/>
    </row>
    <row r="15" spans="1:39" s="289" customFormat="1" ht="24" x14ac:dyDescent="0.25">
      <c r="A15" s="271" t="s">
        <v>39</v>
      </c>
      <c r="B15" s="272" t="s">
        <v>39</v>
      </c>
      <c r="C15" s="273" t="s">
        <v>515</v>
      </c>
      <c r="D15" s="274" t="s">
        <v>40</v>
      </c>
      <c r="E15" s="275" t="s">
        <v>15</v>
      </c>
      <c r="F15" s="276">
        <v>72</v>
      </c>
      <c r="G15" s="276"/>
      <c r="H15" s="277"/>
      <c r="I15" s="278"/>
      <c r="J15" s="279"/>
      <c r="K15" s="280">
        <v>45.2</v>
      </c>
      <c r="L15" s="281">
        <f t="shared" si="8"/>
        <v>0</v>
      </c>
      <c r="M15" s="281"/>
      <c r="N15" s="282"/>
      <c r="O15" s="283"/>
      <c r="P15" s="284">
        <f t="shared" si="9"/>
        <v>0</v>
      </c>
      <c r="Q15" s="284"/>
      <c r="R15" s="285"/>
      <c r="S15" s="92"/>
      <c r="T15" s="281">
        <f t="shared" si="14"/>
        <v>0</v>
      </c>
      <c r="U15" s="281"/>
      <c r="V15" s="286"/>
      <c r="W15" s="92"/>
      <c r="X15" s="281">
        <f t="shared" si="15"/>
        <v>0</v>
      </c>
      <c r="Y15" s="281"/>
      <c r="Z15" s="282"/>
      <c r="AA15" s="92"/>
      <c r="AB15" s="281">
        <f t="shared" si="10"/>
        <v>0</v>
      </c>
      <c r="AC15" s="284"/>
      <c r="AD15" s="285"/>
      <c r="AE15" s="287">
        <f t="shared" si="11"/>
        <v>45.2</v>
      </c>
      <c r="AF15" s="281">
        <f t="shared" si="11"/>
        <v>0</v>
      </c>
      <c r="AG15" s="281"/>
      <c r="AH15" s="286"/>
      <c r="AI15" s="287">
        <f t="shared" si="12"/>
        <v>26.799999999999997</v>
      </c>
      <c r="AJ15" s="282">
        <f t="shared" si="13"/>
        <v>0</v>
      </c>
      <c r="AL15" s="288"/>
    </row>
    <row r="16" spans="1:39" s="289" customFormat="1" ht="24" x14ac:dyDescent="0.25">
      <c r="A16" s="271" t="s">
        <v>41</v>
      </c>
      <c r="B16" s="272" t="s">
        <v>41</v>
      </c>
      <c r="C16" s="273" t="s">
        <v>515</v>
      </c>
      <c r="D16" s="274" t="s">
        <v>42</v>
      </c>
      <c r="E16" s="275" t="s">
        <v>15</v>
      </c>
      <c r="F16" s="276">
        <v>18</v>
      </c>
      <c r="G16" s="276"/>
      <c r="H16" s="277"/>
      <c r="I16" s="278"/>
      <c r="J16" s="279"/>
      <c r="K16" s="280">
        <v>11.3</v>
      </c>
      <c r="L16" s="281">
        <f t="shared" si="8"/>
        <v>0</v>
      </c>
      <c r="M16" s="281"/>
      <c r="N16" s="282"/>
      <c r="O16" s="283"/>
      <c r="P16" s="284">
        <f t="shared" si="9"/>
        <v>0</v>
      </c>
      <c r="Q16" s="284"/>
      <c r="R16" s="285"/>
      <c r="S16" s="92"/>
      <c r="T16" s="281">
        <f t="shared" si="14"/>
        <v>0</v>
      </c>
      <c r="U16" s="281"/>
      <c r="V16" s="286"/>
      <c r="W16" s="92"/>
      <c r="X16" s="281">
        <f t="shared" si="15"/>
        <v>0</v>
      </c>
      <c r="Y16" s="281"/>
      <c r="Z16" s="282"/>
      <c r="AA16" s="92"/>
      <c r="AB16" s="281">
        <f t="shared" si="10"/>
        <v>0</v>
      </c>
      <c r="AC16" s="284"/>
      <c r="AD16" s="285"/>
      <c r="AE16" s="287">
        <f t="shared" si="11"/>
        <v>11.3</v>
      </c>
      <c r="AF16" s="281">
        <f t="shared" si="11"/>
        <v>0</v>
      </c>
      <c r="AG16" s="281"/>
      <c r="AH16" s="286"/>
      <c r="AI16" s="287">
        <f t="shared" si="12"/>
        <v>6.6999999999999993</v>
      </c>
      <c r="AJ16" s="282">
        <f t="shared" si="13"/>
        <v>0</v>
      </c>
      <c r="AL16" s="288"/>
    </row>
    <row r="17" spans="1:38" s="289" customFormat="1" ht="36" x14ac:dyDescent="0.25">
      <c r="A17" s="271" t="s">
        <v>43</v>
      </c>
      <c r="B17" s="272" t="s">
        <v>43</v>
      </c>
      <c r="C17" s="273" t="s">
        <v>515</v>
      </c>
      <c r="D17" s="274" t="s">
        <v>44</v>
      </c>
      <c r="E17" s="275" t="s">
        <v>15</v>
      </c>
      <c r="F17" s="276">
        <v>786.2</v>
      </c>
      <c r="G17" s="276"/>
      <c r="H17" s="277"/>
      <c r="I17" s="278"/>
      <c r="J17" s="279"/>
      <c r="K17" s="280">
        <v>524.1</v>
      </c>
      <c r="L17" s="281">
        <f t="shared" si="8"/>
        <v>0</v>
      </c>
      <c r="M17" s="281"/>
      <c r="N17" s="282"/>
      <c r="O17" s="283"/>
      <c r="P17" s="284">
        <f t="shared" si="9"/>
        <v>0</v>
      </c>
      <c r="Q17" s="284"/>
      <c r="R17" s="285"/>
      <c r="S17" s="92"/>
      <c r="T17" s="281">
        <f t="shared" si="14"/>
        <v>0</v>
      </c>
      <c r="U17" s="281"/>
      <c r="V17" s="286"/>
      <c r="W17" s="92"/>
      <c r="X17" s="281">
        <f t="shared" si="15"/>
        <v>0</v>
      </c>
      <c r="Y17" s="281"/>
      <c r="Z17" s="282"/>
      <c r="AA17" s="92"/>
      <c r="AB17" s="281">
        <f t="shared" si="10"/>
        <v>0</v>
      </c>
      <c r="AC17" s="284"/>
      <c r="AD17" s="285"/>
      <c r="AE17" s="287">
        <f t="shared" si="11"/>
        <v>524.1</v>
      </c>
      <c r="AF17" s="281">
        <f t="shared" si="11"/>
        <v>0</v>
      </c>
      <c r="AG17" s="281"/>
      <c r="AH17" s="286"/>
      <c r="AI17" s="287">
        <f t="shared" si="12"/>
        <v>262.10000000000002</v>
      </c>
      <c r="AJ17" s="282">
        <f t="shared" si="13"/>
        <v>0</v>
      </c>
      <c r="AL17" s="288"/>
    </row>
    <row r="18" spans="1:38" s="289" customFormat="1" ht="24" x14ac:dyDescent="0.25">
      <c r="A18" s="271" t="s">
        <v>45</v>
      </c>
      <c r="B18" s="272" t="s">
        <v>45</v>
      </c>
      <c r="C18" s="273" t="s">
        <v>515</v>
      </c>
      <c r="D18" s="274" t="s">
        <v>46</v>
      </c>
      <c r="E18" s="275" t="s">
        <v>19</v>
      </c>
      <c r="F18" s="276">
        <v>1.2</v>
      </c>
      <c r="G18" s="276"/>
      <c r="H18" s="277"/>
      <c r="I18" s="278"/>
      <c r="J18" s="279"/>
      <c r="K18" s="280"/>
      <c r="L18" s="281">
        <f t="shared" si="8"/>
        <v>0</v>
      </c>
      <c r="M18" s="281"/>
      <c r="N18" s="282"/>
      <c r="O18" s="283"/>
      <c r="P18" s="284">
        <f t="shared" si="9"/>
        <v>0</v>
      </c>
      <c r="Q18" s="284"/>
      <c r="R18" s="285"/>
      <c r="S18" s="92"/>
      <c r="T18" s="281">
        <f t="shared" si="14"/>
        <v>0</v>
      </c>
      <c r="U18" s="281"/>
      <c r="V18" s="286"/>
      <c r="W18" s="92"/>
      <c r="X18" s="281">
        <f t="shared" si="15"/>
        <v>0</v>
      </c>
      <c r="Y18" s="281"/>
      <c r="Z18" s="282"/>
      <c r="AA18" s="92"/>
      <c r="AB18" s="281">
        <f t="shared" si="10"/>
        <v>0</v>
      </c>
      <c r="AC18" s="284"/>
      <c r="AD18" s="285"/>
      <c r="AE18" s="287">
        <f t="shared" si="11"/>
        <v>0</v>
      </c>
      <c r="AF18" s="281">
        <f t="shared" si="11"/>
        <v>0</v>
      </c>
      <c r="AG18" s="281"/>
      <c r="AH18" s="286"/>
      <c r="AI18" s="287">
        <f t="shared" si="12"/>
        <v>1.2</v>
      </c>
      <c r="AJ18" s="282">
        <f t="shared" si="13"/>
        <v>0</v>
      </c>
      <c r="AL18" s="288"/>
    </row>
    <row r="19" spans="1:38" s="289" customFormat="1" ht="36" x14ac:dyDescent="0.25">
      <c r="A19" s="271" t="s">
        <v>47</v>
      </c>
      <c r="B19" s="272" t="s">
        <v>47</v>
      </c>
      <c r="C19" s="273" t="s">
        <v>515</v>
      </c>
      <c r="D19" s="274" t="s">
        <v>48</v>
      </c>
      <c r="E19" s="275" t="s">
        <v>15</v>
      </c>
      <c r="F19" s="276">
        <v>44.4</v>
      </c>
      <c r="G19" s="276"/>
      <c r="H19" s="277"/>
      <c r="I19" s="278"/>
      <c r="J19" s="279"/>
      <c r="K19" s="280">
        <v>20.3</v>
      </c>
      <c r="L19" s="281">
        <f t="shared" si="8"/>
        <v>0</v>
      </c>
      <c r="M19" s="281"/>
      <c r="N19" s="282"/>
      <c r="O19" s="283"/>
      <c r="P19" s="284">
        <f t="shared" si="9"/>
        <v>0</v>
      </c>
      <c r="Q19" s="284"/>
      <c r="R19" s="285"/>
      <c r="S19" s="92"/>
      <c r="T19" s="281">
        <f t="shared" si="14"/>
        <v>0</v>
      </c>
      <c r="U19" s="281"/>
      <c r="V19" s="286"/>
      <c r="W19" s="92"/>
      <c r="X19" s="281">
        <f t="shared" si="15"/>
        <v>0</v>
      </c>
      <c r="Y19" s="281"/>
      <c r="Z19" s="282"/>
      <c r="AA19" s="92"/>
      <c r="AB19" s="281">
        <f t="shared" si="10"/>
        <v>0</v>
      </c>
      <c r="AC19" s="284"/>
      <c r="AD19" s="285"/>
      <c r="AE19" s="287">
        <f t="shared" si="11"/>
        <v>20.3</v>
      </c>
      <c r="AF19" s="281">
        <f t="shared" si="11"/>
        <v>0</v>
      </c>
      <c r="AG19" s="281"/>
      <c r="AH19" s="286"/>
      <c r="AI19" s="287">
        <f t="shared" si="12"/>
        <v>24.099999999999998</v>
      </c>
      <c r="AJ19" s="282">
        <f t="shared" si="13"/>
        <v>0</v>
      </c>
      <c r="AL19" s="288"/>
    </row>
    <row r="20" spans="1:38" s="289" customFormat="1" ht="36" x14ac:dyDescent="0.25">
      <c r="A20" s="271" t="s">
        <v>49</v>
      </c>
      <c r="B20" s="272" t="s">
        <v>49</v>
      </c>
      <c r="C20" s="273" t="s">
        <v>515</v>
      </c>
      <c r="D20" s="274" t="s">
        <v>50</v>
      </c>
      <c r="E20" s="275" t="s">
        <v>15</v>
      </c>
      <c r="F20" s="276">
        <v>2.2000000000000002</v>
      </c>
      <c r="G20" s="276"/>
      <c r="H20" s="277"/>
      <c r="I20" s="278"/>
      <c r="J20" s="279"/>
      <c r="K20" s="280">
        <v>1.1399999999999999</v>
      </c>
      <c r="L20" s="281">
        <f t="shared" si="8"/>
        <v>0</v>
      </c>
      <c r="M20" s="281"/>
      <c r="N20" s="282"/>
      <c r="O20" s="283"/>
      <c r="P20" s="284">
        <f t="shared" si="9"/>
        <v>0</v>
      </c>
      <c r="Q20" s="284"/>
      <c r="R20" s="285"/>
      <c r="S20" s="92"/>
      <c r="T20" s="281">
        <f t="shared" si="14"/>
        <v>0</v>
      </c>
      <c r="U20" s="281"/>
      <c r="V20" s="286"/>
      <c r="W20" s="92"/>
      <c r="X20" s="281">
        <f t="shared" si="15"/>
        <v>0</v>
      </c>
      <c r="Y20" s="281"/>
      <c r="Z20" s="282"/>
      <c r="AA20" s="92"/>
      <c r="AB20" s="281">
        <f t="shared" si="10"/>
        <v>0</v>
      </c>
      <c r="AC20" s="284"/>
      <c r="AD20" s="285"/>
      <c r="AE20" s="287">
        <f t="shared" si="11"/>
        <v>1.1399999999999999</v>
      </c>
      <c r="AF20" s="281">
        <f t="shared" si="11"/>
        <v>0</v>
      </c>
      <c r="AG20" s="281"/>
      <c r="AH20" s="286"/>
      <c r="AI20" s="287">
        <f t="shared" si="12"/>
        <v>1.0600000000000003</v>
      </c>
      <c r="AJ20" s="282">
        <f t="shared" si="13"/>
        <v>0</v>
      </c>
      <c r="AL20" s="288"/>
    </row>
    <row r="21" spans="1:38" s="289" customFormat="1" ht="36" x14ac:dyDescent="0.25">
      <c r="A21" s="271" t="s">
        <v>51</v>
      </c>
      <c r="B21" s="272" t="s">
        <v>51</v>
      </c>
      <c r="C21" s="273"/>
      <c r="D21" s="274" t="s">
        <v>52</v>
      </c>
      <c r="E21" s="275" t="s">
        <v>19</v>
      </c>
      <c r="F21" s="276">
        <v>0.4</v>
      </c>
      <c r="G21" s="276"/>
      <c r="H21" s="277"/>
      <c r="I21" s="278"/>
      <c r="J21" s="279"/>
      <c r="K21" s="280"/>
      <c r="L21" s="281">
        <f t="shared" si="8"/>
        <v>0</v>
      </c>
      <c r="M21" s="281"/>
      <c r="N21" s="282"/>
      <c r="O21" s="283"/>
      <c r="P21" s="284">
        <f t="shared" si="9"/>
        <v>0</v>
      </c>
      <c r="Q21" s="284"/>
      <c r="R21" s="285"/>
      <c r="S21" s="92">
        <v>4.1599999999999998E-2</v>
      </c>
      <c r="T21" s="281">
        <f t="shared" si="14"/>
        <v>0</v>
      </c>
      <c r="U21" s="281"/>
      <c r="V21" s="286"/>
      <c r="W21" s="92">
        <v>4.1599999999999998E-2</v>
      </c>
      <c r="X21" s="281">
        <f t="shared" si="15"/>
        <v>0</v>
      </c>
      <c r="Y21" s="281"/>
      <c r="Z21" s="282"/>
      <c r="AA21" s="92"/>
      <c r="AB21" s="281">
        <f t="shared" si="10"/>
        <v>0</v>
      </c>
      <c r="AC21" s="284"/>
      <c r="AD21" s="285"/>
      <c r="AE21" s="287">
        <f t="shared" si="11"/>
        <v>8.3199999999999996E-2</v>
      </c>
      <c r="AF21" s="281">
        <f t="shared" si="11"/>
        <v>0</v>
      </c>
      <c r="AG21" s="281"/>
      <c r="AH21" s="286"/>
      <c r="AI21" s="287">
        <f t="shared" si="12"/>
        <v>0.31680000000000003</v>
      </c>
      <c r="AJ21" s="282">
        <f t="shared" si="13"/>
        <v>0</v>
      </c>
      <c r="AL21" s="288"/>
    </row>
    <row r="22" spans="1:38" s="289" customFormat="1" ht="48" x14ac:dyDescent="0.25">
      <c r="A22" s="271" t="s">
        <v>53</v>
      </c>
      <c r="B22" s="272" t="s">
        <v>53</v>
      </c>
      <c r="C22" s="273"/>
      <c r="D22" s="274" t="s">
        <v>54</v>
      </c>
      <c r="E22" s="275" t="s">
        <v>26</v>
      </c>
      <c r="F22" s="276">
        <v>111.7</v>
      </c>
      <c r="G22" s="276"/>
      <c r="H22" s="277"/>
      <c r="I22" s="278"/>
      <c r="J22" s="279"/>
      <c r="K22" s="280">
        <v>37.799999999999997</v>
      </c>
      <c r="L22" s="281">
        <f t="shared" si="8"/>
        <v>0</v>
      </c>
      <c r="M22" s="281"/>
      <c r="N22" s="282"/>
      <c r="O22" s="283"/>
      <c r="P22" s="284">
        <f t="shared" si="9"/>
        <v>0</v>
      </c>
      <c r="Q22" s="284"/>
      <c r="R22" s="285"/>
      <c r="S22" s="92"/>
      <c r="T22" s="281">
        <f t="shared" si="14"/>
        <v>0</v>
      </c>
      <c r="U22" s="281"/>
      <c r="V22" s="286"/>
      <c r="W22" s="92"/>
      <c r="X22" s="281">
        <f t="shared" si="15"/>
        <v>0</v>
      </c>
      <c r="Y22" s="281"/>
      <c r="Z22" s="282"/>
      <c r="AA22" s="92"/>
      <c r="AB22" s="281">
        <f t="shared" si="10"/>
        <v>0</v>
      </c>
      <c r="AC22" s="284"/>
      <c r="AD22" s="285"/>
      <c r="AE22" s="287">
        <f t="shared" si="11"/>
        <v>37.799999999999997</v>
      </c>
      <c r="AF22" s="281">
        <f t="shared" si="11"/>
        <v>0</v>
      </c>
      <c r="AG22" s="281"/>
      <c r="AH22" s="286"/>
      <c r="AI22" s="287">
        <f t="shared" si="12"/>
        <v>73.900000000000006</v>
      </c>
      <c r="AJ22" s="282">
        <f t="shared" si="13"/>
        <v>0</v>
      </c>
      <c r="AL22" s="288"/>
    </row>
    <row r="23" spans="1:38" ht="24" x14ac:dyDescent="0.25">
      <c r="A23" s="178"/>
      <c r="B23" s="203"/>
      <c r="C23" s="5"/>
      <c r="D23" s="6" t="s">
        <v>22</v>
      </c>
      <c r="E23" s="7"/>
      <c r="F23" s="8"/>
      <c r="G23" s="8"/>
      <c r="H23" s="8"/>
      <c r="I23" s="215"/>
      <c r="J23" s="34"/>
      <c r="K23" s="83"/>
      <c r="L23" s="61"/>
      <c r="M23" s="61"/>
      <c r="N23" s="62"/>
      <c r="O23" s="77"/>
      <c r="P23" s="61"/>
      <c r="Q23" s="61"/>
      <c r="R23" s="62"/>
      <c r="S23" s="77"/>
      <c r="T23" s="61"/>
      <c r="U23" s="61"/>
      <c r="V23" s="84"/>
      <c r="W23" s="77"/>
      <c r="X23" s="61"/>
      <c r="Y23" s="61"/>
      <c r="Z23" s="62"/>
      <c r="AA23" s="77"/>
      <c r="AB23" s="61"/>
      <c r="AC23" s="61"/>
      <c r="AD23" s="62"/>
      <c r="AE23" s="60"/>
      <c r="AF23" s="61"/>
      <c r="AG23" s="61"/>
      <c r="AH23" s="84"/>
      <c r="AI23" s="60"/>
      <c r="AJ23" s="62"/>
      <c r="AL23" s="87"/>
    </row>
    <row r="24" spans="1:38" ht="36" x14ac:dyDescent="0.25">
      <c r="A24" s="178"/>
      <c r="B24" s="203"/>
      <c r="C24" s="5"/>
      <c r="D24" s="6" t="s">
        <v>55</v>
      </c>
      <c r="E24" s="7" t="s">
        <v>19</v>
      </c>
      <c r="F24" s="8">
        <v>0.4</v>
      </c>
      <c r="G24" s="8"/>
      <c r="H24" s="8"/>
      <c r="I24" s="215"/>
      <c r="J24" s="34"/>
      <c r="K24" s="81"/>
      <c r="L24" s="61"/>
      <c r="M24" s="61"/>
      <c r="N24" s="62"/>
      <c r="O24" s="77"/>
      <c r="P24" s="61"/>
      <c r="Q24" s="61"/>
      <c r="R24" s="62"/>
      <c r="S24" s="77"/>
      <c r="T24" s="61"/>
      <c r="U24" s="61"/>
      <c r="V24" s="84"/>
      <c r="W24" s="77"/>
      <c r="X24" s="61"/>
      <c r="Y24" s="61"/>
      <c r="Z24" s="62"/>
      <c r="AA24" s="77"/>
      <c r="AB24" s="61"/>
      <c r="AC24" s="61"/>
      <c r="AD24" s="62"/>
      <c r="AE24" s="60"/>
      <c r="AF24" s="61"/>
      <c r="AG24" s="61"/>
      <c r="AH24" s="84"/>
      <c r="AI24" s="60"/>
      <c r="AJ24" s="62"/>
      <c r="AL24" s="87"/>
    </row>
    <row r="25" spans="1:38" x14ac:dyDescent="0.25">
      <c r="A25" s="177" t="s">
        <v>56</v>
      </c>
      <c r="B25" s="202" t="s">
        <v>56</v>
      </c>
      <c r="C25" s="131"/>
      <c r="D25" s="11" t="s">
        <v>57</v>
      </c>
      <c r="E25" s="160"/>
      <c r="F25" s="161"/>
      <c r="G25" s="162"/>
      <c r="H25" s="162"/>
      <c r="I25" s="163"/>
      <c r="J25" s="163"/>
      <c r="K25" s="164"/>
      <c r="L25" s="70">
        <f t="shared" ref="L25" si="16">SUM(L26:L27)</f>
        <v>0</v>
      </c>
      <c r="M25" s="70"/>
      <c r="N25" s="71"/>
      <c r="O25" s="78"/>
      <c r="P25" s="70">
        <f t="shared" ref="P25" si="17">SUM(P26:P27)</f>
        <v>0</v>
      </c>
      <c r="Q25" s="70"/>
      <c r="R25" s="71"/>
      <c r="S25" s="78"/>
      <c r="T25" s="70">
        <f>SUM(T26:T27)</f>
        <v>0</v>
      </c>
      <c r="U25" s="70"/>
      <c r="V25" s="132"/>
      <c r="W25" s="78"/>
      <c r="X25" s="70">
        <f>SUM(X26:X27)</f>
        <v>0</v>
      </c>
      <c r="Y25" s="70"/>
      <c r="Z25" s="71"/>
      <c r="AA25" s="78"/>
      <c r="AB25" s="70">
        <f>SUM(AB26:AB27)</f>
        <v>0</v>
      </c>
      <c r="AC25" s="70"/>
      <c r="AD25" s="71"/>
      <c r="AE25" s="72"/>
      <c r="AF25" s="70">
        <f t="shared" ref="AF25" si="18">SUM(AF26:AF27)</f>
        <v>0</v>
      </c>
      <c r="AG25" s="70"/>
      <c r="AH25" s="132"/>
      <c r="AI25" s="72"/>
      <c r="AJ25" s="71">
        <f>SUM(AJ26:AJ27)</f>
        <v>0</v>
      </c>
      <c r="AL25" s="87"/>
    </row>
    <row r="26" spans="1:38" s="289" customFormat="1" ht="22.5" x14ac:dyDescent="0.25">
      <c r="A26" s="290" t="s">
        <v>58</v>
      </c>
      <c r="B26" s="291" t="s">
        <v>58</v>
      </c>
      <c r="C26" s="292"/>
      <c r="D26" s="293" t="s">
        <v>59</v>
      </c>
      <c r="E26" s="294" t="s">
        <v>15</v>
      </c>
      <c r="F26" s="300">
        <v>46.4</v>
      </c>
      <c r="G26" s="296"/>
      <c r="H26" s="296"/>
      <c r="I26" s="297"/>
      <c r="J26" s="303"/>
      <c r="K26" s="301"/>
      <c r="L26" s="284">
        <f t="shared" ref="L26:L27" si="19">ROUND(K26*G26,2)</f>
        <v>0</v>
      </c>
      <c r="M26" s="284"/>
      <c r="N26" s="285"/>
      <c r="O26" s="283"/>
      <c r="P26" s="284">
        <f t="shared" ref="P26:P27" si="20">ROUND(O26*G26,2)</f>
        <v>0</v>
      </c>
      <c r="Q26" s="284"/>
      <c r="R26" s="285"/>
      <c r="S26" s="92">
        <v>6.7</v>
      </c>
      <c r="T26" s="281">
        <f>ROUND(S26*G26,0)</f>
        <v>0</v>
      </c>
      <c r="U26" s="281"/>
      <c r="V26" s="286"/>
      <c r="W26" s="92">
        <v>9.9</v>
      </c>
      <c r="X26" s="281">
        <f t="shared" ref="X26:X27" si="21">ROUND(W26*G26,0)</f>
        <v>0</v>
      </c>
      <c r="Y26" s="281"/>
      <c r="Z26" s="282"/>
      <c r="AA26" s="92"/>
      <c r="AB26" s="281">
        <f t="shared" ref="AB26:AB27" si="22">ROUND(AA26*G26,0)</f>
        <v>0</v>
      </c>
      <c r="AC26" s="284"/>
      <c r="AD26" s="285"/>
      <c r="AE26" s="287">
        <f t="shared" ref="AE26:AF27" si="23">K26+O26+S26+W26+AA26</f>
        <v>16.600000000000001</v>
      </c>
      <c r="AF26" s="281">
        <f t="shared" si="23"/>
        <v>0</v>
      </c>
      <c r="AG26" s="281"/>
      <c r="AH26" s="286"/>
      <c r="AI26" s="287">
        <f t="shared" ref="AI26:AI27" si="24">F26-AE26</f>
        <v>29.799999999999997</v>
      </c>
      <c r="AJ26" s="282">
        <f t="shared" ref="AJ26:AJ27" si="25">H26-AF26</f>
        <v>0</v>
      </c>
      <c r="AK26" s="288"/>
      <c r="AL26" s="288"/>
    </row>
    <row r="27" spans="1:38" s="322" customFormat="1" ht="22.5" x14ac:dyDescent="0.25">
      <c r="A27" s="304" t="s">
        <v>60</v>
      </c>
      <c r="B27" s="305" t="s">
        <v>60</v>
      </c>
      <c r="C27" s="306"/>
      <c r="D27" s="307" t="s">
        <v>61</v>
      </c>
      <c r="E27" s="308" t="s">
        <v>19</v>
      </c>
      <c r="F27" s="309">
        <v>11.7</v>
      </c>
      <c r="G27" s="310"/>
      <c r="H27" s="310"/>
      <c r="I27" s="311"/>
      <c r="J27" s="312"/>
      <c r="K27" s="313"/>
      <c r="L27" s="314">
        <f t="shared" si="19"/>
        <v>0</v>
      </c>
      <c r="M27" s="314"/>
      <c r="N27" s="315"/>
      <c r="O27" s="316"/>
      <c r="P27" s="314">
        <f t="shared" si="20"/>
        <v>0</v>
      </c>
      <c r="Q27" s="314"/>
      <c r="R27" s="315"/>
      <c r="S27" s="317">
        <v>1.9809000000000001</v>
      </c>
      <c r="T27" s="318">
        <f>ROUND(S27*G27,0)</f>
        <v>0</v>
      </c>
      <c r="U27" s="318"/>
      <c r="V27" s="319"/>
      <c r="W27" s="317">
        <f>0.8366+0.671+0.0093+0.7768</f>
        <v>2.2937000000000003</v>
      </c>
      <c r="X27" s="318">
        <f t="shared" si="21"/>
        <v>0</v>
      </c>
      <c r="Y27" s="318"/>
      <c r="Z27" s="320"/>
      <c r="AA27" s="317"/>
      <c r="AB27" s="318">
        <f t="shared" si="22"/>
        <v>0</v>
      </c>
      <c r="AC27" s="314"/>
      <c r="AD27" s="315"/>
      <c r="AE27" s="321">
        <f t="shared" si="23"/>
        <v>4.2746000000000004</v>
      </c>
      <c r="AF27" s="318">
        <f t="shared" si="23"/>
        <v>0</v>
      </c>
      <c r="AG27" s="318"/>
      <c r="AH27" s="319"/>
      <c r="AI27" s="321">
        <f t="shared" si="24"/>
        <v>7.4253999999999989</v>
      </c>
      <c r="AJ27" s="320">
        <f t="shared" si="25"/>
        <v>0</v>
      </c>
      <c r="AK27" s="322" t="s">
        <v>516</v>
      </c>
      <c r="AL27" s="323"/>
    </row>
    <row r="28" spans="1:38" ht="22.5" x14ac:dyDescent="0.25">
      <c r="A28" s="88"/>
      <c r="B28" s="204"/>
      <c r="C28" s="14"/>
      <c r="D28" s="18" t="s">
        <v>22</v>
      </c>
      <c r="E28" s="16"/>
      <c r="F28" s="19"/>
      <c r="G28" s="20"/>
      <c r="H28" s="44"/>
      <c r="I28" s="216"/>
      <c r="J28" s="38"/>
      <c r="K28" s="81"/>
      <c r="L28" s="61"/>
      <c r="M28" s="61"/>
      <c r="N28" s="62"/>
      <c r="O28" s="77"/>
      <c r="P28" s="61"/>
      <c r="Q28" s="61"/>
      <c r="R28" s="62"/>
      <c r="S28" s="77"/>
      <c r="T28" s="61"/>
      <c r="U28" s="61"/>
      <c r="V28" s="84"/>
      <c r="W28" s="77"/>
      <c r="X28" s="61"/>
      <c r="Y28" s="61"/>
      <c r="Z28" s="62"/>
      <c r="AA28" s="77"/>
      <c r="AB28" s="61"/>
      <c r="AC28" s="61"/>
      <c r="AD28" s="62"/>
      <c r="AE28" s="60"/>
      <c r="AF28" s="61"/>
      <c r="AG28" s="61"/>
      <c r="AH28" s="84"/>
      <c r="AI28" s="60"/>
      <c r="AJ28" s="62"/>
      <c r="AL28" s="87"/>
    </row>
    <row r="29" spans="1:38" x14ac:dyDescent="0.25">
      <c r="A29" s="88"/>
      <c r="B29" s="204"/>
      <c r="C29" s="14"/>
      <c r="D29" s="18" t="s">
        <v>62</v>
      </c>
      <c r="E29" s="16" t="s">
        <v>15</v>
      </c>
      <c r="F29" s="45">
        <v>47.328000000000003</v>
      </c>
      <c r="G29" s="20"/>
      <c r="H29" s="44"/>
      <c r="I29" s="216"/>
      <c r="J29" s="38"/>
      <c r="K29" s="81"/>
      <c r="L29" s="61"/>
      <c r="M29" s="61"/>
      <c r="N29" s="62"/>
      <c r="O29" s="77"/>
      <c r="P29" s="61"/>
      <c r="Q29" s="61"/>
      <c r="R29" s="62"/>
      <c r="S29" s="77"/>
      <c r="T29" s="61"/>
      <c r="U29" s="61"/>
      <c r="V29" s="84"/>
      <c r="W29" s="77"/>
      <c r="X29" s="61"/>
      <c r="Y29" s="61"/>
      <c r="Z29" s="62"/>
      <c r="AA29" s="77"/>
      <c r="AB29" s="61"/>
      <c r="AC29" s="61"/>
      <c r="AD29" s="62"/>
      <c r="AE29" s="60"/>
      <c r="AF29" s="61"/>
      <c r="AG29" s="61"/>
      <c r="AH29" s="84"/>
      <c r="AI29" s="60"/>
      <c r="AJ29" s="62"/>
      <c r="AL29" s="87"/>
    </row>
    <row r="30" spans="1:38" ht="33.75" x14ac:dyDescent="0.25">
      <c r="A30" s="88"/>
      <c r="B30" s="204"/>
      <c r="C30" s="14"/>
      <c r="D30" s="18" t="s">
        <v>63</v>
      </c>
      <c r="E30" s="16" t="s">
        <v>19</v>
      </c>
      <c r="F30" s="46">
        <v>4.5407999999999999</v>
      </c>
      <c r="G30" s="20"/>
      <c r="H30" s="44"/>
      <c r="I30" s="216"/>
      <c r="J30" s="38"/>
      <c r="K30" s="81"/>
      <c r="L30" s="61"/>
      <c r="M30" s="61"/>
      <c r="N30" s="62"/>
      <c r="O30" s="77"/>
      <c r="P30" s="61"/>
      <c r="Q30" s="61"/>
      <c r="R30" s="62"/>
      <c r="S30" s="77"/>
      <c r="T30" s="61"/>
      <c r="U30" s="61"/>
      <c r="V30" s="84"/>
      <c r="W30" s="77"/>
      <c r="X30" s="61"/>
      <c r="Y30" s="61"/>
      <c r="Z30" s="62"/>
      <c r="AA30" s="77"/>
      <c r="AB30" s="61"/>
      <c r="AC30" s="61"/>
      <c r="AD30" s="62"/>
      <c r="AE30" s="60"/>
      <c r="AF30" s="61"/>
      <c r="AG30" s="61"/>
      <c r="AH30" s="84"/>
      <c r="AI30" s="60"/>
      <c r="AJ30" s="62"/>
      <c r="AL30" s="87"/>
    </row>
    <row r="31" spans="1:38" ht="33.75" x14ac:dyDescent="0.25">
      <c r="A31" s="88"/>
      <c r="B31" s="204"/>
      <c r="C31" s="14"/>
      <c r="D31" s="18" t="s">
        <v>29</v>
      </c>
      <c r="E31" s="16" t="s">
        <v>19</v>
      </c>
      <c r="F31" s="46">
        <v>2.3736000000000002</v>
      </c>
      <c r="G31" s="20"/>
      <c r="H31" s="44"/>
      <c r="I31" s="216"/>
      <c r="J31" s="38"/>
      <c r="K31" s="81"/>
      <c r="L31" s="61"/>
      <c r="M31" s="61"/>
      <c r="N31" s="62"/>
      <c r="O31" s="77"/>
      <c r="P31" s="61"/>
      <c r="Q31" s="61"/>
      <c r="R31" s="62"/>
      <c r="S31" s="77"/>
      <c r="T31" s="61"/>
      <c r="U31" s="61"/>
      <c r="V31" s="84"/>
      <c r="W31" s="77"/>
      <c r="X31" s="61"/>
      <c r="Y31" s="61"/>
      <c r="Z31" s="62"/>
      <c r="AA31" s="77"/>
      <c r="AB31" s="61"/>
      <c r="AC31" s="61"/>
      <c r="AD31" s="62"/>
      <c r="AE31" s="60"/>
      <c r="AF31" s="61"/>
      <c r="AG31" s="61"/>
      <c r="AH31" s="84"/>
      <c r="AI31" s="60"/>
      <c r="AJ31" s="62"/>
      <c r="AL31" s="87"/>
    </row>
    <row r="32" spans="1:38" ht="33.75" x14ac:dyDescent="0.25">
      <c r="A32" s="88"/>
      <c r="B32" s="204"/>
      <c r="C32" s="14"/>
      <c r="D32" s="18" t="s">
        <v>30</v>
      </c>
      <c r="E32" s="16" t="s">
        <v>19</v>
      </c>
      <c r="F32" s="45">
        <v>4.6440000000000001</v>
      </c>
      <c r="G32" s="20"/>
      <c r="H32" s="44"/>
      <c r="I32" s="216"/>
      <c r="J32" s="38"/>
      <c r="K32" s="81"/>
      <c r="L32" s="61"/>
      <c r="M32" s="61"/>
      <c r="N32" s="62"/>
      <c r="O32" s="77"/>
      <c r="P32" s="61"/>
      <c r="Q32" s="61"/>
      <c r="R32" s="62"/>
      <c r="S32" s="77"/>
      <c r="T32" s="61"/>
      <c r="U32" s="61"/>
      <c r="V32" s="84"/>
      <c r="W32" s="77"/>
      <c r="X32" s="61"/>
      <c r="Y32" s="61"/>
      <c r="Z32" s="62"/>
      <c r="AA32" s="77"/>
      <c r="AB32" s="61"/>
      <c r="AC32" s="61"/>
      <c r="AD32" s="62"/>
      <c r="AE32" s="60"/>
      <c r="AF32" s="61"/>
      <c r="AG32" s="61"/>
      <c r="AH32" s="84"/>
      <c r="AI32" s="60"/>
      <c r="AJ32" s="62"/>
      <c r="AL32" s="87"/>
    </row>
    <row r="33" spans="1:38" ht="33.75" x14ac:dyDescent="0.25">
      <c r="A33" s="88"/>
      <c r="B33" s="204"/>
      <c r="C33" s="14"/>
      <c r="D33" s="18" t="s">
        <v>64</v>
      </c>
      <c r="E33" s="16" t="s">
        <v>19</v>
      </c>
      <c r="F33" s="46">
        <v>0.51600000000000001</v>
      </c>
      <c r="G33" s="20"/>
      <c r="H33" s="44"/>
      <c r="I33" s="216"/>
      <c r="J33" s="38"/>
      <c r="K33" s="81"/>
      <c r="L33" s="61"/>
      <c r="M33" s="61"/>
      <c r="N33" s="62"/>
      <c r="O33" s="77"/>
      <c r="P33" s="61"/>
      <c r="Q33" s="61"/>
      <c r="R33" s="62"/>
      <c r="S33" s="77"/>
      <c r="T33" s="61"/>
      <c r="U33" s="61"/>
      <c r="V33" s="84"/>
      <c r="W33" s="77"/>
      <c r="X33" s="61"/>
      <c r="Y33" s="61"/>
      <c r="Z33" s="62"/>
      <c r="AA33" s="77"/>
      <c r="AB33" s="61"/>
      <c r="AC33" s="61"/>
      <c r="AD33" s="62"/>
      <c r="AE33" s="60"/>
      <c r="AF33" s="61"/>
      <c r="AG33" s="61"/>
      <c r="AH33" s="84"/>
      <c r="AI33" s="60"/>
      <c r="AJ33" s="62"/>
      <c r="AL33" s="87"/>
    </row>
    <row r="34" spans="1:38" ht="24" x14ac:dyDescent="0.25">
      <c r="A34" s="177" t="s">
        <v>65</v>
      </c>
      <c r="B34" s="202" t="s">
        <v>65</v>
      </c>
      <c r="C34" s="131"/>
      <c r="D34" s="11" t="s">
        <v>66</v>
      </c>
      <c r="E34" s="160"/>
      <c r="F34" s="161"/>
      <c r="G34" s="162"/>
      <c r="H34" s="162"/>
      <c r="I34" s="163"/>
      <c r="J34" s="163"/>
      <c r="K34" s="164"/>
      <c r="L34" s="70">
        <f t="shared" ref="L34" si="26">SUM(L35:L37)</f>
        <v>0</v>
      </c>
      <c r="M34" s="70"/>
      <c r="N34" s="71"/>
      <c r="O34" s="78"/>
      <c r="P34" s="70">
        <f t="shared" ref="P34" si="27">SUM(P35:P37)</f>
        <v>0</v>
      </c>
      <c r="Q34" s="70"/>
      <c r="R34" s="71"/>
      <c r="S34" s="78"/>
      <c r="T34" s="70">
        <f t="shared" ref="T34" si="28">SUM(T35:T37)</f>
        <v>0</v>
      </c>
      <c r="U34" s="70"/>
      <c r="V34" s="132"/>
      <c r="W34" s="78"/>
      <c r="X34" s="70">
        <f>SUM(X35:X37)</f>
        <v>0</v>
      </c>
      <c r="Y34" s="70"/>
      <c r="Z34" s="71"/>
      <c r="AA34" s="78"/>
      <c r="AB34" s="70">
        <f>SUM(AB35:AB37)</f>
        <v>0</v>
      </c>
      <c r="AC34" s="70"/>
      <c r="AD34" s="71"/>
      <c r="AE34" s="72"/>
      <c r="AF34" s="70">
        <f t="shared" ref="AF34" si="29">SUM(AF35:AF37)</f>
        <v>0</v>
      </c>
      <c r="AG34" s="70"/>
      <c r="AH34" s="132"/>
      <c r="AI34" s="72"/>
      <c r="AJ34" s="71">
        <f>SUM(AJ35:AJ37)</f>
        <v>0</v>
      </c>
      <c r="AL34" s="87"/>
    </row>
    <row r="35" spans="1:38" s="322" customFormat="1" ht="33.75" x14ac:dyDescent="0.25">
      <c r="A35" s="304" t="s">
        <v>67</v>
      </c>
      <c r="B35" s="305" t="s">
        <v>67</v>
      </c>
      <c r="C35" s="306"/>
      <c r="D35" s="307" t="s">
        <v>68</v>
      </c>
      <c r="E35" s="308" t="s">
        <v>15</v>
      </c>
      <c r="F35" s="309">
        <v>43.9</v>
      </c>
      <c r="G35" s="310"/>
      <c r="H35" s="324"/>
      <c r="I35" s="325"/>
      <c r="J35" s="312"/>
      <c r="K35" s="313"/>
      <c r="L35" s="314">
        <f t="shared" ref="L35:L37" si="30">ROUND(K35*G35,2)</f>
        <v>0</v>
      </c>
      <c r="M35" s="314"/>
      <c r="N35" s="315"/>
      <c r="O35" s="316"/>
      <c r="P35" s="314">
        <f t="shared" ref="P35:P37" si="31">ROUND(O35*G35,2)</f>
        <v>0</v>
      </c>
      <c r="Q35" s="314"/>
      <c r="R35" s="315"/>
      <c r="S35" s="317"/>
      <c r="T35" s="318">
        <f>ROUND(S35*G35,0)</f>
        <v>0</v>
      </c>
      <c r="U35" s="318"/>
      <c r="V35" s="319"/>
      <c r="W35" s="317">
        <f>9.2+9.2</f>
        <v>18.399999999999999</v>
      </c>
      <c r="X35" s="318">
        <f t="shared" ref="X35:X37" si="32">ROUND(W35*G35,0)</f>
        <v>0</v>
      </c>
      <c r="Y35" s="318"/>
      <c r="Z35" s="320"/>
      <c r="AA35" s="317"/>
      <c r="AB35" s="318">
        <f t="shared" ref="AB35:AB37" si="33">ROUND(AA35*G35,0)</f>
        <v>0</v>
      </c>
      <c r="AC35" s="314"/>
      <c r="AD35" s="315"/>
      <c r="AE35" s="321">
        <f t="shared" ref="AE35:AF37" si="34">K35+O35+S35+W35+AA35</f>
        <v>18.399999999999999</v>
      </c>
      <c r="AF35" s="318">
        <f t="shared" si="34"/>
        <v>0</v>
      </c>
      <c r="AG35" s="318"/>
      <c r="AH35" s="319"/>
      <c r="AI35" s="321">
        <f t="shared" ref="AI35:AI37" si="35">F35-AE35</f>
        <v>25.5</v>
      </c>
      <c r="AJ35" s="320">
        <f>H35-AF35</f>
        <v>0</v>
      </c>
      <c r="AK35" s="322" t="s">
        <v>517</v>
      </c>
      <c r="AL35" s="323"/>
    </row>
    <row r="36" spans="1:38" s="322" customFormat="1" ht="33.75" x14ac:dyDescent="0.25">
      <c r="A36" s="304" t="s">
        <v>69</v>
      </c>
      <c r="B36" s="305" t="s">
        <v>69</v>
      </c>
      <c r="C36" s="306"/>
      <c r="D36" s="307" t="s">
        <v>70</v>
      </c>
      <c r="E36" s="308" t="s">
        <v>19</v>
      </c>
      <c r="F36" s="309">
        <v>3.9</v>
      </c>
      <c r="G36" s="310"/>
      <c r="H36" s="310"/>
      <c r="I36" s="311"/>
      <c r="J36" s="312"/>
      <c r="K36" s="313"/>
      <c r="L36" s="314">
        <f t="shared" si="30"/>
        <v>0</v>
      </c>
      <c r="M36" s="314"/>
      <c r="N36" s="315"/>
      <c r="O36" s="316"/>
      <c r="P36" s="314">
        <f t="shared" si="31"/>
        <v>0</v>
      </c>
      <c r="Q36" s="314"/>
      <c r="R36" s="315"/>
      <c r="S36" s="317">
        <v>1.4354</v>
      </c>
      <c r="T36" s="318">
        <f t="shared" ref="T36:T37" si="36">ROUND(S36*G36,0)</f>
        <v>0</v>
      </c>
      <c r="U36" s="318"/>
      <c r="V36" s="319"/>
      <c r="W36" s="317">
        <f>1.1987+0.1376+0.0282</f>
        <v>1.3645</v>
      </c>
      <c r="X36" s="318">
        <f t="shared" si="32"/>
        <v>0</v>
      </c>
      <c r="Y36" s="318"/>
      <c r="Z36" s="320"/>
      <c r="AA36" s="317"/>
      <c r="AB36" s="318">
        <f t="shared" si="33"/>
        <v>0</v>
      </c>
      <c r="AC36" s="314"/>
      <c r="AD36" s="315"/>
      <c r="AE36" s="321">
        <f t="shared" si="34"/>
        <v>2.7999000000000001</v>
      </c>
      <c r="AF36" s="318">
        <f t="shared" si="34"/>
        <v>0</v>
      </c>
      <c r="AG36" s="318"/>
      <c r="AH36" s="319"/>
      <c r="AI36" s="321">
        <f t="shared" si="35"/>
        <v>1.1000999999999999</v>
      </c>
      <c r="AJ36" s="320">
        <f t="shared" ref="AJ36:AJ37" si="37">H36-AF36</f>
        <v>0</v>
      </c>
      <c r="AK36" s="425" t="s">
        <v>518</v>
      </c>
      <c r="AL36" s="323"/>
    </row>
    <row r="37" spans="1:38" s="322" customFormat="1" x14ac:dyDescent="0.25">
      <c r="A37" s="304" t="s">
        <v>71</v>
      </c>
      <c r="B37" s="305" t="s">
        <v>71</v>
      </c>
      <c r="C37" s="306"/>
      <c r="D37" s="307" t="s">
        <v>21</v>
      </c>
      <c r="E37" s="308" t="s">
        <v>19</v>
      </c>
      <c r="F37" s="308">
        <v>1.4</v>
      </c>
      <c r="G37" s="310"/>
      <c r="H37" s="310"/>
      <c r="I37" s="311"/>
      <c r="J37" s="312"/>
      <c r="K37" s="313"/>
      <c r="L37" s="314">
        <f t="shared" si="30"/>
        <v>0</v>
      </c>
      <c r="M37" s="314"/>
      <c r="N37" s="315"/>
      <c r="O37" s="316"/>
      <c r="P37" s="314">
        <f t="shared" si="31"/>
        <v>0</v>
      </c>
      <c r="Q37" s="314"/>
      <c r="R37" s="315"/>
      <c r="S37" s="317">
        <v>0.1171</v>
      </c>
      <c r="T37" s="318">
        <f t="shared" si="36"/>
        <v>0</v>
      </c>
      <c r="U37" s="318"/>
      <c r="V37" s="319"/>
      <c r="W37" s="317">
        <v>0.1171</v>
      </c>
      <c r="X37" s="318">
        <f t="shared" si="32"/>
        <v>0</v>
      </c>
      <c r="Y37" s="318"/>
      <c r="Z37" s="320"/>
      <c r="AA37" s="317"/>
      <c r="AB37" s="318">
        <f t="shared" si="33"/>
        <v>0</v>
      </c>
      <c r="AC37" s="314"/>
      <c r="AD37" s="315"/>
      <c r="AE37" s="321">
        <f t="shared" si="34"/>
        <v>0.23419999999999999</v>
      </c>
      <c r="AF37" s="318">
        <f t="shared" si="34"/>
        <v>0</v>
      </c>
      <c r="AG37" s="318"/>
      <c r="AH37" s="319"/>
      <c r="AI37" s="321">
        <f t="shared" si="35"/>
        <v>1.1657999999999999</v>
      </c>
      <c r="AJ37" s="320">
        <f t="shared" si="37"/>
        <v>0</v>
      </c>
      <c r="AK37" s="425"/>
      <c r="AL37" s="323"/>
    </row>
    <row r="38" spans="1:38" ht="22.5" x14ac:dyDescent="0.25">
      <c r="A38" s="88"/>
      <c r="B38" s="204"/>
      <c r="C38" s="14"/>
      <c r="D38" s="18" t="s">
        <v>22</v>
      </c>
      <c r="E38" s="16"/>
      <c r="F38" s="19"/>
      <c r="G38" s="20"/>
      <c r="H38" s="44"/>
      <c r="I38" s="216"/>
      <c r="J38" s="38"/>
      <c r="K38" s="81"/>
      <c r="L38" s="61"/>
      <c r="M38" s="61"/>
      <c r="N38" s="62"/>
      <c r="O38" s="77"/>
      <c r="P38" s="61"/>
      <c r="Q38" s="61"/>
      <c r="R38" s="62"/>
      <c r="S38" s="77"/>
      <c r="T38" s="61"/>
      <c r="U38" s="61"/>
      <c r="V38" s="84"/>
      <c r="W38" s="167"/>
      <c r="X38" s="61"/>
      <c r="Y38" s="61"/>
      <c r="Z38" s="62"/>
      <c r="AA38" s="77"/>
      <c r="AB38" s="61"/>
      <c r="AC38" s="61"/>
      <c r="AD38" s="62"/>
      <c r="AE38" s="60"/>
      <c r="AF38" s="61"/>
      <c r="AG38" s="61"/>
      <c r="AH38" s="84"/>
      <c r="AI38" s="60"/>
      <c r="AJ38" s="62"/>
      <c r="AL38" s="87"/>
    </row>
    <row r="39" spans="1:38" x14ac:dyDescent="0.25">
      <c r="A39" s="88"/>
      <c r="B39" s="204"/>
      <c r="C39" s="14"/>
      <c r="D39" s="18" t="s">
        <v>62</v>
      </c>
      <c r="E39" s="16" t="s">
        <v>15</v>
      </c>
      <c r="F39" s="45">
        <v>44.777999999999999</v>
      </c>
      <c r="G39" s="20"/>
      <c r="H39" s="44"/>
      <c r="I39" s="216"/>
      <c r="J39" s="38"/>
      <c r="K39" s="81"/>
      <c r="L39" s="61"/>
      <c r="M39" s="61"/>
      <c r="N39" s="62"/>
      <c r="O39" s="77"/>
      <c r="P39" s="61"/>
      <c r="Q39" s="61"/>
      <c r="R39" s="62"/>
      <c r="S39" s="77"/>
      <c r="T39" s="61"/>
      <c r="U39" s="61"/>
      <c r="V39" s="84"/>
      <c r="W39" s="77"/>
      <c r="X39" s="61"/>
      <c r="Y39" s="61"/>
      <c r="Z39" s="62"/>
      <c r="AA39" s="77"/>
      <c r="AB39" s="61"/>
      <c r="AC39" s="61"/>
      <c r="AD39" s="62"/>
      <c r="AE39" s="60"/>
      <c r="AF39" s="61"/>
      <c r="AG39" s="61"/>
      <c r="AH39" s="84"/>
      <c r="AI39" s="60"/>
      <c r="AJ39" s="62"/>
      <c r="AL39" s="87"/>
    </row>
    <row r="40" spans="1:38" ht="22.5" x14ac:dyDescent="0.25">
      <c r="A40" s="88"/>
      <c r="B40" s="204"/>
      <c r="C40" s="14"/>
      <c r="D40" s="18" t="s">
        <v>72</v>
      </c>
      <c r="E40" s="16" t="s">
        <v>19</v>
      </c>
      <c r="F40" s="46">
        <v>0.4128</v>
      </c>
      <c r="G40" s="20"/>
      <c r="H40" s="44"/>
      <c r="I40" s="216"/>
      <c r="J40" s="38"/>
      <c r="K40" s="81"/>
      <c r="L40" s="61"/>
      <c r="M40" s="61"/>
      <c r="N40" s="62"/>
      <c r="O40" s="77"/>
      <c r="P40" s="61"/>
      <c r="Q40" s="61"/>
      <c r="R40" s="62"/>
      <c r="S40" s="77"/>
      <c r="T40" s="61"/>
      <c r="U40" s="61"/>
      <c r="V40" s="84"/>
      <c r="W40" s="77"/>
      <c r="X40" s="61"/>
      <c r="Y40" s="61"/>
      <c r="Z40" s="62"/>
      <c r="AA40" s="77"/>
      <c r="AB40" s="61"/>
      <c r="AC40" s="61"/>
      <c r="AD40" s="62"/>
      <c r="AE40" s="60"/>
      <c r="AF40" s="61"/>
      <c r="AG40" s="61"/>
      <c r="AH40" s="84"/>
      <c r="AI40" s="60"/>
      <c r="AJ40" s="62"/>
      <c r="AL40" s="87"/>
    </row>
    <row r="41" spans="1:38" ht="33.75" x14ac:dyDescent="0.25">
      <c r="A41" s="88"/>
      <c r="B41" s="204"/>
      <c r="C41" s="14"/>
      <c r="D41" s="18" t="s">
        <v>29</v>
      </c>
      <c r="E41" s="16" t="s">
        <v>19</v>
      </c>
      <c r="F41" s="45">
        <v>1.548</v>
      </c>
      <c r="G41" s="20"/>
      <c r="H41" s="44"/>
      <c r="I41" s="216"/>
      <c r="J41" s="38"/>
      <c r="K41" s="81"/>
      <c r="L41" s="61"/>
      <c r="M41" s="61"/>
      <c r="N41" s="62"/>
      <c r="O41" s="77"/>
      <c r="P41" s="61"/>
      <c r="Q41" s="61"/>
      <c r="R41" s="62"/>
      <c r="S41" s="77"/>
      <c r="T41" s="61"/>
      <c r="U41" s="61"/>
      <c r="V41" s="84"/>
      <c r="W41" s="77"/>
      <c r="X41" s="61"/>
      <c r="Y41" s="61"/>
      <c r="Z41" s="62"/>
      <c r="AA41" s="77"/>
      <c r="AB41" s="61"/>
      <c r="AC41" s="61"/>
      <c r="AD41" s="62"/>
      <c r="AE41" s="60"/>
      <c r="AF41" s="61"/>
      <c r="AG41" s="61"/>
      <c r="AH41" s="84"/>
      <c r="AI41" s="60"/>
      <c r="AJ41" s="62"/>
      <c r="AL41" s="87"/>
    </row>
    <row r="42" spans="1:38" ht="33.75" x14ac:dyDescent="0.25">
      <c r="A42" s="88"/>
      <c r="B42" s="204"/>
      <c r="C42" s="14"/>
      <c r="D42" s="18" t="s">
        <v>30</v>
      </c>
      <c r="E42" s="16" t="s">
        <v>19</v>
      </c>
      <c r="F42" s="46">
        <v>1.2383999999999999</v>
      </c>
      <c r="G42" s="20"/>
      <c r="H42" s="44"/>
      <c r="I42" s="216"/>
      <c r="J42" s="38"/>
      <c r="K42" s="81"/>
      <c r="L42" s="61"/>
      <c r="M42" s="61"/>
      <c r="N42" s="62"/>
      <c r="O42" s="77"/>
      <c r="P42" s="61"/>
      <c r="Q42" s="61"/>
      <c r="R42" s="62"/>
      <c r="S42" s="77"/>
      <c r="T42" s="61"/>
      <c r="U42" s="61"/>
      <c r="V42" s="84"/>
      <c r="W42" s="77"/>
      <c r="X42" s="61"/>
      <c r="Y42" s="61"/>
      <c r="Z42" s="62"/>
      <c r="AA42" s="77"/>
      <c r="AB42" s="61"/>
      <c r="AC42" s="61"/>
      <c r="AD42" s="62"/>
      <c r="AE42" s="60"/>
      <c r="AF42" s="61"/>
      <c r="AG42" s="61"/>
      <c r="AH42" s="84"/>
      <c r="AI42" s="60"/>
      <c r="AJ42" s="62"/>
      <c r="AL42" s="87"/>
    </row>
    <row r="43" spans="1:38" ht="33.75" x14ac:dyDescent="0.25">
      <c r="A43" s="88"/>
      <c r="B43" s="204"/>
      <c r="C43" s="14"/>
      <c r="D43" s="18" t="s">
        <v>64</v>
      </c>
      <c r="E43" s="16" t="s">
        <v>19</v>
      </c>
      <c r="F43" s="46">
        <v>0.4128</v>
      </c>
      <c r="G43" s="20"/>
      <c r="H43" s="44"/>
      <c r="I43" s="216"/>
      <c r="J43" s="38"/>
      <c r="K43" s="81"/>
      <c r="L43" s="61"/>
      <c r="M43" s="61"/>
      <c r="N43" s="62"/>
      <c r="O43" s="77"/>
      <c r="P43" s="61"/>
      <c r="Q43" s="61"/>
      <c r="R43" s="62"/>
      <c r="S43" s="77"/>
      <c r="T43" s="61"/>
      <c r="U43" s="61"/>
      <c r="V43" s="84"/>
      <c r="W43" s="77"/>
      <c r="X43" s="61"/>
      <c r="Y43" s="61"/>
      <c r="Z43" s="62"/>
      <c r="AA43" s="77"/>
      <c r="AB43" s="61"/>
      <c r="AC43" s="61"/>
      <c r="AD43" s="62"/>
      <c r="AE43" s="60"/>
      <c r="AF43" s="61"/>
      <c r="AG43" s="61"/>
      <c r="AH43" s="84"/>
      <c r="AI43" s="60"/>
      <c r="AJ43" s="62"/>
      <c r="AL43" s="87"/>
    </row>
    <row r="44" spans="1:38" ht="33.75" x14ac:dyDescent="0.25">
      <c r="A44" s="88"/>
      <c r="B44" s="204"/>
      <c r="C44" s="14"/>
      <c r="D44" s="18" t="s">
        <v>28</v>
      </c>
      <c r="E44" s="16" t="s">
        <v>19</v>
      </c>
      <c r="F44" s="46">
        <v>0.4128</v>
      </c>
      <c r="G44" s="20"/>
      <c r="H44" s="44"/>
      <c r="I44" s="216"/>
      <c r="J44" s="38"/>
      <c r="K44" s="81"/>
      <c r="L44" s="61"/>
      <c r="M44" s="61"/>
      <c r="N44" s="62"/>
      <c r="O44" s="77"/>
      <c r="P44" s="61"/>
      <c r="Q44" s="61"/>
      <c r="R44" s="62"/>
      <c r="S44" s="77"/>
      <c r="T44" s="61"/>
      <c r="U44" s="61"/>
      <c r="V44" s="84"/>
      <c r="W44" s="77"/>
      <c r="X44" s="61"/>
      <c r="Y44" s="61"/>
      <c r="Z44" s="62"/>
      <c r="AA44" s="77"/>
      <c r="AB44" s="61"/>
      <c r="AC44" s="61"/>
      <c r="AD44" s="62"/>
      <c r="AE44" s="60"/>
      <c r="AF44" s="61"/>
      <c r="AG44" s="61"/>
      <c r="AH44" s="84"/>
      <c r="AI44" s="60"/>
      <c r="AJ44" s="62"/>
      <c r="AL44" s="87"/>
    </row>
    <row r="45" spans="1:38" x14ac:dyDescent="0.25">
      <c r="A45" s="177" t="s">
        <v>73</v>
      </c>
      <c r="B45" s="202" t="s">
        <v>73</v>
      </c>
      <c r="C45" s="131"/>
      <c r="D45" s="11" t="s">
        <v>74</v>
      </c>
      <c r="E45" s="160"/>
      <c r="F45" s="161"/>
      <c r="G45" s="162"/>
      <c r="H45" s="162"/>
      <c r="I45" s="163"/>
      <c r="J45" s="163"/>
      <c r="K45" s="164"/>
      <c r="L45" s="70">
        <f t="shared" ref="L45" si="38">SUM(L46:L47)</f>
        <v>0</v>
      </c>
      <c r="M45" s="70"/>
      <c r="N45" s="71"/>
      <c r="O45" s="78"/>
      <c r="P45" s="70">
        <f t="shared" ref="P45" si="39">SUM(P46:P47)</f>
        <v>0</v>
      </c>
      <c r="Q45" s="70"/>
      <c r="R45" s="71"/>
      <c r="S45" s="78"/>
      <c r="T45" s="70">
        <f t="shared" ref="T45" si="40">SUM(T46:T47)</f>
        <v>0</v>
      </c>
      <c r="U45" s="70"/>
      <c r="V45" s="132"/>
      <c r="W45" s="78"/>
      <c r="X45" s="70">
        <f>SUM(X46:X47)</f>
        <v>0</v>
      </c>
      <c r="Y45" s="70"/>
      <c r="Z45" s="71"/>
      <c r="AA45" s="78"/>
      <c r="AB45" s="70">
        <f>SUM(AB46:AB47)</f>
        <v>0</v>
      </c>
      <c r="AC45" s="70"/>
      <c r="AD45" s="71"/>
      <c r="AE45" s="72"/>
      <c r="AF45" s="70">
        <f t="shared" ref="AF45" si="41">SUM(AF46:AF47)</f>
        <v>0</v>
      </c>
      <c r="AG45" s="70"/>
      <c r="AH45" s="132"/>
      <c r="AI45" s="72"/>
      <c r="AJ45" s="71">
        <f>SUM(AJ46:AJ47)</f>
        <v>0</v>
      </c>
      <c r="AL45" s="87"/>
    </row>
    <row r="46" spans="1:38" s="322" customFormat="1" ht="22.5" x14ac:dyDescent="0.25">
      <c r="A46" s="304" t="s">
        <v>75</v>
      </c>
      <c r="B46" s="305" t="s">
        <v>75</v>
      </c>
      <c r="C46" s="306"/>
      <c r="D46" s="307" t="s">
        <v>76</v>
      </c>
      <c r="E46" s="308" t="s">
        <v>15</v>
      </c>
      <c r="F46" s="309">
        <v>4.9000000000000004</v>
      </c>
      <c r="G46" s="310"/>
      <c r="H46" s="310"/>
      <c r="I46" s="311"/>
      <c r="J46" s="312"/>
      <c r="K46" s="313"/>
      <c r="L46" s="314">
        <f t="shared" ref="L46:L47" si="42">ROUND(K46*G46,2)</f>
        <v>0</v>
      </c>
      <c r="M46" s="314"/>
      <c r="N46" s="315"/>
      <c r="O46" s="316"/>
      <c r="P46" s="314">
        <f t="shared" ref="P46:P47" si="43">ROUND(O46*G46,2)</f>
        <v>0</v>
      </c>
      <c r="Q46" s="314"/>
      <c r="R46" s="315"/>
      <c r="S46" s="317"/>
      <c r="T46" s="318">
        <f>ROUND(S46*G46,0)</f>
        <v>0</v>
      </c>
      <c r="U46" s="318"/>
      <c r="V46" s="319"/>
      <c r="W46" s="317"/>
      <c r="X46" s="318">
        <f t="shared" ref="X46:X47" si="44">ROUND(W46*G46,0)</f>
        <v>0</v>
      </c>
      <c r="Y46" s="318"/>
      <c r="Z46" s="320"/>
      <c r="AA46" s="317"/>
      <c r="AB46" s="318">
        <f t="shared" ref="AB46:AB47" si="45">ROUND(AA46*G46,0)</f>
        <v>0</v>
      </c>
      <c r="AC46" s="314"/>
      <c r="AD46" s="315"/>
      <c r="AE46" s="321">
        <f t="shared" ref="AE46:AF47" si="46">K46+O46+S46+W46+AA46</f>
        <v>0</v>
      </c>
      <c r="AF46" s="318">
        <f t="shared" si="46"/>
        <v>0</v>
      </c>
      <c r="AG46" s="318"/>
      <c r="AH46" s="319"/>
      <c r="AI46" s="321">
        <f t="shared" ref="AI46:AI47" si="47">F46-AE46</f>
        <v>4.9000000000000004</v>
      </c>
      <c r="AJ46" s="320">
        <f>H46-AF46</f>
        <v>0</v>
      </c>
      <c r="AK46" s="322" t="s">
        <v>519</v>
      </c>
      <c r="AL46" s="323"/>
    </row>
    <row r="47" spans="1:38" s="322" customFormat="1" ht="22.5" x14ac:dyDescent="0.25">
      <c r="A47" s="304" t="s">
        <v>77</v>
      </c>
      <c r="B47" s="305" t="s">
        <v>77</v>
      </c>
      <c r="C47" s="306"/>
      <c r="D47" s="307" t="s">
        <v>78</v>
      </c>
      <c r="E47" s="308" t="s">
        <v>19</v>
      </c>
      <c r="F47" s="308">
        <v>1.1000000000000001</v>
      </c>
      <c r="G47" s="310"/>
      <c r="H47" s="310"/>
      <c r="I47" s="311"/>
      <c r="J47" s="312"/>
      <c r="K47" s="313"/>
      <c r="L47" s="314">
        <f t="shared" si="42"/>
        <v>0</v>
      </c>
      <c r="M47" s="314"/>
      <c r="N47" s="315"/>
      <c r="O47" s="316"/>
      <c r="P47" s="314">
        <f t="shared" si="43"/>
        <v>0</v>
      </c>
      <c r="Q47" s="314"/>
      <c r="R47" s="315"/>
      <c r="S47" s="317">
        <v>0.18720000000000001</v>
      </c>
      <c r="T47" s="318">
        <f>ROUND(S47*G47,0)</f>
        <v>0</v>
      </c>
      <c r="U47" s="318"/>
      <c r="V47" s="319"/>
      <c r="W47" s="317">
        <v>0.18720000000000001</v>
      </c>
      <c r="X47" s="318">
        <f t="shared" si="44"/>
        <v>0</v>
      </c>
      <c r="Y47" s="318"/>
      <c r="Z47" s="320"/>
      <c r="AA47" s="317"/>
      <c r="AB47" s="318">
        <f t="shared" si="45"/>
        <v>0</v>
      </c>
      <c r="AC47" s="314"/>
      <c r="AD47" s="315"/>
      <c r="AE47" s="321">
        <f t="shared" si="46"/>
        <v>0.37440000000000001</v>
      </c>
      <c r="AF47" s="318">
        <f t="shared" si="46"/>
        <v>0</v>
      </c>
      <c r="AG47" s="318"/>
      <c r="AH47" s="319"/>
      <c r="AI47" s="321">
        <f t="shared" si="47"/>
        <v>0.72560000000000002</v>
      </c>
      <c r="AJ47" s="320">
        <f t="shared" ref="AJ47" si="48">H47-AF47</f>
        <v>0</v>
      </c>
      <c r="AK47" s="322" t="s">
        <v>520</v>
      </c>
      <c r="AL47" s="323"/>
    </row>
    <row r="48" spans="1:38" x14ac:dyDescent="0.25">
      <c r="A48" s="88"/>
      <c r="B48" s="204"/>
      <c r="C48" s="14"/>
      <c r="D48" s="18"/>
      <c r="E48" s="16"/>
      <c r="F48" s="16"/>
      <c r="G48" s="20"/>
      <c r="H48" s="44"/>
      <c r="I48" s="216"/>
      <c r="J48" s="38"/>
      <c r="K48" s="81"/>
      <c r="L48" s="61"/>
      <c r="M48" s="61"/>
      <c r="N48" s="62"/>
      <c r="O48" s="77"/>
      <c r="P48" s="61"/>
      <c r="Q48" s="61"/>
      <c r="R48" s="62"/>
      <c r="S48" s="77"/>
      <c r="T48" s="61"/>
      <c r="U48" s="61"/>
      <c r="V48" s="84"/>
      <c r="W48" s="77"/>
      <c r="X48" s="61"/>
      <c r="Y48" s="61"/>
      <c r="Z48" s="62"/>
      <c r="AA48" s="77"/>
      <c r="AB48" s="61"/>
      <c r="AC48" s="61"/>
      <c r="AD48" s="62"/>
      <c r="AE48" s="60"/>
      <c r="AF48" s="61"/>
      <c r="AG48" s="61"/>
      <c r="AH48" s="84"/>
      <c r="AI48" s="60"/>
      <c r="AJ48" s="62"/>
      <c r="AL48" s="87"/>
    </row>
    <row r="49" spans="1:38" ht="22.5" x14ac:dyDescent="0.25">
      <c r="A49" s="88"/>
      <c r="B49" s="204"/>
      <c r="C49" s="14"/>
      <c r="D49" s="18" t="s">
        <v>22</v>
      </c>
      <c r="E49" s="16"/>
      <c r="F49" s="19"/>
      <c r="G49" s="20"/>
      <c r="H49" s="44"/>
      <c r="I49" s="216"/>
      <c r="J49" s="38"/>
      <c r="K49" s="81"/>
      <c r="L49" s="61"/>
      <c r="M49" s="61"/>
      <c r="N49" s="62"/>
      <c r="O49" s="77"/>
      <c r="P49" s="61"/>
      <c r="Q49" s="61"/>
      <c r="R49" s="62"/>
      <c r="S49" s="77"/>
      <c r="T49" s="61"/>
      <c r="U49" s="61"/>
      <c r="V49" s="84"/>
      <c r="W49" s="77"/>
      <c r="X49" s="61"/>
      <c r="Y49" s="61"/>
      <c r="Z49" s="62"/>
      <c r="AA49" s="77"/>
      <c r="AB49" s="61"/>
      <c r="AC49" s="61"/>
      <c r="AD49" s="62"/>
      <c r="AE49" s="60"/>
      <c r="AF49" s="61"/>
      <c r="AG49" s="61"/>
      <c r="AH49" s="84"/>
      <c r="AI49" s="60"/>
      <c r="AJ49" s="62"/>
      <c r="AL49" s="87"/>
    </row>
    <row r="50" spans="1:38" x14ac:dyDescent="0.25">
      <c r="A50" s="88"/>
      <c r="B50" s="204"/>
      <c r="C50" s="14"/>
      <c r="D50" s="18" t="s">
        <v>79</v>
      </c>
      <c r="E50" s="16" t="s">
        <v>15</v>
      </c>
      <c r="F50" s="45">
        <v>4.9980000000000002</v>
      </c>
      <c r="G50" s="20"/>
      <c r="H50" s="44"/>
      <c r="I50" s="216"/>
      <c r="J50" s="38"/>
      <c r="K50" s="81"/>
      <c r="L50" s="61"/>
      <c r="M50" s="61"/>
      <c r="N50" s="62"/>
      <c r="O50" s="77"/>
      <c r="P50" s="61"/>
      <c r="Q50" s="61"/>
      <c r="R50" s="62"/>
      <c r="S50" s="77"/>
      <c r="T50" s="61"/>
      <c r="U50" s="61"/>
      <c r="V50" s="84"/>
      <c r="W50" s="77"/>
      <c r="X50" s="61"/>
      <c r="Y50" s="61"/>
      <c r="Z50" s="62"/>
      <c r="AA50" s="77"/>
      <c r="AB50" s="61"/>
      <c r="AC50" s="61"/>
      <c r="AD50" s="62"/>
      <c r="AE50" s="60"/>
      <c r="AF50" s="61"/>
      <c r="AG50" s="61"/>
      <c r="AH50" s="84"/>
      <c r="AI50" s="60"/>
      <c r="AJ50" s="62"/>
      <c r="AL50" s="87"/>
    </row>
    <row r="51" spans="1:38" ht="33.75" x14ac:dyDescent="0.25">
      <c r="A51" s="88"/>
      <c r="B51" s="204"/>
      <c r="C51" s="14"/>
      <c r="D51" s="18" t="s">
        <v>64</v>
      </c>
      <c r="E51" s="16" t="s">
        <v>19</v>
      </c>
      <c r="F51" s="45">
        <v>1.135</v>
      </c>
      <c r="G51" s="20"/>
      <c r="H51" s="44"/>
      <c r="I51" s="216"/>
      <c r="J51" s="38"/>
      <c r="K51" s="81"/>
      <c r="L51" s="61"/>
      <c r="M51" s="61"/>
      <c r="N51" s="62"/>
      <c r="O51" s="77"/>
      <c r="P51" s="61"/>
      <c r="Q51" s="61"/>
      <c r="R51" s="62"/>
      <c r="S51" s="77"/>
      <c r="T51" s="61"/>
      <c r="U51" s="61"/>
      <c r="V51" s="84"/>
      <c r="W51" s="77"/>
      <c r="X51" s="61"/>
      <c r="Y51" s="61"/>
      <c r="Z51" s="62"/>
      <c r="AA51" s="77"/>
      <c r="AB51" s="61"/>
      <c r="AC51" s="61"/>
      <c r="AD51" s="62"/>
      <c r="AE51" s="60"/>
      <c r="AF51" s="61"/>
      <c r="AG51" s="61"/>
      <c r="AH51" s="84"/>
      <c r="AI51" s="60"/>
      <c r="AJ51" s="62"/>
      <c r="AL51" s="87"/>
    </row>
    <row r="52" spans="1:38" ht="22.5" x14ac:dyDescent="0.25">
      <c r="A52" s="89"/>
      <c r="B52" s="205"/>
      <c r="C52" s="14"/>
      <c r="D52" s="18" t="s">
        <v>22</v>
      </c>
      <c r="E52" s="48"/>
      <c r="F52" s="49"/>
      <c r="G52" s="49"/>
      <c r="H52" s="41"/>
      <c r="I52" s="217"/>
      <c r="J52" s="38"/>
      <c r="K52" s="81"/>
      <c r="L52" s="61"/>
      <c r="M52" s="61"/>
      <c r="N52" s="62"/>
      <c r="O52" s="77"/>
      <c r="P52" s="61"/>
      <c r="Q52" s="61"/>
      <c r="R52" s="62"/>
      <c r="S52" s="77"/>
      <c r="T52" s="61"/>
      <c r="U52" s="61"/>
      <c r="V52" s="84"/>
      <c r="W52" s="77"/>
      <c r="X52" s="61"/>
      <c r="Y52" s="61"/>
      <c r="Z52" s="62"/>
      <c r="AA52" s="77"/>
      <c r="AB52" s="61"/>
      <c r="AC52" s="61"/>
      <c r="AD52" s="62"/>
      <c r="AE52" s="60"/>
      <c r="AF52" s="61"/>
      <c r="AG52" s="61"/>
      <c r="AH52" s="84"/>
      <c r="AI52" s="60"/>
      <c r="AJ52" s="62"/>
      <c r="AL52" s="87"/>
    </row>
    <row r="53" spans="1:38" x14ac:dyDescent="0.25">
      <c r="A53" s="89"/>
      <c r="B53" s="205"/>
      <c r="C53" s="14"/>
      <c r="D53" s="18" t="s">
        <v>23</v>
      </c>
      <c r="E53" s="16" t="s">
        <v>15</v>
      </c>
      <c r="F53" s="50">
        <v>622.66999999999996</v>
      </c>
      <c r="G53" s="49"/>
      <c r="H53" s="41"/>
      <c r="I53" s="217"/>
      <c r="J53" s="38"/>
      <c r="K53" s="81"/>
      <c r="L53" s="61"/>
      <c r="M53" s="61"/>
      <c r="N53" s="62"/>
      <c r="O53" s="77"/>
      <c r="P53" s="61"/>
      <c r="Q53" s="61"/>
      <c r="R53" s="62"/>
      <c r="S53" s="77"/>
      <c r="T53" s="61"/>
      <c r="U53" s="61"/>
      <c r="V53" s="84"/>
      <c r="W53" s="77"/>
      <c r="X53" s="61"/>
      <c r="Y53" s="61"/>
      <c r="Z53" s="62"/>
      <c r="AA53" s="77"/>
      <c r="AB53" s="61"/>
      <c r="AC53" s="61"/>
      <c r="AD53" s="62"/>
      <c r="AE53" s="60"/>
      <c r="AF53" s="61"/>
      <c r="AG53" s="61"/>
      <c r="AH53" s="84"/>
      <c r="AI53" s="60"/>
      <c r="AJ53" s="62"/>
      <c r="AL53" s="87"/>
    </row>
    <row r="54" spans="1:38" x14ac:dyDescent="0.25">
      <c r="A54" s="89"/>
      <c r="B54" s="205"/>
      <c r="C54" s="14"/>
      <c r="D54" s="18" t="s">
        <v>24</v>
      </c>
      <c r="E54" s="16" t="s">
        <v>19</v>
      </c>
      <c r="F54" s="50">
        <v>44.6</v>
      </c>
      <c r="G54" s="49"/>
      <c r="H54" s="41"/>
      <c r="I54" s="217"/>
      <c r="J54" s="38"/>
      <c r="K54" s="81"/>
      <c r="L54" s="61"/>
      <c r="M54" s="61"/>
      <c r="N54" s="62"/>
      <c r="O54" s="77"/>
      <c r="P54" s="61"/>
      <c r="Q54" s="61"/>
      <c r="R54" s="62"/>
      <c r="S54" s="77"/>
      <c r="T54" s="61"/>
      <c r="U54" s="61"/>
      <c r="V54" s="84"/>
      <c r="W54" s="77"/>
      <c r="X54" s="61"/>
      <c r="Y54" s="61"/>
      <c r="Z54" s="62"/>
      <c r="AA54" s="77"/>
      <c r="AB54" s="61"/>
      <c r="AC54" s="61"/>
      <c r="AD54" s="62"/>
      <c r="AE54" s="60"/>
      <c r="AF54" s="61"/>
      <c r="AG54" s="61"/>
      <c r="AH54" s="84"/>
      <c r="AI54" s="60"/>
      <c r="AJ54" s="62"/>
      <c r="AL54" s="87"/>
    </row>
    <row r="55" spans="1:38" ht="22.5" x14ac:dyDescent="0.25">
      <c r="A55" s="90"/>
      <c r="B55" s="206"/>
      <c r="C55" s="14"/>
      <c r="D55" s="18" t="s">
        <v>25</v>
      </c>
      <c r="E55" s="16" t="s">
        <v>19</v>
      </c>
      <c r="F55" s="50">
        <v>3.2</v>
      </c>
      <c r="G55" s="51"/>
      <c r="H55" s="42"/>
      <c r="I55" s="218"/>
      <c r="J55" s="38"/>
      <c r="K55" s="81"/>
      <c r="L55" s="61"/>
      <c r="M55" s="61"/>
      <c r="N55" s="62"/>
      <c r="O55" s="77"/>
      <c r="P55" s="61"/>
      <c r="Q55" s="61"/>
      <c r="R55" s="62"/>
      <c r="S55" s="77"/>
      <c r="T55" s="61"/>
      <c r="U55" s="61"/>
      <c r="V55" s="84"/>
      <c r="W55" s="77"/>
      <c r="X55" s="61"/>
      <c r="Y55" s="61"/>
      <c r="Z55" s="62"/>
      <c r="AA55" s="77"/>
      <c r="AB55" s="61"/>
      <c r="AC55" s="61"/>
      <c r="AD55" s="62"/>
      <c r="AE55" s="60"/>
      <c r="AF55" s="61"/>
      <c r="AG55" s="61"/>
      <c r="AH55" s="84"/>
      <c r="AI55" s="60"/>
      <c r="AJ55" s="62"/>
      <c r="AL55" s="87"/>
    </row>
    <row r="56" spans="1:38" ht="24" x14ac:dyDescent="0.25">
      <c r="A56" s="177" t="s">
        <v>80</v>
      </c>
      <c r="B56" s="202" t="s">
        <v>80</v>
      </c>
      <c r="C56" s="131"/>
      <c r="D56" s="11" t="s">
        <v>81</v>
      </c>
      <c r="E56" s="160"/>
      <c r="F56" s="161"/>
      <c r="G56" s="162"/>
      <c r="H56" s="162"/>
      <c r="I56" s="163"/>
      <c r="J56" s="163"/>
      <c r="K56" s="164"/>
      <c r="L56" s="70">
        <f t="shared" ref="L56" si="49">SUM(L57:L58)</f>
        <v>0</v>
      </c>
      <c r="M56" s="70"/>
      <c r="N56" s="71"/>
      <c r="O56" s="78"/>
      <c r="P56" s="70">
        <f t="shared" ref="P56" si="50">SUM(P57:P58)</f>
        <v>0</v>
      </c>
      <c r="Q56" s="70"/>
      <c r="R56" s="71"/>
      <c r="S56" s="78"/>
      <c r="T56" s="70">
        <f t="shared" ref="T56" si="51">SUM(T57:T58)</f>
        <v>0</v>
      </c>
      <c r="U56" s="70"/>
      <c r="V56" s="132"/>
      <c r="W56" s="78"/>
      <c r="X56" s="70">
        <f>SUM(X57:X58)</f>
        <v>0</v>
      </c>
      <c r="Y56" s="70"/>
      <c r="Z56" s="71"/>
      <c r="AA56" s="78"/>
      <c r="AB56" s="70">
        <f>SUM(AB57:AB58)</f>
        <v>0</v>
      </c>
      <c r="AC56" s="70"/>
      <c r="AD56" s="71"/>
      <c r="AE56" s="72"/>
      <c r="AF56" s="70">
        <f t="shared" ref="AF56" si="52">SUM(AF57:AF58)</f>
        <v>0</v>
      </c>
      <c r="AG56" s="70"/>
      <c r="AH56" s="132"/>
      <c r="AI56" s="72"/>
      <c r="AJ56" s="71">
        <f>SUM(AJ57:AJ58)</f>
        <v>0</v>
      </c>
      <c r="AL56" s="87"/>
    </row>
    <row r="57" spans="1:38" s="322" customFormat="1" ht="22.5" x14ac:dyDescent="0.25">
      <c r="A57" s="304" t="s">
        <v>82</v>
      </c>
      <c r="B57" s="305" t="s">
        <v>82</v>
      </c>
      <c r="C57" s="306"/>
      <c r="D57" s="307" t="s">
        <v>83</v>
      </c>
      <c r="E57" s="308" t="s">
        <v>26</v>
      </c>
      <c r="F57" s="309">
        <v>192.7</v>
      </c>
      <c r="G57" s="310"/>
      <c r="H57" s="310"/>
      <c r="I57" s="311"/>
      <c r="J57" s="312"/>
      <c r="K57" s="313"/>
      <c r="L57" s="314">
        <f t="shared" ref="L57:L58" si="53">ROUND(K57*G57,2)</f>
        <v>0</v>
      </c>
      <c r="M57" s="314"/>
      <c r="N57" s="315"/>
      <c r="O57" s="316"/>
      <c r="P57" s="314">
        <f t="shared" ref="P57:P58" si="54">ROUND(O57*G57,2)</f>
        <v>0</v>
      </c>
      <c r="Q57" s="314"/>
      <c r="R57" s="315"/>
      <c r="S57" s="317"/>
      <c r="T57" s="318">
        <f t="shared" ref="T57" si="55">ROUND(S57*G57,2)</f>
        <v>0</v>
      </c>
      <c r="U57" s="318"/>
      <c r="V57" s="319"/>
      <c r="W57" s="317"/>
      <c r="X57" s="318">
        <f t="shared" ref="X57:X58" si="56">ROUND(W57*G57,0)</f>
        <v>0</v>
      </c>
      <c r="Y57" s="318"/>
      <c r="Z57" s="320"/>
      <c r="AA57" s="317"/>
      <c r="AB57" s="318">
        <f t="shared" ref="AB57:AB58" si="57">ROUND(AA57*G57,0)</f>
        <v>0</v>
      </c>
      <c r="AC57" s="314"/>
      <c r="AD57" s="315"/>
      <c r="AE57" s="321">
        <f t="shared" ref="AE57:AF58" si="58">K57+O57+S57+W57+AA57</f>
        <v>0</v>
      </c>
      <c r="AF57" s="318">
        <f t="shared" si="58"/>
        <v>0</v>
      </c>
      <c r="AG57" s="318"/>
      <c r="AH57" s="319"/>
      <c r="AI57" s="321">
        <f t="shared" ref="AI57:AI58" si="59">F57-AE57</f>
        <v>192.7</v>
      </c>
      <c r="AJ57" s="320">
        <f>H57-AF57</f>
        <v>0</v>
      </c>
      <c r="AK57" s="322" t="s">
        <v>521</v>
      </c>
      <c r="AL57" s="323"/>
    </row>
    <row r="58" spans="1:38" s="322" customFormat="1" ht="45" x14ac:dyDescent="0.25">
      <c r="A58" s="304" t="s">
        <v>84</v>
      </c>
      <c r="B58" s="305" t="s">
        <v>84</v>
      </c>
      <c r="C58" s="306"/>
      <c r="D58" s="307" t="s">
        <v>85</v>
      </c>
      <c r="E58" s="308" t="s">
        <v>26</v>
      </c>
      <c r="F58" s="308">
        <v>248.8</v>
      </c>
      <c r="G58" s="310"/>
      <c r="H58" s="310"/>
      <c r="I58" s="311"/>
      <c r="J58" s="312"/>
      <c r="K58" s="313"/>
      <c r="L58" s="314">
        <f t="shared" si="53"/>
        <v>0</v>
      </c>
      <c r="M58" s="314"/>
      <c r="N58" s="315"/>
      <c r="O58" s="316"/>
      <c r="P58" s="314">
        <f t="shared" si="54"/>
        <v>0</v>
      </c>
      <c r="Q58" s="314"/>
      <c r="R58" s="315"/>
      <c r="S58" s="317"/>
      <c r="T58" s="318">
        <f>ROUND(S58*G58,2)</f>
        <v>0</v>
      </c>
      <c r="U58" s="318"/>
      <c r="V58" s="319"/>
      <c r="W58" s="317"/>
      <c r="X58" s="318">
        <f t="shared" si="56"/>
        <v>0</v>
      </c>
      <c r="Y58" s="318"/>
      <c r="Z58" s="320"/>
      <c r="AA58" s="317"/>
      <c r="AB58" s="318">
        <f t="shared" si="57"/>
        <v>0</v>
      </c>
      <c r="AC58" s="314"/>
      <c r="AD58" s="315"/>
      <c r="AE58" s="321">
        <f t="shared" si="58"/>
        <v>0</v>
      </c>
      <c r="AF58" s="318">
        <f t="shared" si="58"/>
        <v>0</v>
      </c>
      <c r="AG58" s="318"/>
      <c r="AH58" s="319"/>
      <c r="AI58" s="321">
        <f t="shared" si="59"/>
        <v>248.8</v>
      </c>
      <c r="AJ58" s="320">
        <f t="shared" ref="AJ58" si="60">H58-AF58</f>
        <v>0</v>
      </c>
      <c r="AK58" s="322" t="s">
        <v>522</v>
      </c>
      <c r="AL58" s="323"/>
    </row>
    <row r="59" spans="1:38" x14ac:dyDescent="0.25">
      <c r="A59" s="177" t="s">
        <v>86</v>
      </c>
      <c r="B59" s="202" t="s">
        <v>86</v>
      </c>
      <c r="C59" s="131"/>
      <c r="D59" s="11" t="s">
        <v>87</v>
      </c>
      <c r="E59" s="160"/>
      <c r="F59" s="161"/>
      <c r="G59" s="162"/>
      <c r="H59" s="162"/>
      <c r="I59" s="163"/>
      <c r="J59" s="163"/>
      <c r="K59" s="164"/>
      <c r="L59" s="70">
        <f t="shared" ref="L59" si="61">SUM(L60:L61)</f>
        <v>0</v>
      </c>
      <c r="M59" s="70"/>
      <c r="N59" s="71"/>
      <c r="O59" s="78"/>
      <c r="P59" s="70">
        <f t="shared" ref="P59" si="62">SUM(P60:P61)</f>
        <v>0</v>
      </c>
      <c r="Q59" s="70"/>
      <c r="R59" s="71"/>
      <c r="S59" s="78"/>
      <c r="T59" s="70">
        <f t="shared" ref="T59" si="63">SUM(T60:T61)</f>
        <v>0</v>
      </c>
      <c r="U59" s="70"/>
      <c r="V59" s="132"/>
      <c r="W59" s="78"/>
      <c r="X59" s="70">
        <f>SUM(X60:X61)</f>
        <v>0</v>
      </c>
      <c r="Y59" s="70"/>
      <c r="Z59" s="71"/>
      <c r="AA59" s="78"/>
      <c r="AB59" s="70">
        <f>SUM(AB60:AB61)</f>
        <v>0</v>
      </c>
      <c r="AC59" s="70"/>
      <c r="AD59" s="71"/>
      <c r="AE59" s="72"/>
      <c r="AF59" s="70">
        <f>SUM(AF60:AF61)</f>
        <v>0</v>
      </c>
      <c r="AG59" s="70"/>
      <c r="AH59" s="132"/>
      <c r="AI59" s="72"/>
      <c r="AJ59" s="71">
        <f>SUM(AJ60:AJ61)</f>
        <v>0</v>
      </c>
      <c r="AL59" s="87"/>
    </row>
    <row r="60" spans="1:38" s="289" customFormat="1" ht="33.75" x14ac:dyDescent="0.25">
      <c r="A60" s="290" t="s">
        <v>88</v>
      </c>
      <c r="B60" s="291" t="s">
        <v>88</v>
      </c>
      <c r="C60" s="292"/>
      <c r="D60" s="293" t="s">
        <v>89</v>
      </c>
      <c r="E60" s="294" t="s">
        <v>15</v>
      </c>
      <c r="F60" s="300">
        <v>0.3</v>
      </c>
      <c r="G60" s="296"/>
      <c r="H60" s="296"/>
      <c r="I60" s="297"/>
      <c r="J60" s="303"/>
      <c r="K60" s="301"/>
      <c r="L60" s="284">
        <f t="shared" ref="L60:L61" si="64">ROUND(K60*G60,2)</f>
        <v>0</v>
      </c>
      <c r="M60" s="284"/>
      <c r="N60" s="285"/>
      <c r="O60" s="283"/>
      <c r="P60" s="284">
        <f t="shared" ref="P60:P61" si="65">ROUND(O60*G60,2)</f>
        <v>0</v>
      </c>
      <c r="Q60" s="284"/>
      <c r="R60" s="285"/>
      <c r="S60" s="283"/>
      <c r="T60" s="284">
        <f t="shared" ref="T60" si="66">ROUND(S60*G60,2)</f>
        <v>0</v>
      </c>
      <c r="U60" s="284"/>
      <c r="V60" s="302"/>
      <c r="W60" s="283"/>
      <c r="X60" s="281">
        <f t="shared" ref="X60:X61" si="67">ROUND(W60*G60,0)</f>
        <v>0</v>
      </c>
      <c r="Y60" s="284"/>
      <c r="Z60" s="285"/>
      <c r="AA60" s="283"/>
      <c r="AB60" s="281">
        <f t="shared" ref="AB60:AB61" si="68">ROUND(AA60*G60,0)</f>
        <v>0</v>
      </c>
      <c r="AC60" s="284"/>
      <c r="AD60" s="285"/>
      <c r="AE60" s="287">
        <f t="shared" ref="AE60:AF61" si="69">K60+O60+S60+W60+AA60</f>
        <v>0</v>
      </c>
      <c r="AF60" s="281">
        <f t="shared" si="69"/>
        <v>0</v>
      </c>
      <c r="AG60" s="284"/>
      <c r="AH60" s="302"/>
      <c r="AI60" s="287">
        <f t="shared" ref="AI60:AI61" si="70">F60-AE60</f>
        <v>0.3</v>
      </c>
      <c r="AJ60" s="282">
        <f>H60-AF60</f>
        <v>0</v>
      </c>
      <c r="AL60" s="288"/>
    </row>
    <row r="61" spans="1:38" s="289" customFormat="1" ht="22.5" x14ac:dyDescent="0.25">
      <c r="A61" s="290" t="s">
        <v>90</v>
      </c>
      <c r="B61" s="291" t="s">
        <v>90</v>
      </c>
      <c r="C61" s="292"/>
      <c r="D61" s="293" t="s">
        <v>91</v>
      </c>
      <c r="E61" s="294" t="s">
        <v>26</v>
      </c>
      <c r="F61" s="294">
        <v>28.7</v>
      </c>
      <c r="G61" s="296"/>
      <c r="H61" s="296"/>
      <c r="I61" s="297"/>
      <c r="J61" s="303"/>
      <c r="K61" s="301"/>
      <c r="L61" s="284">
        <f t="shared" si="64"/>
        <v>0</v>
      </c>
      <c r="M61" s="284"/>
      <c r="N61" s="285"/>
      <c r="O61" s="283"/>
      <c r="P61" s="284">
        <f t="shared" si="65"/>
        <v>0</v>
      </c>
      <c r="Q61" s="284"/>
      <c r="R61" s="285"/>
      <c r="S61" s="283"/>
      <c r="T61" s="284">
        <f>ROUND(S61*G61,2)</f>
        <v>0</v>
      </c>
      <c r="U61" s="284"/>
      <c r="V61" s="302"/>
      <c r="W61" s="283"/>
      <c r="X61" s="281">
        <f t="shared" si="67"/>
        <v>0</v>
      </c>
      <c r="Y61" s="284"/>
      <c r="Z61" s="285"/>
      <c r="AA61" s="283"/>
      <c r="AB61" s="281">
        <f t="shared" si="68"/>
        <v>0</v>
      </c>
      <c r="AC61" s="284"/>
      <c r="AD61" s="285"/>
      <c r="AE61" s="287">
        <f t="shared" si="69"/>
        <v>0</v>
      </c>
      <c r="AF61" s="281">
        <f t="shared" si="69"/>
        <v>0</v>
      </c>
      <c r="AG61" s="284"/>
      <c r="AH61" s="302"/>
      <c r="AI61" s="287">
        <f t="shared" si="70"/>
        <v>28.7</v>
      </c>
      <c r="AJ61" s="282">
        <f t="shared" ref="AJ61" si="71">H61-AF61</f>
        <v>0</v>
      </c>
      <c r="AL61" s="288"/>
    </row>
    <row r="62" spans="1:38" ht="36" x14ac:dyDescent="0.25">
      <c r="A62" s="176" t="s">
        <v>10</v>
      </c>
      <c r="B62" s="201" t="s">
        <v>10</v>
      </c>
      <c r="C62" s="97" t="s">
        <v>7</v>
      </c>
      <c r="D62" s="127" t="s">
        <v>11</v>
      </c>
      <c r="E62" s="122" t="s">
        <v>9</v>
      </c>
      <c r="F62" s="128">
        <v>1</v>
      </c>
      <c r="G62" s="113"/>
      <c r="H62" s="113"/>
      <c r="I62" s="114"/>
      <c r="J62" s="114"/>
      <c r="K62" s="133"/>
      <c r="L62" s="112">
        <f t="shared" ref="L62" si="72">L63+L73+L81+L90+L97+L100</f>
        <v>0</v>
      </c>
      <c r="M62" s="112">
        <f>ROUND(L62*0.95,2)</f>
        <v>0</v>
      </c>
      <c r="N62" s="129">
        <f t="shared" ref="N62" si="73">L62-M62</f>
        <v>0</v>
      </c>
      <c r="O62" s="111"/>
      <c r="P62" s="112">
        <f t="shared" ref="P62" si="74">P63+P73+P81+P90+P97+P100</f>
        <v>0</v>
      </c>
      <c r="Q62" s="112"/>
      <c r="R62" s="129"/>
      <c r="S62" s="111"/>
      <c r="T62" s="112">
        <f t="shared" ref="T62" si="75">T63+T73+T81+T90+T97+T100</f>
        <v>0</v>
      </c>
      <c r="U62" s="123">
        <f>ROUND(T62*0.95,2)</f>
        <v>0</v>
      </c>
      <c r="V62" s="156">
        <f>T62-U62</f>
        <v>0</v>
      </c>
      <c r="W62" s="111"/>
      <c r="X62" s="112">
        <f>X63+X73+X81+X90+X97+X100</f>
        <v>0</v>
      </c>
      <c r="Y62" s="123"/>
      <c r="Z62" s="124"/>
      <c r="AA62" s="111"/>
      <c r="AB62" s="112">
        <f>AB63+AB73+AB81+AB90+AB97+AB100</f>
        <v>0</v>
      </c>
      <c r="AC62" s="123"/>
      <c r="AD62" s="124"/>
      <c r="AE62" s="130"/>
      <c r="AF62" s="112">
        <f>AF63+AF73+AF81+AF90+AF97+AF100</f>
        <v>0</v>
      </c>
      <c r="AG62" s="134"/>
      <c r="AH62" s="135"/>
      <c r="AI62" s="130"/>
      <c r="AJ62" s="129">
        <f>AJ63+AJ73+AJ81+AJ90+AJ97+AJ100</f>
        <v>0</v>
      </c>
      <c r="AL62" s="87"/>
    </row>
    <row r="63" spans="1:38" x14ac:dyDescent="0.25">
      <c r="A63" s="177" t="s">
        <v>96</v>
      </c>
      <c r="B63" s="202" t="s">
        <v>96</v>
      </c>
      <c r="C63" s="131"/>
      <c r="D63" s="11" t="s">
        <v>97</v>
      </c>
      <c r="E63" s="160"/>
      <c r="F63" s="161"/>
      <c r="G63" s="162"/>
      <c r="H63" s="162"/>
      <c r="I63" s="163"/>
      <c r="J63" s="163"/>
      <c r="K63" s="164"/>
      <c r="L63" s="70">
        <f t="shared" ref="L63" si="76">SUM(L64:L72)</f>
        <v>0</v>
      </c>
      <c r="M63" s="70"/>
      <c r="N63" s="71"/>
      <c r="O63" s="78"/>
      <c r="P63" s="70">
        <f t="shared" ref="P63" si="77">SUM(P64:P72)</f>
        <v>0</v>
      </c>
      <c r="Q63" s="70"/>
      <c r="R63" s="71"/>
      <c r="S63" s="78"/>
      <c r="T63" s="70">
        <f t="shared" ref="T63" si="78">SUM(T64:T72)</f>
        <v>0</v>
      </c>
      <c r="U63" s="70"/>
      <c r="V63" s="132"/>
      <c r="W63" s="78"/>
      <c r="X63" s="70">
        <f>SUM(X64:X72)</f>
        <v>0</v>
      </c>
      <c r="Y63" s="70"/>
      <c r="Z63" s="71"/>
      <c r="AA63" s="78"/>
      <c r="AB63" s="70">
        <f>SUM(AB64:AB72)</f>
        <v>0</v>
      </c>
      <c r="AC63" s="70"/>
      <c r="AD63" s="71"/>
      <c r="AE63" s="72"/>
      <c r="AF63" s="70">
        <f t="shared" ref="AF63" si="79">SUM(AF64:AF72)</f>
        <v>0</v>
      </c>
      <c r="AG63" s="70"/>
      <c r="AH63" s="132"/>
      <c r="AI63" s="72"/>
      <c r="AJ63" s="71">
        <f>SUM(AJ64:AJ72)</f>
        <v>0</v>
      </c>
      <c r="AL63" s="87"/>
    </row>
    <row r="64" spans="1:38" x14ac:dyDescent="0.25">
      <c r="A64" s="179" t="s">
        <v>98</v>
      </c>
      <c r="B64" s="207" t="s">
        <v>98</v>
      </c>
      <c r="C64" s="14"/>
      <c r="D64" s="39" t="s">
        <v>99</v>
      </c>
      <c r="E64" s="40" t="s">
        <v>15</v>
      </c>
      <c r="F64" s="52">
        <v>40.5</v>
      </c>
      <c r="G64" s="44"/>
      <c r="H64" s="44"/>
      <c r="I64" s="216"/>
      <c r="J64" s="38"/>
      <c r="K64" s="81"/>
      <c r="L64" s="63">
        <f t="shared" ref="L64:L72" si="80">ROUND(K64*G64,2)</f>
        <v>0</v>
      </c>
      <c r="M64" s="63"/>
      <c r="N64" s="64"/>
      <c r="O64" s="74"/>
      <c r="P64" s="63">
        <f t="shared" ref="P64:P72" si="81">ROUND(O64*G64,2)</f>
        <v>0</v>
      </c>
      <c r="Q64" s="63"/>
      <c r="R64" s="64"/>
      <c r="S64" s="74"/>
      <c r="T64" s="63">
        <f t="shared" ref="T64:T72" si="82">ROUND(S64*G64,2)</f>
        <v>0</v>
      </c>
      <c r="U64" s="63"/>
      <c r="V64" s="86"/>
      <c r="W64" s="74"/>
      <c r="X64" s="67">
        <f t="shared" ref="X64:X71" si="83">ROUND(W64*G64,0)</f>
        <v>0</v>
      </c>
      <c r="Y64" s="63"/>
      <c r="Z64" s="64"/>
      <c r="AA64" s="73">
        <v>32.6</v>
      </c>
      <c r="AB64" s="67">
        <f t="shared" ref="AB64:AB72" si="84">ROUND(AA64*G64,0)</f>
        <v>0</v>
      </c>
      <c r="AC64" s="63"/>
      <c r="AD64" s="64"/>
      <c r="AE64" s="69">
        <f t="shared" ref="AE64:AF72" si="85">K64+O64+S64+W64+AA64</f>
        <v>32.6</v>
      </c>
      <c r="AF64" s="67">
        <f t="shared" si="85"/>
        <v>0</v>
      </c>
      <c r="AG64" s="63"/>
      <c r="AH64" s="86"/>
      <c r="AI64" s="69">
        <f t="shared" ref="AI64:AI72" si="86">F64-AE64</f>
        <v>7.8999999999999986</v>
      </c>
      <c r="AJ64" s="68">
        <f>H64-AF64</f>
        <v>0</v>
      </c>
      <c r="AL64" s="87"/>
    </row>
    <row r="65" spans="1:38" ht="24" customHeight="1" x14ac:dyDescent="0.25">
      <c r="A65" s="179" t="s">
        <v>100</v>
      </c>
      <c r="B65" s="207" t="s">
        <v>100</v>
      </c>
      <c r="C65" s="14"/>
      <c r="D65" s="39" t="s">
        <v>16</v>
      </c>
      <c r="E65" s="40" t="s">
        <v>15</v>
      </c>
      <c r="F65" s="52">
        <v>34.43</v>
      </c>
      <c r="G65" s="44"/>
      <c r="H65" s="44"/>
      <c r="I65" s="216"/>
      <c r="J65" s="38"/>
      <c r="K65" s="81"/>
      <c r="L65" s="63">
        <f t="shared" si="80"/>
        <v>0</v>
      </c>
      <c r="M65" s="63"/>
      <c r="N65" s="64"/>
      <c r="O65" s="74"/>
      <c r="P65" s="63">
        <f t="shared" si="81"/>
        <v>0</v>
      </c>
      <c r="Q65" s="63"/>
      <c r="R65" s="64"/>
      <c r="S65" s="74"/>
      <c r="T65" s="63">
        <f>ROUND(S65*G65,2)</f>
        <v>0</v>
      </c>
      <c r="U65" s="63"/>
      <c r="V65" s="86"/>
      <c r="W65" s="74"/>
      <c r="X65" s="67">
        <f t="shared" si="83"/>
        <v>0</v>
      </c>
      <c r="Y65" s="63"/>
      <c r="Z65" s="64"/>
      <c r="AA65" s="73">
        <v>21.4</v>
      </c>
      <c r="AB65" s="67">
        <f t="shared" si="84"/>
        <v>0</v>
      </c>
      <c r="AC65" s="63"/>
      <c r="AD65" s="64"/>
      <c r="AE65" s="69">
        <f t="shared" si="85"/>
        <v>21.4</v>
      </c>
      <c r="AF65" s="67">
        <f t="shared" si="85"/>
        <v>0</v>
      </c>
      <c r="AG65" s="63"/>
      <c r="AH65" s="86"/>
      <c r="AI65" s="69">
        <f t="shared" si="86"/>
        <v>13.030000000000001</v>
      </c>
      <c r="AJ65" s="68">
        <f t="shared" ref="AJ65:AJ72" si="87">H65-AF65</f>
        <v>0</v>
      </c>
      <c r="AL65" s="87"/>
    </row>
    <row r="66" spans="1:38" x14ac:dyDescent="0.25">
      <c r="A66" s="179" t="s">
        <v>101</v>
      </c>
      <c r="B66" s="207" t="s">
        <v>101</v>
      </c>
      <c r="C66" s="14"/>
      <c r="D66" s="39" t="s">
        <v>17</v>
      </c>
      <c r="E66" s="40" t="s">
        <v>15</v>
      </c>
      <c r="F66" s="52">
        <v>34.43</v>
      </c>
      <c r="G66" s="44"/>
      <c r="H66" s="44"/>
      <c r="I66" s="216"/>
      <c r="J66" s="38"/>
      <c r="K66" s="81"/>
      <c r="L66" s="63">
        <f t="shared" si="80"/>
        <v>0</v>
      </c>
      <c r="M66" s="63"/>
      <c r="N66" s="64"/>
      <c r="O66" s="74"/>
      <c r="P66" s="63">
        <f t="shared" si="81"/>
        <v>0</v>
      </c>
      <c r="Q66" s="63"/>
      <c r="R66" s="64"/>
      <c r="S66" s="74"/>
      <c r="T66" s="63">
        <f t="shared" si="82"/>
        <v>0</v>
      </c>
      <c r="U66" s="63"/>
      <c r="V66" s="86"/>
      <c r="W66" s="74"/>
      <c r="X66" s="67">
        <f t="shared" si="83"/>
        <v>0</v>
      </c>
      <c r="Y66" s="63"/>
      <c r="Z66" s="64"/>
      <c r="AA66" s="73">
        <v>21.4</v>
      </c>
      <c r="AB66" s="67">
        <f t="shared" si="84"/>
        <v>0</v>
      </c>
      <c r="AC66" s="63"/>
      <c r="AD66" s="64"/>
      <c r="AE66" s="69">
        <f t="shared" si="85"/>
        <v>21.4</v>
      </c>
      <c r="AF66" s="67">
        <f t="shared" si="85"/>
        <v>0</v>
      </c>
      <c r="AG66" s="63"/>
      <c r="AH66" s="86"/>
      <c r="AI66" s="69">
        <f t="shared" si="86"/>
        <v>13.030000000000001</v>
      </c>
      <c r="AJ66" s="68">
        <f t="shared" si="87"/>
        <v>0</v>
      </c>
      <c r="AL66" s="87"/>
    </row>
    <row r="67" spans="1:38" ht="33.75" x14ac:dyDescent="0.25">
      <c r="A67" s="179" t="s">
        <v>102</v>
      </c>
      <c r="B67" s="207" t="s">
        <v>102</v>
      </c>
      <c r="C67" s="14"/>
      <c r="D67" s="39" t="s">
        <v>18</v>
      </c>
      <c r="E67" s="40" t="s">
        <v>15</v>
      </c>
      <c r="F67" s="52">
        <v>40.5</v>
      </c>
      <c r="G67" s="44"/>
      <c r="H67" s="44"/>
      <c r="I67" s="216"/>
      <c r="J67" s="38"/>
      <c r="K67" s="81"/>
      <c r="L67" s="63">
        <f t="shared" si="80"/>
        <v>0</v>
      </c>
      <c r="M67" s="63"/>
      <c r="N67" s="64"/>
      <c r="O67" s="74"/>
      <c r="P67" s="63">
        <f t="shared" si="81"/>
        <v>0</v>
      </c>
      <c r="Q67" s="63"/>
      <c r="R67" s="64"/>
      <c r="S67" s="74"/>
      <c r="T67" s="63">
        <f t="shared" si="82"/>
        <v>0</v>
      </c>
      <c r="U67" s="63"/>
      <c r="V67" s="86"/>
      <c r="W67" s="74"/>
      <c r="X67" s="67">
        <f t="shared" si="83"/>
        <v>0</v>
      </c>
      <c r="Y67" s="63"/>
      <c r="Z67" s="64"/>
      <c r="AA67" s="73">
        <v>32.6</v>
      </c>
      <c r="AB67" s="67">
        <f t="shared" si="84"/>
        <v>0</v>
      </c>
      <c r="AC67" s="63"/>
      <c r="AD67" s="64"/>
      <c r="AE67" s="69">
        <f t="shared" si="85"/>
        <v>32.6</v>
      </c>
      <c r="AF67" s="67">
        <f t="shared" si="85"/>
        <v>0</v>
      </c>
      <c r="AG67" s="63"/>
      <c r="AH67" s="86"/>
      <c r="AI67" s="69">
        <f t="shared" si="86"/>
        <v>7.8999999999999986</v>
      </c>
      <c r="AJ67" s="68">
        <f t="shared" si="87"/>
        <v>0</v>
      </c>
      <c r="AL67" s="87"/>
    </row>
    <row r="68" spans="1:38" ht="33.75" x14ac:dyDescent="0.25">
      <c r="A68" s="179" t="s">
        <v>103</v>
      </c>
      <c r="B68" s="207" t="s">
        <v>103</v>
      </c>
      <c r="C68" s="14"/>
      <c r="D68" s="39" t="s">
        <v>104</v>
      </c>
      <c r="E68" s="40" t="s">
        <v>19</v>
      </c>
      <c r="F68" s="52">
        <v>7.6</v>
      </c>
      <c r="G68" s="44"/>
      <c r="H68" s="44"/>
      <c r="I68" s="216"/>
      <c r="J68" s="38"/>
      <c r="K68" s="81"/>
      <c r="L68" s="63">
        <f t="shared" si="80"/>
        <v>0</v>
      </c>
      <c r="M68" s="63"/>
      <c r="N68" s="64"/>
      <c r="O68" s="74"/>
      <c r="P68" s="63">
        <f t="shared" si="81"/>
        <v>0</v>
      </c>
      <c r="Q68" s="63"/>
      <c r="R68" s="64"/>
      <c r="S68" s="74"/>
      <c r="T68" s="63">
        <f t="shared" si="82"/>
        <v>0</v>
      </c>
      <c r="U68" s="75"/>
      <c r="V68" s="86"/>
      <c r="W68" s="74"/>
      <c r="X68" s="67">
        <f t="shared" si="83"/>
        <v>0</v>
      </c>
      <c r="Y68" s="75"/>
      <c r="Z68" s="64"/>
      <c r="AA68" s="73">
        <v>4.5994000000000002</v>
      </c>
      <c r="AB68" s="67">
        <f t="shared" si="84"/>
        <v>0</v>
      </c>
      <c r="AC68" s="63"/>
      <c r="AD68" s="64"/>
      <c r="AE68" s="69">
        <f t="shared" si="85"/>
        <v>4.5994000000000002</v>
      </c>
      <c r="AF68" s="67">
        <f t="shared" si="85"/>
        <v>0</v>
      </c>
      <c r="AG68" s="75"/>
      <c r="AH68" s="86"/>
      <c r="AI68" s="69">
        <f t="shared" si="86"/>
        <v>3.0005999999999995</v>
      </c>
      <c r="AJ68" s="68">
        <f t="shared" si="87"/>
        <v>0</v>
      </c>
      <c r="AL68" s="87"/>
    </row>
    <row r="69" spans="1:38" ht="22.5" x14ac:dyDescent="0.25">
      <c r="A69" s="179" t="s">
        <v>105</v>
      </c>
      <c r="B69" s="207" t="s">
        <v>105</v>
      </c>
      <c r="C69" s="14"/>
      <c r="D69" s="39" t="s">
        <v>106</v>
      </c>
      <c r="E69" s="40" t="s">
        <v>19</v>
      </c>
      <c r="F69" s="52">
        <v>7.6</v>
      </c>
      <c r="G69" s="44"/>
      <c r="H69" s="44"/>
      <c r="I69" s="216"/>
      <c r="J69" s="38"/>
      <c r="K69" s="81"/>
      <c r="L69" s="63">
        <f t="shared" si="80"/>
        <v>0</v>
      </c>
      <c r="M69" s="63"/>
      <c r="N69" s="64"/>
      <c r="O69" s="74"/>
      <c r="P69" s="63">
        <f t="shared" si="81"/>
        <v>0</v>
      </c>
      <c r="Q69" s="63"/>
      <c r="R69" s="64"/>
      <c r="S69" s="74"/>
      <c r="T69" s="63">
        <f t="shared" si="82"/>
        <v>0</v>
      </c>
      <c r="U69" s="63"/>
      <c r="V69" s="86"/>
      <c r="W69" s="74"/>
      <c r="X69" s="67">
        <f t="shared" si="83"/>
        <v>0</v>
      </c>
      <c r="Y69" s="63"/>
      <c r="Z69" s="64"/>
      <c r="AA69" s="73">
        <v>4.5994000000000002</v>
      </c>
      <c r="AB69" s="67">
        <f t="shared" si="84"/>
        <v>0</v>
      </c>
      <c r="AC69" s="63"/>
      <c r="AD69" s="64"/>
      <c r="AE69" s="69">
        <f t="shared" si="85"/>
        <v>4.5994000000000002</v>
      </c>
      <c r="AF69" s="67">
        <f t="shared" si="85"/>
        <v>0</v>
      </c>
      <c r="AG69" s="63"/>
      <c r="AH69" s="86"/>
      <c r="AI69" s="69">
        <f t="shared" si="86"/>
        <v>3.0005999999999995</v>
      </c>
      <c r="AJ69" s="68">
        <f t="shared" si="87"/>
        <v>0</v>
      </c>
      <c r="AL69" s="87"/>
    </row>
    <row r="70" spans="1:38" ht="22.5" x14ac:dyDescent="0.25">
      <c r="A70" s="179" t="s">
        <v>107</v>
      </c>
      <c r="B70" s="207" t="s">
        <v>107</v>
      </c>
      <c r="C70" s="14"/>
      <c r="D70" s="39" t="s">
        <v>108</v>
      </c>
      <c r="E70" s="40" t="s">
        <v>19</v>
      </c>
      <c r="F70" s="52">
        <v>1.9</v>
      </c>
      <c r="G70" s="44"/>
      <c r="H70" s="44"/>
      <c r="I70" s="216"/>
      <c r="J70" s="38"/>
      <c r="K70" s="81"/>
      <c r="L70" s="63">
        <f t="shared" si="80"/>
        <v>0</v>
      </c>
      <c r="M70" s="63"/>
      <c r="N70" s="64"/>
      <c r="O70" s="74"/>
      <c r="P70" s="63">
        <f t="shared" si="81"/>
        <v>0</v>
      </c>
      <c r="Q70" s="63"/>
      <c r="R70" s="64"/>
      <c r="S70" s="74"/>
      <c r="T70" s="63">
        <f t="shared" si="82"/>
        <v>0</v>
      </c>
      <c r="U70" s="63"/>
      <c r="V70" s="86"/>
      <c r="W70" s="74"/>
      <c r="X70" s="67">
        <f t="shared" si="83"/>
        <v>0</v>
      </c>
      <c r="Y70" s="63"/>
      <c r="Z70" s="64"/>
      <c r="AA70" s="73">
        <v>2.4079999999999999</v>
      </c>
      <c r="AB70" s="67">
        <f t="shared" si="84"/>
        <v>0</v>
      </c>
      <c r="AC70" s="63"/>
      <c r="AD70" s="64"/>
      <c r="AE70" s="69">
        <f t="shared" si="85"/>
        <v>2.4079999999999999</v>
      </c>
      <c r="AF70" s="67">
        <f t="shared" si="85"/>
        <v>0</v>
      </c>
      <c r="AG70" s="63"/>
      <c r="AH70" s="86"/>
      <c r="AI70" s="69">
        <f t="shared" si="86"/>
        <v>-0.50800000000000001</v>
      </c>
      <c r="AJ70" s="68">
        <f t="shared" si="87"/>
        <v>0</v>
      </c>
      <c r="AL70" s="87"/>
    </row>
    <row r="71" spans="1:38" ht="22.5" x14ac:dyDescent="0.25">
      <c r="A71" s="179" t="s">
        <v>109</v>
      </c>
      <c r="B71" s="207" t="s">
        <v>109</v>
      </c>
      <c r="C71" s="14"/>
      <c r="D71" s="39" t="s">
        <v>110</v>
      </c>
      <c r="E71" s="40" t="s">
        <v>19</v>
      </c>
      <c r="F71" s="52">
        <v>1.9</v>
      </c>
      <c r="G71" s="44"/>
      <c r="H71" s="44"/>
      <c r="I71" s="216"/>
      <c r="J71" s="38"/>
      <c r="K71" s="81"/>
      <c r="L71" s="63">
        <f t="shared" si="80"/>
        <v>0</v>
      </c>
      <c r="M71" s="63"/>
      <c r="N71" s="64"/>
      <c r="O71" s="74"/>
      <c r="P71" s="63">
        <f t="shared" si="81"/>
        <v>0</v>
      </c>
      <c r="Q71" s="63"/>
      <c r="R71" s="64"/>
      <c r="S71" s="74"/>
      <c r="T71" s="63">
        <f t="shared" si="82"/>
        <v>0</v>
      </c>
      <c r="U71" s="63"/>
      <c r="V71" s="86"/>
      <c r="W71" s="74"/>
      <c r="X71" s="67">
        <f t="shared" si="83"/>
        <v>0</v>
      </c>
      <c r="Y71" s="63"/>
      <c r="Z71" s="64"/>
      <c r="AA71" s="73">
        <v>2.4079999999999999</v>
      </c>
      <c r="AB71" s="67">
        <f t="shared" si="84"/>
        <v>0</v>
      </c>
      <c r="AC71" s="63"/>
      <c r="AD71" s="64"/>
      <c r="AE71" s="69">
        <f t="shared" si="85"/>
        <v>2.4079999999999999</v>
      </c>
      <c r="AF71" s="67">
        <f t="shared" si="85"/>
        <v>0</v>
      </c>
      <c r="AG71" s="63"/>
      <c r="AH71" s="86"/>
      <c r="AI71" s="69">
        <f t="shared" si="86"/>
        <v>-0.50800000000000001</v>
      </c>
      <c r="AJ71" s="68">
        <f t="shared" si="87"/>
        <v>0</v>
      </c>
      <c r="AL71" s="87"/>
    </row>
    <row r="72" spans="1:38" x14ac:dyDescent="0.25">
      <c r="A72" s="179" t="s">
        <v>111</v>
      </c>
      <c r="B72" s="207" t="s">
        <v>111</v>
      </c>
      <c r="C72" s="14"/>
      <c r="D72" s="39" t="s">
        <v>112</v>
      </c>
      <c r="E72" s="40" t="s">
        <v>15</v>
      </c>
      <c r="F72" s="52">
        <v>32.19</v>
      </c>
      <c r="G72" s="44"/>
      <c r="H72" s="44"/>
      <c r="I72" s="216"/>
      <c r="J72" s="38"/>
      <c r="K72" s="81"/>
      <c r="L72" s="63">
        <f t="shared" si="80"/>
        <v>0</v>
      </c>
      <c r="M72" s="63"/>
      <c r="N72" s="64"/>
      <c r="O72" s="74"/>
      <c r="P72" s="63">
        <f t="shared" si="81"/>
        <v>0</v>
      </c>
      <c r="Q72" s="63"/>
      <c r="R72" s="64"/>
      <c r="S72" s="74"/>
      <c r="T72" s="63">
        <f t="shared" si="82"/>
        <v>0</v>
      </c>
      <c r="U72" s="63"/>
      <c r="V72" s="86"/>
      <c r="W72" s="74"/>
      <c r="X72" s="67">
        <f>ROUND(W72*G72,0)</f>
        <v>0</v>
      </c>
      <c r="Y72" s="63"/>
      <c r="Z72" s="64"/>
      <c r="AA72" s="73">
        <v>20.84</v>
      </c>
      <c r="AB72" s="67">
        <f t="shared" si="84"/>
        <v>0</v>
      </c>
      <c r="AC72" s="63"/>
      <c r="AD72" s="64"/>
      <c r="AE72" s="69">
        <f t="shared" si="85"/>
        <v>20.84</v>
      </c>
      <c r="AF72" s="67">
        <f t="shared" si="85"/>
        <v>0</v>
      </c>
      <c r="AG72" s="63"/>
      <c r="AH72" s="86"/>
      <c r="AI72" s="69">
        <f t="shared" si="86"/>
        <v>11.349999999999998</v>
      </c>
      <c r="AJ72" s="68">
        <f t="shared" si="87"/>
        <v>0</v>
      </c>
      <c r="AL72" s="87"/>
    </row>
    <row r="73" spans="1:38" x14ac:dyDescent="0.25">
      <c r="A73" s="177" t="s">
        <v>113</v>
      </c>
      <c r="B73" s="202" t="s">
        <v>113</v>
      </c>
      <c r="C73" s="131"/>
      <c r="D73" s="11" t="s">
        <v>34</v>
      </c>
      <c r="E73" s="160"/>
      <c r="F73" s="161"/>
      <c r="G73" s="162"/>
      <c r="H73" s="162"/>
      <c r="I73" s="163"/>
      <c r="J73" s="163"/>
      <c r="K73" s="164"/>
      <c r="L73" s="70">
        <f t="shared" ref="L73" si="88">SUM(L74:L78)</f>
        <v>0</v>
      </c>
      <c r="M73" s="70"/>
      <c r="N73" s="71"/>
      <c r="O73" s="78"/>
      <c r="P73" s="70">
        <f t="shared" ref="P73" si="89">SUM(P74:P78)</f>
        <v>0</v>
      </c>
      <c r="Q73" s="70"/>
      <c r="R73" s="71"/>
      <c r="S73" s="78"/>
      <c r="T73" s="70">
        <f t="shared" ref="T73" si="90">SUM(T74:T78)</f>
        <v>0</v>
      </c>
      <c r="U73" s="70"/>
      <c r="V73" s="132"/>
      <c r="W73" s="78"/>
      <c r="X73" s="70">
        <f>SUM(X74:X78)</f>
        <v>0</v>
      </c>
      <c r="Y73" s="70"/>
      <c r="Z73" s="71"/>
      <c r="AA73" s="78"/>
      <c r="AB73" s="70">
        <f>SUM(AB74:AB78)</f>
        <v>0</v>
      </c>
      <c r="AC73" s="70"/>
      <c r="AD73" s="71"/>
      <c r="AE73" s="72"/>
      <c r="AF73" s="70">
        <f>SUM(AF74:AF78)</f>
        <v>0</v>
      </c>
      <c r="AG73" s="70"/>
      <c r="AH73" s="132"/>
      <c r="AI73" s="72"/>
      <c r="AJ73" s="71">
        <f>SUM(AJ74:AJ78)</f>
        <v>0</v>
      </c>
      <c r="AL73" s="87"/>
    </row>
    <row r="74" spans="1:38" s="289" customFormat="1" ht="22.5" x14ac:dyDescent="0.25">
      <c r="A74" s="290" t="s">
        <v>114</v>
      </c>
      <c r="B74" s="291" t="s">
        <v>114</v>
      </c>
      <c r="C74" s="273" t="s">
        <v>515</v>
      </c>
      <c r="D74" s="293" t="s">
        <v>115</v>
      </c>
      <c r="E74" s="294" t="s">
        <v>15</v>
      </c>
      <c r="F74" s="300">
        <v>7.1</v>
      </c>
      <c r="G74" s="296"/>
      <c r="H74" s="296"/>
      <c r="I74" s="297"/>
      <c r="J74" s="303"/>
      <c r="K74" s="280">
        <v>1.29</v>
      </c>
      <c r="L74" s="284">
        <f t="shared" ref="L74:L78" si="91">ROUND(K74*G74,2)</f>
        <v>0</v>
      </c>
      <c r="M74" s="284"/>
      <c r="N74" s="285"/>
      <c r="O74" s="283"/>
      <c r="P74" s="284">
        <f t="shared" ref="P74:P78" si="92">ROUND(O74*G74,2)</f>
        <v>0</v>
      </c>
      <c r="Q74" s="284"/>
      <c r="R74" s="285"/>
      <c r="S74" s="92">
        <v>1.29</v>
      </c>
      <c r="T74" s="281">
        <f>ROUND(S74*G74,0)</f>
        <v>0</v>
      </c>
      <c r="U74" s="281"/>
      <c r="V74" s="286"/>
      <c r="W74" s="92"/>
      <c r="X74" s="281">
        <f>ROUND(W74*G74,0)</f>
        <v>0</v>
      </c>
      <c r="Y74" s="281"/>
      <c r="Z74" s="282"/>
      <c r="AA74" s="92"/>
      <c r="AB74" s="281">
        <f t="shared" ref="AB74:AB78" si="93">ROUND(AA74*G74,0)</f>
        <v>0</v>
      </c>
      <c r="AC74" s="284"/>
      <c r="AD74" s="285"/>
      <c r="AE74" s="287">
        <f t="shared" ref="AE74:AF78" si="94">K74+O74+S74+W74+AA74</f>
        <v>2.58</v>
      </c>
      <c r="AF74" s="281">
        <f t="shared" si="94"/>
        <v>0</v>
      </c>
      <c r="AG74" s="281"/>
      <c r="AH74" s="286"/>
      <c r="AI74" s="287">
        <f t="shared" ref="AI74:AI78" si="95">F74-AE74</f>
        <v>4.5199999999999996</v>
      </c>
      <c r="AJ74" s="282">
        <f t="shared" ref="AJ74:AJ78" si="96">H74-AF74</f>
        <v>0</v>
      </c>
      <c r="AL74" s="288"/>
    </row>
    <row r="75" spans="1:38" s="289" customFormat="1" ht="33.75" x14ac:dyDescent="0.25">
      <c r="A75" s="290" t="s">
        <v>116</v>
      </c>
      <c r="B75" s="291" t="s">
        <v>116</v>
      </c>
      <c r="C75" s="273" t="s">
        <v>515</v>
      </c>
      <c r="D75" s="293" t="s">
        <v>117</v>
      </c>
      <c r="E75" s="294" t="s">
        <v>15</v>
      </c>
      <c r="F75" s="300">
        <v>4.0999999999999996</v>
      </c>
      <c r="G75" s="296"/>
      <c r="H75" s="296"/>
      <c r="I75" s="297"/>
      <c r="J75" s="303"/>
      <c r="K75" s="280">
        <v>1.1399999999999999</v>
      </c>
      <c r="L75" s="284">
        <f t="shared" si="91"/>
        <v>0</v>
      </c>
      <c r="M75" s="284"/>
      <c r="N75" s="285"/>
      <c r="O75" s="283"/>
      <c r="P75" s="284">
        <f t="shared" si="92"/>
        <v>0</v>
      </c>
      <c r="Q75" s="284"/>
      <c r="R75" s="285"/>
      <c r="S75" s="92">
        <v>0.82</v>
      </c>
      <c r="T75" s="281">
        <f t="shared" ref="T75:T78" si="97">ROUND(S75*G75,0)</f>
        <v>0</v>
      </c>
      <c r="U75" s="281"/>
      <c r="V75" s="286"/>
      <c r="W75" s="92"/>
      <c r="X75" s="281">
        <f t="shared" ref="X75:X77" si="98">ROUND(W75*G75,0)</f>
        <v>0</v>
      </c>
      <c r="Y75" s="281"/>
      <c r="Z75" s="282"/>
      <c r="AA75" s="92"/>
      <c r="AB75" s="281">
        <f t="shared" si="93"/>
        <v>0</v>
      </c>
      <c r="AC75" s="284"/>
      <c r="AD75" s="285"/>
      <c r="AE75" s="287">
        <f t="shared" si="94"/>
        <v>1.96</v>
      </c>
      <c r="AF75" s="281">
        <f t="shared" si="94"/>
        <v>0</v>
      </c>
      <c r="AG75" s="281"/>
      <c r="AH75" s="286"/>
      <c r="AI75" s="287">
        <f t="shared" si="95"/>
        <v>2.1399999999999997</v>
      </c>
      <c r="AJ75" s="282">
        <f t="shared" si="96"/>
        <v>0</v>
      </c>
      <c r="AL75" s="288"/>
    </row>
    <row r="76" spans="1:38" s="322" customFormat="1" ht="33.75" x14ac:dyDescent="0.25">
      <c r="A76" s="304" t="s">
        <v>118</v>
      </c>
      <c r="B76" s="305" t="s">
        <v>118</v>
      </c>
      <c r="C76" s="306"/>
      <c r="D76" s="307" t="s">
        <v>52</v>
      </c>
      <c r="E76" s="308" t="s">
        <v>19</v>
      </c>
      <c r="F76" s="309">
        <v>0.4</v>
      </c>
      <c r="G76" s="310"/>
      <c r="H76" s="310"/>
      <c r="I76" s="311"/>
      <c r="J76" s="312"/>
      <c r="K76" s="326"/>
      <c r="L76" s="314">
        <f t="shared" si="91"/>
        <v>0</v>
      </c>
      <c r="M76" s="314"/>
      <c r="N76" s="315"/>
      <c r="O76" s="316"/>
      <c r="P76" s="314">
        <f t="shared" si="92"/>
        <v>0</v>
      </c>
      <c r="Q76" s="314"/>
      <c r="R76" s="315"/>
      <c r="S76" s="317">
        <v>2.9600000000000001E-2</v>
      </c>
      <c r="T76" s="318">
        <f t="shared" si="97"/>
        <v>0</v>
      </c>
      <c r="U76" s="318"/>
      <c r="V76" s="319"/>
      <c r="W76" s="317"/>
      <c r="X76" s="318">
        <f t="shared" si="98"/>
        <v>0</v>
      </c>
      <c r="Y76" s="318"/>
      <c r="Z76" s="320"/>
      <c r="AA76" s="317"/>
      <c r="AB76" s="318">
        <f t="shared" si="93"/>
        <v>0</v>
      </c>
      <c r="AC76" s="314"/>
      <c r="AD76" s="315"/>
      <c r="AE76" s="321">
        <f t="shared" si="94"/>
        <v>2.9600000000000001E-2</v>
      </c>
      <c r="AF76" s="318">
        <f t="shared" si="94"/>
        <v>0</v>
      </c>
      <c r="AG76" s="318"/>
      <c r="AH76" s="319"/>
      <c r="AI76" s="321">
        <f t="shared" si="95"/>
        <v>0.37040000000000001</v>
      </c>
      <c r="AJ76" s="320">
        <f t="shared" si="96"/>
        <v>0</v>
      </c>
      <c r="AK76" s="322" t="s">
        <v>523</v>
      </c>
      <c r="AL76" s="323"/>
    </row>
    <row r="77" spans="1:38" s="322" customFormat="1" ht="33.75" x14ac:dyDescent="0.25">
      <c r="A77" s="304" t="s">
        <v>119</v>
      </c>
      <c r="B77" s="305" t="s">
        <v>119</v>
      </c>
      <c r="C77" s="306"/>
      <c r="D77" s="307" t="s">
        <v>120</v>
      </c>
      <c r="E77" s="308" t="s">
        <v>19</v>
      </c>
      <c r="F77" s="309">
        <v>0.32</v>
      </c>
      <c r="G77" s="310"/>
      <c r="H77" s="310"/>
      <c r="I77" s="311"/>
      <c r="J77" s="312"/>
      <c r="K77" s="326"/>
      <c r="L77" s="314">
        <f t="shared" si="91"/>
        <v>0</v>
      </c>
      <c r="M77" s="314"/>
      <c r="N77" s="315"/>
      <c r="O77" s="316"/>
      <c r="P77" s="314">
        <f t="shared" si="92"/>
        <v>0</v>
      </c>
      <c r="Q77" s="314"/>
      <c r="R77" s="315"/>
      <c r="S77" s="317">
        <v>0.18479999999999999</v>
      </c>
      <c r="T77" s="318">
        <f t="shared" si="97"/>
        <v>0</v>
      </c>
      <c r="U77" s="318"/>
      <c r="V77" s="319"/>
      <c r="W77" s="317"/>
      <c r="X77" s="318">
        <f t="shared" si="98"/>
        <v>0</v>
      </c>
      <c r="Y77" s="318"/>
      <c r="Z77" s="320"/>
      <c r="AA77" s="317"/>
      <c r="AB77" s="318">
        <f t="shared" si="93"/>
        <v>0</v>
      </c>
      <c r="AC77" s="314"/>
      <c r="AD77" s="315"/>
      <c r="AE77" s="321">
        <f t="shared" si="94"/>
        <v>0.18479999999999999</v>
      </c>
      <c r="AF77" s="318">
        <f t="shared" si="94"/>
        <v>0</v>
      </c>
      <c r="AG77" s="318"/>
      <c r="AH77" s="319"/>
      <c r="AI77" s="321">
        <f t="shared" si="95"/>
        <v>0.13520000000000001</v>
      </c>
      <c r="AJ77" s="320">
        <f t="shared" si="96"/>
        <v>0</v>
      </c>
      <c r="AK77" s="322" t="s">
        <v>524</v>
      </c>
      <c r="AL77" s="323"/>
    </row>
    <row r="78" spans="1:38" s="289" customFormat="1" ht="45" x14ac:dyDescent="0.25">
      <c r="A78" s="290" t="s">
        <v>121</v>
      </c>
      <c r="B78" s="291" t="s">
        <v>121</v>
      </c>
      <c r="C78" s="292"/>
      <c r="D78" s="293" t="s">
        <v>54</v>
      </c>
      <c r="E78" s="294" t="s">
        <v>26</v>
      </c>
      <c r="F78" s="300">
        <v>206.8</v>
      </c>
      <c r="G78" s="296"/>
      <c r="H78" s="296"/>
      <c r="I78" s="297"/>
      <c r="J78" s="303"/>
      <c r="K78" s="280">
        <v>37.700000000000003</v>
      </c>
      <c r="L78" s="284">
        <f t="shared" si="91"/>
        <v>0</v>
      </c>
      <c r="M78" s="284"/>
      <c r="N78" s="285"/>
      <c r="O78" s="283"/>
      <c r="P78" s="284">
        <f t="shared" si="92"/>
        <v>0</v>
      </c>
      <c r="Q78" s="284"/>
      <c r="R78" s="285"/>
      <c r="S78" s="92">
        <v>37.700000000000003</v>
      </c>
      <c r="T78" s="281">
        <f t="shared" si="97"/>
        <v>0</v>
      </c>
      <c r="U78" s="281"/>
      <c r="V78" s="286"/>
      <c r="W78" s="92"/>
      <c r="X78" s="281">
        <f>ROUND(W78*G78,0)</f>
        <v>0</v>
      </c>
      <c r="Y78" s="281"/>
      <c r="Z78" s="282"/>
      <c r="AA78" s="92"/>
      <c r="AB78" s="281">
        <f t="shared" si="93"/>
        <v>0</v>
      </c>
      <c r="AC78" s="284"/>
      <c r="AD78" s="285"/>
      <c r="AE78" s="287">
        <f t="shared" si="94"/>
        <v>75.400000000000006</v>
      </c>
      <c r="AF78" s="281">
        <f t="shared" si="94"/>
        <v>0</v>
      </c>
      <c r="AG78" s="281"/>
      <c r="AH78" s="286"/>
      <c r="AI78" s="287">
        <f t="shared" si="95"/>
        <v>131.4</v>
      </c>
      <c r="AJ78" s="282">
        <f t="shared" si="96"/>
        <v>0</v>
      </c>
      <c r="AL78" s="288"/>
    </row>
    <row r="79" spans="1:38" ht="22.5" x14ac:dyDescent="0.25">
      <c r="A79" s="179"/>
      <c r="B79" s="207"/>
      <c r="C79" s="14"/>
      <c r="D79" s="39" t="s">
        <v>22</v>
      </c>
      <c r="E79" s="40"/>
      <c r="F79" s="52"/>
      <c r="G79" s="44"/>
      <c r="H79" s="44"/>
      <c r="I79" s="216"/>
      <c r="J79" s="38"/>
      <c r="K79" s="81"/>
      <c r="L79" s="61"/>
      <c r="M79" s="61"/>
      <c r="N79" s="62"/>
      <c r="O79" s="77"/>
      <c r="P79" s="61"/>
      <c r="Q79" s="61"/>
      <c r="R79" s="62"/>
      <c r="S79" s="77"/>
      <c r="T79" s="61"/>
      <c r="U79" s="61"/>
      <c r="V79" s="84"/>
      <c r="W79" s="77"/>
      <c r="X79" s="61"/>
      <c r="Y79" s="61"/>
      <c r="Z79" s="62"/>
      <c r="AA79" s="77"/>
      <c r="AB79" s="61"/>
      <c r="AC79" s="61"/>
      <c r="AD79" s="62"/>
      <c r="AE79" s="60"/>
      <c r="AF79" s="61"/>
      <c r="AG79" s="61"/>
      <c r="AH79" s="84"/>
      <c r="AI79" s="60"/>
      <c r="AJ79" s="62"/>
      <c r="AL79" s="87"/>
    </row>
    <row r="80" spans="1:38" ht="33.75" x14ac:dyDescent="0.25">
      <c r="A80" s="179"/>
      <c r="B80" s="207"/>
      <c r="C80" s="14"/>
      <c r="D80" s="39" t="s">
        <v>64</v>
      </c>
      <c r="E80" s="40" t="s">
        <v>19</v>
      </c>
      <c r="F80" s="53">
        <f>0.4+0.32</f>
        <v>0.72</v>
      </c>
      <c r="G80" s="44"/>
      <c r="H80" s="44"/>
      <c r="I80" s="216"/>
      <c r="J80" s="38"/>
      <c r="K80" s="81"/>
      <c r="L80" s="61"/>
      <c r="M80" s="61"/>
      <c r="N80" s="62"/>
      <c r="O80" s="77"/>
      <c r="P80" s="61"/>
      <c r="Q80" s="61"/>
      <c r="R80" s="62"/>
      <c r="S80" s="77"/>
      <c r="T80" s="61"/>
      <c r="U80" s="61"/>
      <c r="V80" s="84"/>
      <c r="W80" s="77"/>
      <c r="X80" s="61"/>
      <c r="Y80" s="61"/>
      <c r="Z80" s="62"/>
      <c r="AA80" s="77"/>
      <c r="AB80" s="61"/>
      <c r="AC80" s="61"/>
      <c r="AD80" s="62"/>
      <c r="AE80" s="60"/>
      <c r="AF80" s="61"/>
      <c r="AG80" s="61"/>
      <c r="AH80" s="84"/>
      <c r="AI80" s="60"/>
      <c r="AJ80" s="62"/>
      <c r="AL80" s="87"/>
    </row>
    <row r="81" spans="1:38" x14ac:dyDescent="0.25">
      <c r="A81" s="177" t="s">
        <v>122</v>
      </c>
      <c r="B81" s="202" t="s">
        <v>122</v>
      </c>
      <c r="C81" s="131"/>
      <c r="D81" s="11" t="s">
        <v>123</v>
      </c>
      <c r="E81" s="160"/>
      <c r="F81" s="161"/>
      <c r="G81" s="162"/>
      <c r="H81" s="162"/>
      <c r="I81" s="163"/>
      <c r="J81" s="163"/>
      <c r="K81" s="164"/>
      <c r="L81" s="70">
        <f t="shared" ref="L81" si="99">SUM(L82:L84)</f>
        <v>0</v>
      </c>
      <c r="M81" s="70"/>
      <c r="N81" s="71"/>
      <c r="O81" s="78"/>
      <c r="P81" s="70">
        <f t="shared" ref="P81" si="100">SUM(P82:P84)</f>
        <v>0</v>
      </c>
      <c r="Q81" s="70"/>
      <c r="R81" s="71"/>
      <c r="S81" s="78"/>
      <c r="T81" s="70">
        <f t="shared" ref="T81" si="101">SUM(T82:T84)</f>
        <v>0</v>
      </c>
      <c r="U81" s="70"/>
      <c r="V81" s="132"/>
      <c r="W81" s="78"/>
      <c r="X81" s="70">
        <f>SUM(X82:X84)</f>
        <v>0</v>
      </c>
      <c r="Y81" s="70"/>
      <c r="Z81" s="71"/>
      <c r="AA81" s="78"/>
      <c r="AB81" s="70">
        <f>SUM(AB82:AB84)</f>
        <v>0</v>
      </c>
      <c r="AC81" s="70"/>
      <c r="AD81" s="71"/>
      <c r="AE81" s="72"/>
      <c r="AF81" s="70">
        <f t="shared" ref="AF81" si="102">SUM(AF82:AF84)</f>
        <v>0</v>
      </c>
      <c r="AG81" s="70"/>
      <c r="AH81" s="132"/>
      <c r="AI81" s="72"/>
      <c r="AJ81" s="71">
        <f>SUM(AJ82:AJ84)</f>
        <v>0</v>
      </c>
      <c r="AL81" s="87"/>
    </row>
    <row r="82" spans="1:38" s="322" customFormat="1" ht="22.5" x14ac:dyDescent="0.25">
      <c r="A82" s="304" t="s">
        <v>124</v>
      </c>
      <c r="B82" s="305" t="s">
        <v>124</v>
      </c>
      <c r="C82" s="306"/>
      <c r="D82" s="307" t="s">
        <v>125</v>
      </c>
      <c r="E82" s="308" t="s">
        <v>15</v>
      </c>
      <c r="F82" s="309">
        <v>67.7</v>
      </c>
      <c r="G82" s="310"/>
      <c r="H82" s="310"/>
      <c r="I82" s="311"/>
      <c r="J82" s="312"/>
      <c r="K82" s="313"/>
      <c r="L82" s="314">
        <f t="shared" ref="L82:L84" si="103">ROUND(K82*G82,2)</f>
        <v>0</v>
      </c>
      <c r="M82" s="314"/>
      <c r="N82" s="315"/>
      <c r="O82" s="316"/>
      <c r="P82" s="314">
        <f t="shared" ref="P82:P84" si="104">ROUND(O82*G82,2)</f>
        <v>0</v>
      </c>
      <c r="Q82" s="314"/>
      <c r="R82" s="315"/>
      <c r="S82" s="317">
        <v>12.7</v>
      </c>
      <c r="T82" s="318">
        <f>ROUND(S82*G82,0)</f>
        <v>0</v>
      </c>
      <c r="U82" s="314"/>
      <c r="V82" s="327"/>
      <c r="W82" s="317"/>
      <c r="X82" s="318">
        <f>ROUND(W82*G82,0)</f>
        <v>0</v>
      </c>
      <c r="Y82" s="314"/>
      <c r="Z82" s="315"/>
      <c r="AA82" s="317"/>
      <c r="AB82" s="318">
        <f t="shared" ref="AB82:AB84" si="105">ROUND(AA82*G82,0)</f>
        <v>0</v>
      </c>
      <c r="AC82" s="314"/>
      <c r="AD82" s="315"/>
      <c r="AE82" s="321">
        <f t="shared" ref="AE82:AF84" si="106">K82+O82+S82+W82+AA82</f>
        <v>12.7</v>
      </c>
      <c r="AF82" s="318">
        <f t="shared" si="106"/>
        <v>0</v>
      </c>
      <c r="AG82" s="314"/>
      <c r="AH82" s="327"/>
      <c r="AI82" s="321">
        <f t="shared" ref="AI82:AI84" si="107">F82-AE82</f>
        <v>55</v>
      </c>
      <c r="AJ82" s="320">
        <f t="shared" ref="AJ82:AJ84" si="108">H82-AF82</f>
        <v>0</v>
      </c>
      <c r="AK82" s="322" t="s">
        <v>525</v>
      </c>
      <c r="AL82" s="323"/>
    </row>
    <row r="83" spans="1:38" s="322" customFormat="1" ht="33.75" x14ac:dyDescent="0.25">
      <c r="A83" s="304" t="s">
        <v>126</v>
      </c>
      <c r="B83" s="305" t="s">
        <v>126</v>
      </c>
      <c r="C83" s="306"/>
      <c r="D83" s="307" t="s">
        <v>127</v>
      </c>
      <c r="E83" s="308" t="s">
        <v>19</v>
      </c>
      <c r="F83" s="309">
        <f>18.6+6.4+0.1</f>
        <v>25.1</v>
      </c>
      <c r="G83" s="310"/>
      <c r="H83" s="310"/>
      <c r="I83" s="311"/>
      <c r="J83" s="312"/>
      <c r="K83" s="313"/>
      <c r="L83" s="314">
        <f t="shared" si="103"/>
        <v>0</v>
      </c>
      <c r="M83" s="314"/>
      <c r="N83" s="315"/>
      <c r="O83" s="316"/>
      <c r="P83" s="314">
        <f t="shared" si="104"/>
        <v>0</v>
      </c>
      <c r="Q83" s="314"/>
      <c r="R83" s="315"/>
      <c r="S83" s="317">
        <v>4.4101999999999997</v>
      </c>
      <c r="T83" s="318">
        <f>ROUND(S83*G83,0)</f>
        <v>0</v>
      </c>
      <c r="U83" s="314"/>
      <c r="V83" s="327"/>
      <c r="W83" s="317"/>
      <c r="X83" s="318">
        <f t="shared" ref="X83:X84" si="109">ROUND(W83*G83,0)</f>
        <v>0</v>
      </c>
      <c r="Y83" s="314"/>
      <c r="Z83" s="315"/>
      <c r="AA83" s="317"/>
      <c r="AB83" s="318">
        <f t="shared" si="105"/>
        <v>0</v>
      </c>
      <c r="AC83" s="314"/>
      <c r="AD83" s="315"/>
      <c r="AE83" s="321">
        <f t="shared" si="106"/>
        <v>4.4101999999999997</v>
      </c>
      <c r="AF83" s="318">
        <f t="shared" si="106"/>
        <v>0</v>
      </c>
      <c r="AG83" s="314"/>
      <c r="AH83" s="327"/>
      <c r="AI83" s="321">
        <f t="shared" si="107"/>
        <v>20.689800000000002</v>
      </c>
      <c r="AJ83" s="320">
        <f t="shared" si="108"/>
        <v>0</v>
      </c>
      <c r="AK83" s="322" t="s">
        <v>526</v>
      </c>
      <c r="AL83" s="323"/>
    </row>
    <row r="84" spans="1:38" ht="22.5" x14ac:dyDescent="0.25">
      <c r="A84" s="179" t="s">
        <v>128</v>
      </c>
      <c r="B84" s="207" t="s">
        <v>128</v>
      </c>
      <c r="C84" s="14"/>
      <c r="D84" s="39" t="s">
        <v>129</v>
      </c>
      <c r="E84" s="40" t="s">
        <v>130</v>
      </c>
      <c r="F84" s="52">
        <v>192</v>
      </c>
      <c r="G84" s="44"/>
      <c r="H84" s="44"/>
      <c r="I84" s="216"/>
      <c r="J84" s="38"/>
      <c r="K84" s="81"/>
      <c r="L84" s="63">
        <f t="shared" si="103"/>
        <v>0</v>
      </c>
      <c r="M84" s="63"/>
      <c r="N84" s="64"/>
      <c r="O84" s="74"/>
      <c r="P84" s="63">
        <f t="shared" si="104"/>
        <v>0</v>
      </c>
      <c r="Q84" s="63"/>
      <c r="R84" s="64"/>
      <c r="S84" s="74"/>
      <c r="T84" s="63">
        <f t="shared" ref="T84" si="110">ROUND(S84*G84,2)</f>
        <v>0</v>
      </c>
      <c r="U84" s="63"/>
      <c r="V84" s="86"/>
      <c r="W84" s="74"/>
      <c r="X84" s="67">
        <f t="shared" si="109"/>
        <v>0</v>
      </c>
      <c r="Y84" s="63"/>
      <c r="Z84" s="64"/>
      <c r="AA84" s="74"/>
      <c r="AB84" s="67">
        <f t="shared" si="105"/>
        <v>0</v>
      </c>
      <c r="AC84" s="63"/>
      <c r="AD84" s="64"/>
      <c r="AE84" s="69">
        <f t="shared" si="106"/>
        <v>0</v>
      </c>
      <c r="AF84" s="67">
        <f t="shared" si="106"/>
        <v>0</v>
      </c>
      <c r="AG84" s="63"/>
      <c r="AH84" s="86"/>
      <c r="AI84" s="69">
        <f t="shared" si="107"/>
        <v>192</v>
      </c>
      <c r="AJ84" s="68">
        <f t="shared" si="108"/>
        <v>0</v>
      </c>
      <c r="AL84" s="87"/>
    </row>
    <row r="85" spans="1:38" x14ac:dyDescent="0.25">
      <c r="A85" s="179"/>
      <c r="B85" s="207"/>
      <c r="C85" s="14"/>
      <c r="D85" s="39"/>
      <c r="E85" s="40"/>
      <c r="F85" s="40"/>
      <c r="G85" s="44"/>
      <c r="H85" s="44"/>
      <c r="I85" s="216"/>
      <c r="J85" s="38"/>
      <c r="K85" s="81"/>
      <c r="L85" s="61"/>
      <c r="M85" s="61"/>
      <c r="N85" s="62"/>
      <c r="O85" s="77"/>
      <c r="P85" s="61"/>
      <c r="Q85" s="61"/>
      <c r="R85" s="62"/>
      <c r="S85" s="77"/>
      <c r="T85" s="63"/>
      <c r="U85" s="61"/>
      <c r="V85" s="84"/>
      <c r="W85" s="77"/>
      <c r="X85" s="63"/>
      <c r="Y85" s="61"/>
      <c r="Z85" s="62"/>
      <c r="AA85" s="77"/>
      <c r="AB85" s="63"/>
      <c r="AC85" s="61"/>
      <c r="AD85" s="62"/>
      <c r="AE85" s="60"/>
      <c r="AF85" s="63"/>
      <c r="AG85" s="61"/>
      <c r="AH85" s="84"/>
      <c r="AI85" s="60"/>
      <c r="AJ85" s="64"/>
      <c r="AL85" s="87"/>
    </row>
    <row r="86" spans="1:38" ht="22.5" x14ac:dyDescent="0.25">
      <c r="A86" s="179"/>
      <c r="B86" s="207"/>
      <c r="C86" s="14"/>
      <c r="D86" s="39" t="s">
        <v>22</v>
      </c>
      <c r="E86" s="40"/>
      <c r="F86" s="52"/>
      <c r="G86" s="44"/>
      <c r="H86" s="44"/>
      <c r="I86" s="216"/>
      <c r="J86" s="38"/>
      <c r="K86" s="81"/>
      <c r="L86" s="61"/>
      <c r="M86" s="61"/>
      <c r="N86" s="62"/>
      <c r="O86" s="77"/>
      <c r="P86" s="61"/>
      <c r="Q86" s="61"/>
      <c r="R86" s="62"/>
      <c r="S86" s="77"/>
      <c r="T86" s="61"/>
      <c r="U86" s="61"/>
      <c r="V86" s="84"/>
      <c r="W86" s="77"/>
      <c r="X86" s="61"/>
      <c r="Y86" s="61"/>
      <c r="Z86" s="62"/>
      <c r="AA86" s="77"/>
      <c r="AB86" s="61"/>
      <c r="AC86" s="61"/>
      <c r="AD86" s="62"/>
      <c r="AE86" s="60"/>
      <c r="AF86" s="61"/>
      <c r="AG86" s="61"/>
      <c r="AH86" s="84"/>
      <c r="AI86" s="60"/>
      <c r="AJ86" s="62"/>
      <c r="AL86" s="87"/>
    </row>
    <row r="87" spans="1:38" x14ac:dyDescent="0.25">
      <c r="A87" s="179"/>
      <c r="B87" s="207"/>
      <c r="C87" s="14"/>
      <c r="D87" s="39" t="s">
        <v>131</v>
      </c>
      <c r="E87" s="40" t="s">
        <v>15</v>
      </c>
      <c r="F87" s="54">
        <v>69.054000000000002</v>
      </c>
      <c r="G87" s="44"/>
      <c r="H87" s="44"/>
      <c r="I87" s="216"/>
      <c r="J87" s="38"/>
      <c r="K87" s="81"/>
      <c r="L87" s="61"/>
      <c r="M87" s="61"/>
      <c r="N87" s="62"/>
      <c r="O87" s="77"/>
      <c r="P87" s="61"/>
      <c r="Q87" s="61"/>
      <c r="R87" s="62"/>
      <c r="S87" s="77"/>
      <c r="T87" s="61"/>
      <c r="U87" s="61"/>
      <c r="V87" s="84"/>
      <c r="W87" s="77"/>
      <c r="X87" s="61"/>
      <c r="Y87" s="61"/>
      <c r="Z87" s="62"/>
      <c r="AA87" s="77"/>
      <c r="AB87" s="61"/>
      <c r="AC87" s="61"/>
      <c r="AD87" s="62"/>
      <c r="AE87" s="60"/>
      <c r="AF87" s="61"/>
      <c r="AG87" s="61"/>
      <c r="AH87" s="84"/>
      <c r="AI87" s="60"/>
      <c r="AJ87" s="62"/>
      <c r="AL87" s="87"/>
    </row>
    <row r="88" spans="1:38" ht="33.75" x14ac:dyDescent="0.25">
      <c r="A88" s="179"/>
      <c r="B88" s="207"/>
      <c r="C88" s="14"/>
      <c r="D88" s="39" t="s">
        <v>27</v>
      </c>
      <c r="E88" s="40" t="s">
        <v>19</v>
      </c>
      <c r="F88" s="55">
        <v>19.1952</v>
      </c>
      <c r="G88" s="44"/>
      <c r="H88" s="44"/>
      <c r="I88" s="216"/>
      <c r="J88" s="38"/>
      <c r="K88" s="81"/>
      <c r="L88" s="61"/>
      <c r="M88" s="61"/>
      <c r="N88" s="62"/>
      <c r="O88" s="77"/>
      <c r="P88" s="61"/>
      <c r="Q88" s="61"/>
      <c r="R88" s="62"/>
      <c r="S88" s="77"/>
      <c r="T88" s="61"/>
      <c r="U88" s="61"/>
      <c r="V88" s="84"/>
      <c r="W88" s="77"/>
      <c r="X88" s="61"/>
      <c r="Y88" s="61"/>
      <c r="Z88" s="62"/>
      <c r="AA88" s="77"/>
      <c r="AB88" s="61"/>
      <c r="AC88" s="61"/>
      <c r="AD88" s="62"/>
      <c r="AE88" s="60"/>
      <c r="AF88" s="61"/>
      <c r="AG88" s="61"/>
      <c r="AH88" s="84"/>
      <c r="AI88" s="60"/>
      <c r="AJ88" s="62"/>
      <c r="AL88" s="87"/>
    </row>
    <row r="89" spans="1:38" ht="33.75" x14ac:dyDescent="0.25">
      <c r="A89" s="179"/>
      <c r="B89" s="207"/>
      <c r="C89" s="14"/>
      <c r="D89" s="39" t="s">
        <v>30</v>
      </c>
      <c r="E89" s="40" t="s">
        <v>19</v>
      </c>
      <c r="F89" s="55">
        <v>6.6048</v>
      </c>
      <c r="G89" s="44"/>
      <c r="H89" s="44"/>
      <c r="I89" s="216"/>
      <c r="J89" s="38"/>
      <c r="K89" s="81"/>
      <c r="L89" s="61"/>
      <c r="M89" s="61"/>
      <c r="N89" s="62"/>
      <c r="O89" s="77"/>
      <c r="P89" s="61"/>
      <c r="Q89" s="61"/>
      <c r="R89" s="62"/>
      <c r="S89" s="77"/>
      <c r="T89" s="61"/>
      <c r="U89" s="61"/>
      <c r="V89" s="84"/>
      <c r="W89" s="77"/>
      <c r="X89" s="61"/>
      <c r="Y89" s="61"/>
      <c r="Z89" s="62"/>
      <c r="AA89" s="77"/>
      <c r="AB89" s="61"/>
      <c r="AC89" s="61"/>
      <c r="AD89" s="62"/>
      <c r="AE89" s="60"/>
      <c r="AF89" s="61"/>
      <c r="AG89" s="61"/>
      <c r="AH89" s="84"/>
      <c r="AI89" s="60"/>
      <c r="AJ89" s="62"/>
      <c r="AL89" s="87"/>
    </row>
    <row r="90" spans="1:38" x14ac:dyDescent="0.25">
      <c r="A90" s="177" t="s">
        <v>132</v>
      </c>
      <c r="B90" s="202" t="s">
        <v>132</v>
      </c>
      <c r="C90" s="131"/>
      <c r="D90" s="11" t="s">
        <v>74</v>
      </c>
      <c r="E90" s="160"/>
      <c r="F90" s="161"/>
      <c r="G90" s="162"/>
      <c r="H90" s="162"/>
      <c r="I90" s="163"/>
      <c r="J90" s="163"/>
      <c r="K90" s="164"/>
      <c r="L90" s="70">
        <f t="shared" ref="L90" si="111">SUM(L91:L92)</f>
        <v>0</v>
      </c>
      <c r="M90" s="70"/>
      <c r="N90" s="71"/>
      <c r="O90" s="78"/>
      <c r="P90" s="70">
        <f t="shared" ref="P90" si="112">SUM(P91:P92)</f>
        <v>0</v>
      </c>
      <c r="Q90" s="70"/>
      <c r="R90" s="71"/>
      <c r="S90" s="78"/>
      <c r="T90" s="70">
        <f t="shared" ref="T90" si="113">SUM(T91:T92)</f>
        <v>0</v>
      </c>
      <c r="U90" s="70"/>
      <c r="V90" s="132"/>
      <c r="W90" s="78"/>
      <c r="X90" s="70">
        <f>SUM(X91:X92)</f>
        <v>0</v>
      </c>
      <c r="Y90" s="70"/>
      <c r="Z90" s="71"/>
      <c r="AA90" s="78"/>
      <c r="AB90" s="70">
        <f>SUM(AB91:AB92)</f>
        <v>0</v>
      </c>
      <c r="AC90" s="70"/>
      <c r="AD90" s="71"/>
      <c r="AE90" s="72"/>
      <c r="AF90" s="70">
        <f>SUM(AF91:AF92)</f>
        <v>0</v>
      </c>
      <c r="AG90" s="70"/>
      <c r="AH90" s="132"/>
      <c r="AI90" s="72"/>
      <c r="AJ90" s="71">
        <f>SUM(AJ91:AJ92)</f>
        <v>0</v>
      </c>
      <c r="AL90" s="87"/>
    </row>
    <row r="91" spans="1:38" s="322" customFormat="1" ht="22.5" x14ac:dyDescent="0.25">
      <c r="A91" s="304" t="s">
        <v>133</v>
      </c>
      <c r="B91" s="305" t="s">
        <v>133</v>
      </c>
      <c r="C91" s="306"/>
      <c r="D91" s="307" t="s">
        <v>76</v>
      </c>
      <c r="E91" s="308" t="s">
        <v>15</v>
      </c>
      <c r="F91" s="309">
        <v>2.8</v>
      </c>
      <c r="G91" s="310"/>
      <c r="H91" s="310"/>
      <c r="I91" s="311"/>
      <c r="J91" s="312"/>
      <c r="K91" s="313"/>
      <c r="L91" s="314">
        <f t="shared" ref="L91:L92" si="114">ROUND(K91*G91,2)</f>
        <v>0</v>
      </c>
      <c r="M91" s="314"/>
      <c r="N91" s="315"/>
      <c r="O91" s="316"/>
      <c r="P91" s="314">
        <f t="shared" ref="P91:P92" si="115">ROUND(O91*G91,2)</f>
        <v>0</v>
      </c>
      <c r="Q91" s="314"/>
      <c r="R91" s="315"/>
      <c r="S91" s="317"/>
      <c r="T91" s="318">
        <f>ROUND(S91*G91,2)</f>
        <v>0</v>
      </c>
      <c r="U91" s="318"/>
      <c r="V91" s="319"/>
      <c r="W91" s="317"/>
      <c r="X91" s="318">
        <f>ROUND(W91*G91,0)</f>
        <v>0</v>
      </c>
      <c r="Y91" s="318"/>
      <c r="Z91" s="320"/>
      <c r="AA91" s="317"/>
      <c r="AB91" s="318">
        <f t="shared" ref="AB91:AB92" si="116">ROUND(AA91*G91,0)</f>
        <v>0</v>
      </c>
      <c r="AC91" s="314"/>
      <c r="AD91" s="315"/>
      <c r="AE91" s="321">
        <f t="shared" ref="AE91:AF92" si="117">K91+O91+S91+W91+AA91</f>
        <v>0</v>
      </c>
      <c r="AF91" s="318">
        <f t="shared" si="117"/>
        <v>0</v>
      </c>
      <c r="AG91" s="318"/>
      <c r="AH91" s="319"/>
      <c r="AI91" s="321">
        <f t="shared" ref="AI91:AI92" si="118">F91-AE91</f>
        <v>2.8</v>
      </c>
      <c r="AJ91" s="320">
        <f t="shared" ref="AJ91:AJ92" si="119">H91-AF91</f>
        <v>0</v>
      </c>
      <c r="AK91" s="322" t="s">
        <v>527</v>
      </c>
      <c r="AL91" s="323"/>
    </row>
    <row r="92" spans="1:38" s="322" customFormat="1" ht="22.5" x14ac:dyDescent="0.25">
      <c r="A92" s="304" t="s">
        <v>134</v>
      </c>
      <c r="B92" s="305" t="s">
        <v>134</v>
      </c>
      <c r="C92" s="306"/>
      <c r="D92" s="307" t="s">
        <v>135</v>
      </c>
      <c r="E92" s="308" t="s">
        <v>19</v>
      </c>
      <c r="F92" s="309">
        <v>0.6</v>
      </c>
      <c r="G92" s="310"/>
      <c r="H92" s="310"/>
      <c r="I92" s="311"/>
      <c r="J92" s="312"/>
      <c r="K92" s="313"/>
      <c r="L92" s="314">
        <f t="shared" si="114"/>
        <v>0</v>
      </c>
      <c r="M92" s="314"/>
      <c r="N92" s="315"/>
      <c r="O92" s="316"/>
      <c r="P92" s="314">
        <f t="shared" si="115"/>
        <v>0</v>
      </c>
      <c r="Q92" s="314"/>
      <c r="R92" s="315"/>
      <c r="S92" s="317">
        <v>0.1065</v>
      </c>
      <c r="T92" s="318">
        <f>ROUND(S92*G92,0)</f>
        <v>0</v>
      </c>
      <c r="U92" s="318"/>
      <c r="V92" s="319"/>
      <c r="W92" s="317"/>
      <c r="X92" s="318">
        <f t="shared" ref="X92" si="120">ROUND(W92*G92,0)</f>
        <v>0</v>
      </c>
      <c r="Y92" s="318"/>
      <c r="Z92" s="320"/>
      <c r="AA92" s="317"/>
      <c r="AB92" s="318">
        <f t="shared" si="116"/>
        <v>0</v>
      </c>
      <c r="AC92" s="314"/>
      <c r="AD92" s="315"/>
      <c r="AE92" s="321">
        <f t="shared" si="117"/>
        <v>0.1065</v>
      </c>
      <c r="AF92" s="318">
        <f t="shared" si="117"/>
        <v>0</v>
      </c>
      <c r="AG92" s="318"/>
      <c r="AH92" s="319"/>
      <c r="AI92" s="321">
        <f t="shared" si="118"/>
        <v>0.49349999999999999</v>
      </c>
      <c r="AJ92" s="320">
        <f t="shared" si="119"/>
        <v>0</v>
      </c>
      <c r="AK92" s="322" t="s">
        <v>528</v>
      </c>
      <c r="AL92" s="323"/>
    </row>
    <row r="93" spans="1:38" x14ac:dyDescent="0.25">
      <c r="A93" s="179"/>
      <c r="B93" s="207"/>
      <c r="C93" s="14"/>
      <c r="D93" s="39"/>
      <c r="E93" s="40"/>
      <c r="F93" s="52"/>
      <c r="G93" s="44"/>
      <c r="H93" s="44"/>
      <c r="I93" s="216"/>
      <c r="J93" s="38"/>
      <c r="K93" s="81"/>
      <c r="L93" s="61"/>
      <c r="M93" s="61"/>
      <c r="N93" s="62"/>
      <c r="O93" s="77"/>
      <c r="P93" s="61"/>
      <c r="Q93" s="61"/>
      <c r="R93" s="62"/>
      <c r="S93" s="77"/>
      <c r="T93" s="61"/>
      <c r="U93" s="61"/>
      <c r="V93" s="84"/>
      <c r="W93" s="77"/>
      <c r="X93" s="61"/>
      <c r="Y93" s="61"/>
      <c r="Z93" s="62"/>
      <c r="AA93" s="77"/>
      <c r="AB93" s="61"/>
      <c r="AC93" s="61"/>
      <c r="AD93" s="62"/>
      <c r="AE93" s="60"/>
      <c r="AF93" s="61"/>
      <c r="AG93" s="61"/>
      <c r="AH93" s="84"/>
      <c r="AI93" s="60"/>
      <c r="AJ93" s="62"/>
      <c r="AL93" s="87"/>
    </row>
    <row r="94" spans="1:38" ht="22.5" x14ac:dyDescent="0.25">
      <c r="A94" s="179"/>
      <c r="B94" s="207"/>
      <c r="C94" s="14"/>
      <c r="D94" s="39" t="s">
        <v>22</v>
      </c>
      <c r="E94" s="40"/>
      <c r="F94" s="52"/>
      <c r="G94" s="44"/>
      <c r="H94" s="44"/>
      <c r="I94" s="216"/>
      <c r="J94" s="38"/>
      <c r="K94" s="81"/>
      <c r="L94" s="61"/>
      <c r="M94" s="61"/>
      <c r="N94" s="62"/>
      <c r="O94" s="77"/>
      <c r="P94" s="61"/>
      <c r="Q94" s="61"/>
      <c r="R94" s="62"/>
      <c r="S94" s="77"/>
      <c r="T94" s="61"/>
      <c r="U94" s="61"/>
      <c r="V94" s="84"/>
      <c r="W94" s="77"/>
      <c r="X94" s="61"/>
      <c r="Y94" s="61"/>
      <c r="Z94" s="62"/>
      <c r="AA94" s="77"/>
      <c r="AB94" s="61"/>
      <c r="AC94" s="61"/>
      <c r="AD94" s="62"/>
      <c r="AE94" s="60"/>
      <c r="AF94" s="61"/>
      <c r="AG94" s="61"/>
      <c r="AH94" s="84"/>
      <c r="AI94" s="60"/>
      <c r="AJ94" s="62"/>
      <c r="AL94" s="87"/>
    </row>
    <row r="95" spans="1:38" x14ac:dyDescent="0.25">
      <c r="A95" s="179"/>
      <c r="B95" s="207"/>
      <c r="C95" s="14"/>
      <c r="D95" s="39" t="s">
        <v>131</v>
      </c>
      <c r="E95" s="40" t="s">
        <v>15</v>
      </c>
      <c r="F95" s="54">
        <v>2.8559999999999999</v>
      </c>
      <c r="G95" s="44"/>
      <c r="H95" s="44"/>
      <c r="I95" s="216"/>
      <c r="J95" s="38"/>
      <c r="K95" s="81"/>
      <c r="L95" s="61"/>
      <c r="M95" s="61"/>
      <c r="N95" s="62"/>
      <c r="O95" s="77"/>
      <c r="P95" s="61"/>
      <c r="Q95" s="61"/>
      <c r="R95" s="62"/>
      <c r="S95" s="77"/>
      <c r="T95" s="61"/>
      <c r="U95" s="61"/>
      <c r="V95" s="84"/>
      <c r="W95" s="77"/>
      <c r="X95" s="61"/>
      <c r="Y95" s="61"/>
      <c r="Z95" s="62"/>
      <c r="AA95" s="77"/>
      <c r="AB95" s="61"/>
      <c r="AC95" s="61"/>
      <c r="AD95" s="62"/>
      <c r="AE95" s="60"/>
      <c r="AF95" s="61"/>
      <c r="AG95" s="61"/>
      <c r="AH95" s="84"/>
      <c r="AI95" s="60"/>
      <c r="AJ95" s="62"/>
      <c r="AL95" s="87"/>
    </row>
    <row r="96" spans="1:38" ht="33.75" x14ac:dyDescent="0.25">
      <c r="A96" s="179"/>
      <c r="B96" s="207"/>
      <c r="C96" s="14"/>
      <c r="D96" s="39" t="s">
        <v>30</v>
      </c>
      <c r="E96" s="40" t="s">
        <v>19</v>
      </c>
      <c r="F96" s="55">
        <v>0.61919999999999997</v>
      </c>
      <c r="G96" s="44"/>
      <c r="H96" s="44"/>
      <c r="I96" s="216"/>
      <c r="J96" s="38"/>
      <c r="K96" s="81"/>
      <c r="L96" s="61"/>
      <c r="M96" s="61"/>
      <c r="N96" s="62"/>
      <c r="O96" s="77"/>
      <c r="P96" s="61"/>
      <c r="Q96" s="61"/>
      <c r="R96" s="62"/>
      <c r="S96" s="77"/>
      <c r="T96" s="61"/>
      <c r="U96" s="61"/>
      <c r="V96" s="84"/>
      <c r="W96" s="77"/>
      <c r="X96" s="61"/>
      <c r="Y96" s="61"/>
      <c r="Z96" s="62"/>
      <c r="AA96" s="77"/>
      <c r="AB96" s="61"/>
      <c r="AC96" s="61"/>
      <c r="AD96" s="62"/>
      <c r="AE96" s="60"/>
      <c r="AF96" s="61"/>
      <c r="AG96" s="61"/>
      <c r="AH96" s="84"/>
      <c r="AI96" s="60"/>
      <c r="AJ96" s="62"/>
      <c r="AL96" s="87"/>
    </row>
    <row r="97" spans="1:38" ht="24" x14ac:dyDescent="0.25">
      <c r="A97" s="177" t="s">
        <v>136</v>
      </c>
      <c r="B97" s="202" t="s">
        <v>136</v>
      </c>
      <c r="C97" s="131"/>
      <c r="D97" s="11" t="s">
        <v>137</v>
      </c>
      <c r="E97" s="160"/>
      <c r="F97" s="161"/>
      <c r="G97" s="162"/>
      <c r="H97" s="162"/>
      <c r="I97" s="163"/>
      <c r="J97" s="163"/>
      <c r="K97" s="164"/>
      <c r="L97" s="70">
        <f t="shared" ref="L97" si="121">SUM(L98:L99)</f>
        <v>0</v>
      </c>
      <c r="M97" s="70"/>
      <c r="N97" s="71"/>
      <c r="O97" s="78"/>
      <c r="P97" s="70">
        <f t="shared" ref="P97" si="122">SUM(P98:P99)</f>
        <v>0</v>
      </c>
      <c r="Q97" s="70"/>
      <c r="R97" s="71"/>
      <c r="S97" s="78"/>
      <c r="T97" s="70">
        <f t="shared" ref="T97" si="123">SUM(T98:T99)</f>
        <v>0</v>
      </c>
      <c r="U97" s="70"/>
      <c r="V97" s="132"/>
      <c r="W97" s="78"/>
      <c r="X97" s="70">
        <f>SUM(X98:X99)</f>
        <v>0</v>
      </c>
      <c r="Y97" s="70"/>
      <c r="Z97" s="71"/>
      <c r="AA97" s="78"/>
      <c r="AB97" s="70">
        <f>SUM(AB98:AB99)</f>
        <v>0</v>
      </c>
      <c r="AC97" s="70"/>
      <c r="AD97" s="71"/>
      <c r="AE97" s="72"/>
      <c r="AF97" s="70">
        <f t="shared" ref="AF97" si="124">SUM(AF98:AF99)</f>
        <v>0</v>
      </c>
      <c r="AG97" s="70"/>
      <c r="AH97" s="132"/>
      <c r="AI97" s="72"/>
      <c r="AJ97" s="71">
        <f>SUM(AJ98:AJ99)</f>
        <v>0</v>
      </c>
      <c r="AL97" s="87"/>
    </row>
    <row r="98" spans="1:38" s="322" customFormat="1" ht="45" x14ac:dyDescent="0.25">
      <c r="A98" s="304" t="s">
        <v>138</v>
      </c>
      <c r="B98" s="305" t="s">
        <v>138</v>
      </c>
      <c r="C98" s="306"/>
      <c r="D98" s="307" t="s">
        <v>32</v>
      </c>
      <c r="E98" s="308" t="s">
        <v>15</v>
      </c>
      <c r="F98" s="309">
        <v>304.60000000000002</v>
      </c>
      <c r="G98" s="310"/>
      <c r="H98" s="310"/>
      <c r="I98" s="311"/>
      <c r="J98" s="312"/>
      <c r="K98" s="313"/>
      <c r="L98" s="314">
        <f t="shared" ref="L98:L99" si="125">ROUND(K98*G98,2)</f>
        <v>0</v>
      </c>
      <c r="M98" s="314"/>
      <c r="N98" s="315"/>
      <c r="O98" s="316"/>
      <c r="P98" s="314">
        <f>ROUND(O98*G98,2)</f>
        <v>0</v>
      </c>
      <c r="Q98" s="314"/>
      <c r="R98" s="315"/>
      <c r="S98" s="316"/>
      <c r="T98" s="314">
        <f>ROUND(S98*G98,2)</f>
        <v>0</v>
      </c>
      <c r="U98" s="314"/>
      <c r="V98" s="327"/>
      <c r="W98" s="316"/>
      <c r="X98" s="314">
        <f>ROUND(W98*G98,0)</f>
        <v>0</v>
      </c>
      <c r="Y98" s="314"/>
      <c r="Z98" s="315"/>
      <c r="AA98" s="316"/>
      <c r="AB98" s="318">
        <f t="shared" ref="AB98:AB99" si="126">ROUND(AA98*G98,0)</f>
        <v>0</v>
      </c>
      <c r="AC98" s="314"/>
      <c r="AD98" s="315"/>
      <c r="AE98" s="321">
        <f t="shared" ref="AE98:AF99" si="127">K98+O98+S98+W98+AA98</f>
        <v>0</v>
      </c>
      <c r="AF98" s="318">
        <f t="shared" si="127"/>
        <v>0</v>
      </c>
      <c r="AG98" s="314"/>
      <c r="AH98" s="327"/>
      <c r="AI98" s="321">
        <f t="shared" ref="AI98:AI99" si="128">F98-AE98</f>
        <v>304.60000000000002</v>
      </c>
      <c r="AJ98" s="320">
        <f t="shared" ref="AJ98:AJ99" si="129">H98-AF98</f>
        <v>0</v>
      </c>
      <c r="AK98" s="322" t="s">
        <v>529</v>
      </c>
      <c r="AL98" s="323"/>
    </row>
    <row r="99" spans="1:38" ht="22.5" x14ac:dyDescent="0.25">
      <c r="A99" s="179" t="s">
        <v>139</v>
      </c>
      <c r="B99" s="207" t="s">
        <v>139</v>
      </c>
      <c r="C99" s="14"/>
      <c r="D99" s="39" t="s">
        <v>140</v>
      </c>
      <c r="E99" s="40" t="s">
        <v>26</v>
      </c>
      <c r="F99" s="52">
        <v>264</v>
      </c>
      <c r="G99" s="44"/>
      <c r="H99" s="44"/>
      <c r="I99" s="216"/>
      <c r="J99" s="38"/>
      <c r="K99" s="81"/>
      <c r="L99" s="63">
        <f t="shared" si="125"/>
        <v>0</v>
      </c>
      <c r="M99" s="63"/>
      <c r="N99" s="64"/>
      <c r="O99" s="74"/>
      <c r="P99" s="63">
        <f t="shared" ref="P99" si="130">ROUND(O99*G99,2)</f>
        <v>0</v>
      </c>
      <c r="Q99" s="63"/>
      <c r="R99" s="64"/>
      <c r="S99" s="74"/>
      <c r="T99" s="63">
        <f>ROUND(S99*G99,2)</f>
        <v>0</v>
      </c>
      <c r="U99" s="63"/>
      <c r="V99" s="86"/>
      <c r="W99" s="74"/>
      <c r="X99" s="63">
        <f>ROUND(W99*G99,0)</f>
        <v>0</v>
      </c>
      <c r="Y99" s="63"/>
      <c r="Z99" s="64"/>
      <c r="AA99" s="74"/>
      <c r="AB99" s="67">
        <f t="shared" si="126"/>
        <v>0</v>
      </c>
      <c r="AC99" s="63"/>
      <c r="AD99" s="64"/>
      <c r="AE99" s="69">
        <f t="shared" si="127"/>
        <v>0</v>
      </c>
      <c r="AF99" s="67">
        <f t="shared" si="127"/>
        <v>0</v>
      </c>
      <c r="AG99" s="63"/>
      <c r="AH99" s="86"/>
      <c r="AI99" s="69">
        <f t="shared" si="128"/>
        <v>264</v>
      </c>
      <c r="AJ99" s="68">
        <f t="shared" si="129"/>
        <v>0</v>
      </c>
      <c r="AL99" s="87"/>
    </row>
    <row r="100" spans="1:38" x14ac:dyDescent="0.25">
      <c r="A100" s="177" t="s">
        <v>141</v>
      </c>
      <c r="B100" s="202" t="s">
        <v>141</v>
      </c>
      <c r="C100" s="131"/>
      <c r="D100" s="11" t="s">
        <v>87</v>
      </c>
      <c r="E100" s="160"/>
      <c r="F100" s="161"/>
      <c r="G100" s="162"/>
      <c r="H100" s="162"/>
      <c r="I100" s="163"/>
      <c r="J100" s="163"/>
      <c r="K100" s="164"/>
      <c r="L100" s="70">
        <f t="shared" ref="L100" si="131">SUM(L101:L102)</f>
        <v>0</v>
      </c>
      <c r="M100" s="70"/>
      <c r="N100" s="71"/>
      <c r="O100" s="78"/>
      <c r="P100" s="70">
        <f t="shared" ref="P100" si="132">SUM(P101:P102)</f>
        <v>0</v>
      </c>
      <c r="Q100" s="70"/>
      <c r="R100" s="71"/>
      <c r="S100" s="78"/>
      <c r="T100" s="70">
        <f t="shared" ref="T100" si="133">SUM(T101:T102)</f>
        <v>0</v>
      </c>
      <c r="U100" s="70"/>
      <c r="V100" s="132"/>
      <c r="W100" s="78"/>
      <c r="X100" s="70">
        <f>SUM(X101:X102)</f>
        <v>0</v>
      </c>
      <c r="Y100" s="70"/>
      <c r="Z100" s="71"/>
      <c r="AA100" s="78"/>
      <c r="AB100" s="70">
        <f>SUM(AB101:AB102)</f>
        <v>0</v>
      </c>
      <c r="AC100" s="70"/>
      <c r="AD100" s="71"/>
      <c r="AE100" s="72"/>
      <c r="AF100" s="70">
        <f>SUM(AF101:AF102)</f>
        <v>0</v>
      </c>
      <c r="AG100" s="70"/>
      <c r="AH100" s="132"/>
      <c r="AI100" s="72"/>
      <c r="AJ100" s="71">
        <f>SUM(AJ101:AJ102)</f>
        <v>0</v>
      </c>
      <c r="AL100" s="87"/>
    </row>
    <row r="101" spans="1:38" s="322" customFormat="1" ht="22.5" x14ac:dyDescent="0.25">
      <c r="A101" s="304" t="s">
        <v>142</v>
      </c>
      <c r="B101" s="305" t="s">
        <v>142</v>
      </c>
      <c r="C101" s="306"/>
      <c r="D101" s="307" t="s">
        <v>143</v>
      </c>
      <c r="E101" s="308" t="s">
        <v>15</v>
      </c>
      <c r="F101" s="309">
        <v>2</v>
      </c>
      <c r="G101" s="310"/>
      <c r="H101" s="310"/>
      <c r="I101" s="311"/>
      <c r="J101" s="312"/>
      <c r="K101" s="313"/>
      <c r="L101" s="314">
        <f t="shared" ref="L101:L102" si="134">ROUND(K101*G101,2)</f>
        <v>0</v>
      </c>
      <c r="M101" s="314"/>
      <c r="N101" s="315"/>
      <c r="O101" s="316"/>
      <c r="P101" s="314">
        <f t="shared" ref="P101:P102" si="135">ROUND(O101*G101,2)</f>
        <v>0</v>
      </c>
      <c r="Q101" s="314"/>
      <c r="R101" s="315"/>
      <c r="S101" s="316"/>
      <c r="T101" s="314">
        <f>ROUND(S101*G101,2)</f>
        <v>0</v>
      </c>
      <c r="U101" s="314"/>
      <c r="V101" s="327"/>
      <c r="W101" s="316"/>
      <c r="X101" s="314">
        <f>ROUND(W101*G101,0)</f>
        <v>0</v>
      </c>
      <c r="Y101" s="314"/>
      <c r="Z101" s="315"/>
      <c r="AA101" s="316"/>
      <c r="AB101" s="318">
        <f t="shared" ref="AB101:AB102" si="136">ROUND(AA101*G101,0)</f>
        <v>0</v>
      </c>
      <c r="AC101" s="314"/>
      <c r="AD101" s="315"/>
      <c r="AE101" s="321">
        <f t="shared" ref="AE101:AF102" si="137">K101+O101+S101+W101+AA101</f>
        <v>0</v>
      </c>
      <c r="AF101" s="318">
        <f t="shared" si="137"/>
        <v>0</v>
      </c>
      <c r="AG101" s="314"/>
      <c r="AH101" s="327"/>
      <c r="AI101" s="321">
        <f t="shared" ref="AI101:AI102" si="138">F101-AE101</f>
        <v>2</v>
      </c>
      <c r="AJ101" s="320">
        <f t="shared" ref="AJ101:AJ102" si="139">H101-AF101</f>
        <v>0</v>
      </c>
      <c r="AK101" s="322" t="s">
        <v>530</v>
      </c>
      <c r="AL101" s="323"/>
    </row>
    <row r="102" spans="1:38" s="322" customFormat="1" ht="22.5" x14ac:dyDescent="0.25">
      <c r="A102" s="304" t="s">
        <v>144</v>
      </c>
      <c r="B102" s="305" t="s">
        <v>144</v>
      </c>
      <c r="C102" s="306"/>
      <c r="D102" s="307" t="s">
        <v>91</v>
      </c>
      <c r="E102" s="308" t="s">
        <v>26</v>
      </c>
      <c r="F102" s="309">
        <v>202.3</v>
      </c>
      <c r="G102" s="310"/>
      <c r="H102" s="310"/>
      <c r="I102" s="311"/>
      <c r="J102" s="312"/>
      <c r="K102" s="313"/>
      <c r="L102" s="314">
        <f t="shared" si="134"/>
        <v>0</v>
      </c>
      <c r="M102" s="314"/>
      <c r="N102" s="315"/>
      <c r="O102" s="316"/>
      <c r="P102" s="314">
        <f t="shared" si="135"/>
        <v>0</v>
      </c>
      <c r="Q102" s="314"/>
      <c r="R102" s="315"/>
      <c r="S102" s="316"/>
      <c r="T102" s="314">
        <f>ROUND(S102*G102,2)</f>
        <v>0</v>
      </c>
      <c r="U102" s="314"/>
      <c r="V102" s="327"/>
      <c r="W102" s="316"/>
      <c r="X102" s="314">
        <f>ROUND(W102*G102,0)</f>
        <v>0</v>
      </c>
      <c r="Y102" s="314"/>
      <c r="Z102" s="315"/>
      <c r="AA102" s="316"/>
      <c r="AB102" s="318">
        <f t="shared" si="136"/>
        <v>0</v>
      </c>
      <c r="AC102" s="314"/>
      <c r="AD102" s="315"/>
      <c r="AE102" s="321">
        <f t="shared" si="137"/>
        <v>0</v>
      </c>
      <c r="AF102" s="318">
        <f t="shared" si="137"/>
        <v>0</v>
      </c>
      <c r="AG102" s="314"/>
      <c r="AH102" s="327"/>
      <c r="AI102" s="321">
        <f t="shared" si="138"/>
        <v>202.3</v>
      </c>
      <c r="AJ102" s="320">
        <f t="shared" si="139"/>
        <v>0</v>
      </c>
      <c r="AK102" s="322" t="s">
        <v>530</v>
      </c>
      <c r="AL102" s="323"/>
    </row>
    <row r="103" spans="1:38" ht="36" x14ac:dyDescent="0.25">
      <c r="A103" s="176" t="s">
        <v>12</v>
      </c>
      <c r="B103" s="201" t="s">
        <v>12</v>
      </c>
      <c r="C103" s="97" t="s">
        <v>93</v>
      </c>
      <c r="D103" s="127" t="s">
        <v>94</v>
      </c>
      <c r="E103" s="122" t="s">
        <v>9</v>
      </c>
      <c r="F103" s="128">
        <v>1</v>
      </c>
      <c r="G103" s="113"/>
      <c r="H103" s="113"/>
      <c r="I103" s="114"/>
      <c r="J103" s="114"/>
      <c r="K103" s="133"/>
      <c r="L103" s="112">
        <f t="shared" ref="L103" si="140">L104+L110+L114+L122+L129+L140+L143+L152+L160+L166+L177+L181+L186+L193+L199+L202+L207+L211+L213+L215</f>
        <v>0</v>
      </c>
      <c r="M103" s="112">
        <f>ROUND(L103*0.95,2)</f>
        <v>0</v>
      </c>
      <c r="N103" s="129">
        <f t="shared" ref="N103" si="141">L103-M103</f>
        <v>0</v>
      </c>
      <c r="O103" s="111"/>
      <c r="P103" s="112">
        <f t="shared" ref="P103" si="142">P104+P110+P114+P122+P129+P140+P143+P152+P160+P166+P177+P181+P186+P193+P199+P202+P207+P211+P213+P215</f>
        <v>0</v>
      </c>
      <c r="Q103" s="112"/>
      <c r="R103" s="129"/>
      <c r="S103" s="111"/>
      <c r="T103" s="112">
        <f t="shared" ref="T103" si="143">T104+T110+T114+T122+T129+T140+T143+T152+T160+T166+T177+T181+T186+T193+T199+T202+T207+T211+T213+T215</f>
        <v>0</v>
      </c>
      <c r="U103" s="123">
        <f>ROUND(T103*0.95,2)</f>
        <v>0</v>
      </c>
      <c r="V103" s="156">
        <f>T103-U103</f>
        <v>0</v>
      </c>
      <c r="W103" s="111"/>
      <c r="X103" s="112">
        <f>X104+X110+X114+X122+X129+X140+X143+X152+X160+X166+X177+X181+X186+X193+X199+X202+X207+X211+X213+X215</f>
        <v>0</v>
      </c>
      <c r="Y103" s="123"/>
      <c r="Z103" s="124"/>
      <c r="AA103" s="111"/>
      <c r="AB103" s="112">
        <f>AB104+AB110+AB114+AB122+AB129+AB140+AB143+AB152+AB160+AB166+AB177+AB181+AB186+AB193+AB199+AB202+AB207+AB211+AB213+AB215</f>
        <v>0</v>
      </c>
      <c r="AC103" s="123"/>
      <c r="AD103" s="124"/>
      <c r="AE103" s="130"/>
      <c r="AF103" s="112">
        <f>AF104+AF110+AF114+AF122+AF129+AF140+AF143+AF152+AF160+AF166+AF177+AF181+AF186+AF193+AF199+AF202+AF207+AF211+AF213+AF215</f>
        <v>0</v>
      </c>
      <c r="AG103" s="134"/>
      <c r="AH103" s="135"/>
      <c r="AI103" s="130"/>
      <c r="AJ103" s="129">
        <f>AJ104+AJ110+AJ114+AJ122+AJ129+AJ140+AJ143+AJ152+AJ160+AJ166+AJ177+AJ181+AJ186+AJ193+AJ199+AJ202+AJ207+AJ211+AJ213+AJ215</f>
        <v>0</v>
      </c>
      <c r="AL103" s="87"/>
    </row>
    <row r="104" spans="1:38" ht="21" x14ac:dyDescent="0.25">
      <c r="A104" s="181" t="s">
        <v>145</v>
      </c>
      <c r="B104" s="209" t="s">
        <v>145</v>
      </c>
      <c r="C104" s="165"/>
      <c r="D104" s="108" t="s">
        <v>146</v>
      </c>
      <c r="E104" s="109"/>
      <c r="F104" s="148"/>
      <c r="G104" s="110"/>
      <c r="H104" s="110"/>
      <c r="I104" s="154"/>
      <c r="J104" s="154"/>
      <c r="K104" s="164"/>
      <c r="L104" s="70">
        <f t="shared" ref="L104" si="144">SUM(L105:L109)</f>
        <v>0</v>
      </c>
      <c r="M104" s="70"/>
      <c r="N104" s="71"/>
      <c r="O104" s="78"/>
      <c r="P104" s="70">
        <f t="shared" ref="P104" si="145">SUM(P105:P109)</f>
        <v>0</v>
      </c>
      <c r="Q104" s="70"/>
      <c r="R104" s="71"/>
      <c r="S104" s="78"/>
      <c r="T104" s="70">
        <f t="shared" ref="T104" si="146">SUM(T105:T109)</f>
        <v>0</v>
      </c>
      <c r="U104" s="70"/>
      <c r="V104" s="132"/>
      <c r="W104" s="78"/>
      <c r="X104" s="70">
        <f>SUM(X105:X109)</f>
        <v>0</v>
      </c>
      <c r="Y104" s="70"/>
      <c r="Z104" s="71"/>
      <c r="AA104" s="78"/>
      <c r="AB104" s="70">
        <f>SUM(AB105:AB109)</f>
        <v>0</v>
      </c>
      <c r="AC104" s="70"/>
      <c r="AD104" s="71"/>
      <c r="AE104" s="72"/>
      <c r="AF104" s="70">
        <f>SUM(AF105:AF109)</f>
        <v>0</v>
      </c>
      <c r="AG104" s="70"/>
      <c r="AH104" s="132"/>
      <c r="AI104" s="72"/>
      <c r="AJ104" s="71">
        <f>SUM(AJ105:AJ109)</f>
        <v>0</v>
      </c>
      <c r="AL104" s="87"/>
    </row>
    <row r="105" spans="1:38" ht="22.5" x14ac:dyDescent="0.25">
      <c r="A105" s="88" t="s">
        <v>147</v>
      </c>
      <c r="B105" s="204" t="s">
        <v>147</v>
      </c>
      <c r="C105" s="14"/>
      <c r="D105" s="18" t="s">
        <v>148</v>
      </c>
      <c r="E105" s="16" t="s">
        <v>15</v>
      </c>
      <c r="F105" s="19">
        <f>0.974*100</f>
        <v>97.399999999999991</v>
      </c>
      <c r="G105" s="20"/>
      <c r="H105" s="20"/>
      <c r="I105" s="220"/>
      <c r="J105" s="34"/>
      <c r="K105" s="81"/>
      <c r="L105" s="63">
        <f t="shared" ref="L105:L109" si="147">ROUND(K105*G105,2)</f>
        <v>0</v>
      </c>
      <c r="M105" s="63"/>
      <c r="N105" s="64"/>
      <c r="O105" s="74"/>
      <c r="P105" s="63">
        <f t="shared" ref="P105:P109" si="148">ROUND(O105*G105,2)</f>
        <v>0</v>
      </c>
      <c r="Q105" s="63"/>
      <c r="R105" s="64"/>
      <c r="S105" s="74"/>
      <c r="T105" s="63">
        <f>ROUND(S105*G105,2)</f>
        <v>0</v>
      </c>
      <c r="U105" s="63"/>
      <c r="V105" s="86"/>
      <c r="W105" s="74"/>
      <c r="X105" s="63">
        <f>ROUND(W105*G105,0)</f>
        <v>0</v>
      </c>
      <c r="Y105" s="63"/>
      <c r="Z105" s="64"/>
      <c r="AA105" s="73">
        <v>57.12</v>
      </c>
      <c r="AB105" s="67">
        <f t="shared" ref="AB105:AB109" si="149">ROUND(AA105*G105,0)</f>
        <v>0</v>
      </c>
      <c r="AC105" s="63"/>
      <c r="AD105" s="64"/>
      <c r="AE105" s="69">
        <f>K105+O105+S105+W105+AA105</f>
        <v>57.12</v>
      </c>
      <c r="AF105" s="67">
        <f t="shared" ref="AF105:AF109" si="150">L105+P105+T105+X105+AB105</f>
        <v>0</v>
      </c>
      <c r="AG105" s="63"/>
      <c r="AH105" s="86"/>
      <c r="AI105" s="69">
        <f t="shared" ref="AI105:AI109" si="151">F105-AE105</f>
        <v>40.279999999999994</v>
      </c>
      <c r="AJ105" s="68">
        <f t="shared" ref="AJ105:AJ109" si="152">H105-AF105</f>
        <v>0</v>
      </c>
      <c r="AL105" s="87"/>
    </row>
    <row r="106" spans="1:38" ht="22.5" x14ac:dyDescent="0.25">
      <c r="A106" s="88" t="s">
        <v>149</v>
      </c>
      <c r="B106" s="204" t="s">
        <v>149</v>
      </c>
      <c r="C106" s="14"/>
      <c r="D106" s="18" t="s">
        <v>150</v>
      </c>
      <c r="E106" s="16" t="s">
        <v>15</v>
      </c>
      <c r="F106" s="19">
        <f>0.974*100</f>
        <v>97.399999999999991</v>
      </c>
      <c r="G106" s="20"/>
      <c r="H106" s="20"/>
      <c r="I106" s="220"/>
      <c r="J106" s="34"/>
      <c r="K106" s="81"/>
      <c r="L106" s="63">
        <f t="shared" si="147"/>
        <v>0</v>
      </c>
      <c r="M106" s="63"/>
      <c r="N106" s="64"/>
      <c r="O106" s="74"/>
      <c r="P106" s="63">
        <f t="shared" si="148"/>
        <v>0</v>
      </c>
      <c r="Q106" s="63"/>
      <c r="R106" s="64"/>
      <c r="S106" s="74"/>
      <c r="T106" s="63">
        <f t="shared" ref="T106:T109" si="153">ROUND(S106*G106,2)</f>
        <v>0</v>
      </c>
      <c r="U106" s="63"/>
      <c r="V106" s="86"/>
      <c r="W106" s="74"/>
      <c r="X106" s="63">
        <f t="shared" ref="X106:X108" si="154">ROUND(W106*G106,0)</f>
        <v>0</v>
      </c>
      <c r="Y106" s="63"/>
      <c r="Z106" s="64"/>
      <c r="AA106" s="73">
        <v>57.12</v>
      </c>
      <c r="AB106" s="67">
        <f t="shared" si="149"/>
        <v>0</v>
      </c>
      <c r="AC106" s="63"/>
      <c r="AD106" s="64"/>
      <c r="AE106" s="69">
        <f t="shared" ref="AE106:AE109" si="155">K106+O106+S106+W106+AA106</f>
        <v>57.12</v>
      </c>
      <c r="AF106" s="67">
        <f t="shared" si="150"/>
        <v>0</v>
      </c>
      <c r="AG106" s="63"/>
      <c r="AH106" s="86"/>
      <c r="AI106" s="69">
        <f t="shared" si="151"/>
        <v>40.279999999999994</v>
      </c>
      <c r="AJ106" s="68">
        <f t="shared" si="152"/>
        <v>0</v>
      </c>
      <c r="AL106" s="87"/>
    </row>
    <row r="107" spans="1:38" ht="33.75" x14ac:dyDescent="0.25">
      <c r="A107" s="88" t="s">
        <v>151</v>
      </c>
      <c r="B107" s="204" t="s">
        <v>151</v>
      </c>
      <c r="C107" s="14"/>
      <c r="D107" s="18" t="s">
        <v>152</v>
      </c>
      <c r="E107" s="16" t="s">
        <v>15</v>
      </c>
      <c r="F107" s="19">
        <v>149</v>
      </c>
      <c r="G107" s="20"/>
      <c r="H107" s="20"/>
      <c r="I107" s="220"/>
      <c r="J107" s="34"/>
      <c r="K107" s="81"/>
      <c r="L107" s="63">
        <f t="shared" si="147"/>
        <v>0</v>
      </c>
      <c r="M107" s="63"/>
      <c r="N107" s="64"/>
      <c r="O107" s="74"/>
      <c r="P107" s="63">
        <f t="shared" si="148"/>
        <v>0</v>
      </c>
      <c r="Q107" s="63"/>
      <c r="R107" s="64"/>
      <c r="S107" s="74"/>
      <c r="T107" s="63">
        <f t="shared" si="153"/>
        <v>0</v>
      </c>
      <c r="U107" s="63"/>
      <c r="V107" s="86"/>
      <c r="W107" s="74"/>
      <c r="X107" s="63">
        <f t="shared" si="154"/>
        <v>0</v>
      </c>
      <c r="Y107" s="63"/>
      <c r="Z107" s="64"/>
      <c r="AA107" s="73">
        <v>90.4</v>
      </c>
      <c r="AB107" s="67">
        <f t="shared" si="149"/>
        <v>0</v>
      </c>
      <c r="AC107" s="63"/>
      <c r="AD107" s="64"/>
      <c r="AE107" s="69">
        <f t="shared" si="155"/>
        <v>90.4</v>
      </c>
      <c r="AF107" s="67">
        <f t="shared" si="150"/>
        <v>0</v>
      </c>
      <c r="AG107" s="63"/>
      <c r="AH107" s="86"/>
      <c r="AI107" s="69">
        <f t="shared" si="151"/>
        <v>58.599999999999994</v>
      </c>
      <c r="AJ107" s="68">
        <f t="shared" si="152"/>
        <v>0</v>
      </c>
      <c r="AL107" s="87"/>
    </row>
    <row r="108" spans="1:38" ht="22.5" x14ac:dyDescent="0.25">
      <c r="A108" s="88" t="s">
        <v>153</v>
      </c>
      <c r="B108" s="204" t="s">
        <v>153</v>
      </c>
      <c r="C108" s="14"/>
      <c r="D108" s="18" t="s">
        <v>154</v>
      </c>
      <c r="E108" s="16" t="s">
        <v>19</v>
      </c>
      <c r="F108" s="19">
        <v>2.6</v>
      </c>
      <c r="G108" s="20"/>
      <c r="H108" s="20"/>
      <c r="I108" s="220"/>
      <c r="J108" s="34"/>
      <c r="K108" s="81"/>
      <c r="L108" s="63">
        <f t="shared" si="147"/>
        <v>0</v>
      </c>
      <c r="M108" s="63"/>
      <c r="N108" s="64"/>
      <c r="O108" s="74"/>
      <c r="P108" s="63">
        <f t="shared" si="148"/>
        <v>0</v>
      </c>
      <c r="Q108" s="63"/>
      <c r="R108" s="64"/>
      <c r="S108" s="74"/>
      <c r="T108" s="63">
        <f t="shared" si="153"/>
        <v>0</v>
      </c>
      <c r="U108" s="63"/>
      <c r="V108" s="86"/>
      <c r="W108" s="74"/>
      <c r="X108" s="63">
        <f t="shared" si="154"/>
        <v>0</v>
      </c>
      <c r="Y108" s="63"/>
      <c r="Z108" s="64"/>
      <c r="AA108" s="73"/>
      <c r="AB108" s="67">
        <f t="shared" si="149"/>
        <v>0</v>
      </c>
      <c r="AC108" s="63"/>
      <c r="AD108" s="64"/>
      <c r="AE108" s="69">
        <f t="shared" si="155"/>
        <v>0</v>
      </c>
      <c r="AF108" s="67">
        <f t="shared" si="150"/>
        <v>0</v>
      </c>
      <c r="AG108" s="63"/>
      <c r="AH108" s="86"/>
      <c r="AI108" s="69">
        <f t="shared" si="151"/>
        <v>2.6</v>
      </c>
      <c r="AJ108" s="68">
        <f t="shared" si="152"/>
        <v>0</v>
      </c>
      <c r="AL108" s="87"/>
    </row>
    <row r="109" spans="1:38" ht="22.5" x14ac:dyDescent="0.25">
      <c r="A109" s="88" t="s">
        <v>155</v>
      </c>
      <c r="B109" s="204" t="s">
        <v>155</v>
      </c>
      <c r="C109" s="14"/>
      <c r="D109" s="18" t="s">
        <v>156</v>
      </c>
      <c r="E109" s="16" t="s">
        <v>19</v>
      </c>
      <c r="F109" s="19">
        <v>2.6</v>
      </c>
      <c r="G109" s="20"/>
      <c r="H109" s="20"/>
      <c r="I109" s="220"/>
      <c r="J109" s="34"/>
      <c r="K109" s="81"/>
      <c r="L109" s="63">
        <f t="shared" si="147"/>
        <v>0</v>
      </c>
      <c r="M109" s="63"/>
      <c r="N109" s="64"/>
      <c r="O109" s="74"/>
      <c r="P109" s="63">
        <f t="shared" si="148"/>
        <v>0</v>
      </c>
      <c r="Q109" s="63"/>
      <c r="R109" s="64"/>
      <c r="S109" s="74"/>
      <c r="T109" s="63">
        <f t="shared" si="153"/>
        <v>0</v>
      </c>
      <c r="U109" s="63"/>
      <c r="V109" s="86"/>
      <c r="W109" s="74"/>
      <c r="X109" s="63">
        <f>ROUND(W109*G109,0)</f>
        <v>0</v>
      </c>
      <c r="Y109" s="63"/>
      <c r="Z109" s="64"/>
      <c r="AA109" s="73"/>
      <c r="AB109" s="67">
        <f t="shared" si="149"/>
        <v>0</v>
      </c>
      <c r="AC109" s="63"/>
      <c r="AD109" s="64"/>
      <c r="AE109" s="69">
        <f t="shared" si="155"/>
        <v>0</v>
      </c>
      <c r="AF109" s="67">
        <f t="shared" si="150"/>
        <v>0</v>
      </c>
      <c r="AG109" s="63"/>
      <c r="AH109" s="86"/>
      <c r="AI109" s="69">
        <f t="shared" si="151"/>
        <v>2.6</v>
      </c>
      <c r="AJ109" s="68">
        <f t="shared" si="152"/>
        <v>0</v>
      </c>
      <c r="AL109" s="87"/>
    </row>
    <row r="110" spans="1:38" ht="31.5" x14ac:dyDescent="0.25">
      <c r="A110" s="181" t="s">
        <v>157</v>
      </c>
      <c r="B110" s="209" t="s">
        <v>157</v>
      </c>
      <c r="C110" s="165"/>
      <c r="D110" s="108" t="s">
        <v>158</v>
      </c>
      <c r="E110" s="109"/>
      <c r="F110" s="148"/>
      <c r="G110" s="110"/>
      <c r="H110" s="110"/>
      <c r="I110" s="154"/>
      <c r="J110" s="154"/>
      <c r="K110" s="164"/>
      <c r="L110" s="70">
        <f>SUM(L111:L113)</f>
        <v>0</v>
      </c>
      <c r="M110" s="70"/>
      <c r="N110" s="71"/>
      <c r="O110" s="78"/>
      <c r="P110" s="70">
        <f t="shared" ref="P110" si="156">SUM(P111:P113)</f>
        <v>0</v>
      </c>
      <c r="Q110" s="70"/>
      <c r="R110" s="71"/>
      <c r="S110" s="78"/>
      <c r="T110" s="70">
        <f t="shared" ref="T110" si="157">SUM(T111:T113)</f>
        <v>0</v>
      </c>
      <c r="U110" s="70"/>
      <c r="V110" s="132"/>
      <c r="W110" s="78"/>
      <c r="X110" s="70">
        <f>SUM(X111:X113)</f>
        <v>0</v>
      </c>
      <c r="Y110" s="70"/>
      <c r="Z110" s="71"/>
      <c r="AA110" s="168"/>
      <c r="AB110" s="70">
        <f>SUM(AB111:AB113)</f>
        <v>0</v>
      </c>
      <c r="AC110" s="70"/>
      <c r="AD110" s="71"/>
      <c r="AE110" s="72"/>
      <c r="AF110" s="70">
        <f>SUM(AF111:AF113)</f>
        <v>0</v>
      </c>
      <c r="AG110" s="70"/>
      <c r="AH110" s="132"/>
      <c r="AI110" s="72"/>
      <c r="AJ110" s="71">
        <f>SUM(AJ111:AJ113)</f>
        <v>0</v>
      </c>
      <c r="AL110" s="87"/>
    </row>
    <row r="111" spans="1:38" ht="22.5" x14ac:dyDescent="0.25">
      <c r="A111" s="88" t="s">
        <v>159</v>
      </c>
      <c r="B111" s="204" t="s">
        <v>159</v>
      </c>
      <c r="C111" s="14"/>
      <c r="D111" s="18" t="s">
        <v>148</v>
      </c>
      <c r="E111" s="16" t="s">
        <v>15</v>
      </c>
      <c r="F111" s="19">
        <v>58.8</v>
      </c>
      <c r="G111" s="20"/>
      <c r="H111" s="20"/>
      <c r="I111" s="220"/>
      <c r="J111" s="34"/>
      <c r="K111" s="81"/>
      <c r="L111" s="63">
        <f t="shared" ref="L111:L113" si="158">ROUND(K111*G111,2)</f>
        <v>0</v>
      </c>
      <c r="M111" s="63"/>
      <c r="N111" s="64"/>
      <c r="O111" s="74"/>
      <c r="P111" s="63">
        <f t="shared" ref="P111:P113" si="159">ROUND(O111*G111,2)</f>
        <v>0</v>
      </c>
      <c r="Q111" s="63"/>
      <c r="R111" s="64"/>
      <c r="S111" s="74"/>
      <c r="T111" s="63">
        <f>ROUND(S111*G111,2)</f>
        <v>0</v>
      </c>
      <c r="U111" s="63"/>
      <c r="V111" s="86"/>
      <c r="W111" s="74"/>
      <c r="X111" s="63">
        <f t="shared" ref="X111:X112" si="160">ROUND(W111*G111,0)</f>
        <v>0</v>
      </c>
      <c r="Y111" s="63"/>
      <c r="Z111" s="64"/>
      <c r="AA111" s="73">
        <v>35.28</v>
      </c>
      <c r="AB111" s="67">
        <f t="shared" ref="AB111:AB113" si="161">ROUND(AA111*G111,0)</f>
        <v>0</v>
      </c>
      <c r="AC111" s="63"/>
      <c r="AD111" s="64"/>
      <c r="AE111" s="69">
        <f t="shared" ref="AE111:AF113" si="162">K111+O111+S111+W111+AA111</f>
        <v>35.28</v>
      </c>
      <c r="AF111" s="67">
        <f t="shared" si="162"/>
        <v>0</v>
      </c>
      <c r="AG111" s="63"/>
      <c r="AH111" s="86"/>
      <c r="AI111" s="69">
        <f t="shared" ref="AI111:AI113" si="163">F111-AE111</f>
        <v>23.519999999999996</v>
      </c>
      <c r="AJ111" s="68">
        <f t="shared" ref="AJ111:AJ113" si="164">H111-AF111</f>
        <v>0</v>
      </c>
      <c r="AL111" s="87"/>
    </row>
    <row r="112" spans="1:38" ht="22.5" x14ac:dyDescent="0.25">
      <c r="A112" s="88" t="s">
        <v>160</v>
      </c>
      <c r="B112" s="204" t="s">
        <v>160</v>
      </c>
      <c r="C112" s="14"/>
      <c r="D112" s="18" t="s">
        <v>150</v>
      </c>
      <c r="E112" s="16" t="s">
        <v>15</v>
      </c>
      <c r="F112" s="19">
        <v>58.8</v>
      </c>
      <c r="G112" s="20"/>
      <c r="H112" s="20"/>
      <c r="I112" s="220"/>
      <c r="J112" s="34"/>
      <c r="K112" s="81"/>
      <c r="L112" s="63">
        <f t="shared" si="158"/>
        <v>0</v>
      </c>
      <c r="M112" s="63"/>
      <c r="N112" s="64"/>
      <c r="O112" s="74"/>
      <c r="P112" s="63">
        <f t="shared" si="159"/>
        <v>0</v>
      </c>
      <c r="Q112" s="63"/>
      <c r="R112" s="64"/>
      <c r="S112" s="74"/>
      <c r="T112" s="63">
        <f t="shared" ref="T112:T113" si="165">ROUND(S112*G112,2)</f>
        <v>0</v>
      </c>
      <c r="U112" s="63"/>
      <c r="V112" s="86"/>
      <c r="W112" s="74"/>
      <c r="X112" s="63">
        <f t="shared" si="160"/>
        <v>0</v>
      </c>
      <c r="Y112" s="63"/>
      <c r="Z112" s="64"/>
      <c r="AA112" s="73">
        <v>35.28</v>
      </c>
      <c r="AB112" s="67">
        <f t="shared" si="161"/>
        <v>0</v>
      </c>
      <c r="AC112" s="63"/>
      <c r="AD112" s="64"/>
      <c r="AE112" s="69">
        <f t="shared" si="162"/>
        <v>35.28</v>
      </c>
      <c r="AF112" s="67">
        <f t="shared" si="162"/>
        <v>0</v>
      </c>
      <c r="AG112" s="63"/>
      <c r="AH112" s="86"/>
      <c r="AI112" s="69">
        <f t="shared" si="163"/>
        <v>23.519999999999996</v>
      </c>
      <c r="AJ112" s="68">
        <f t="shared" si="164"/>
        <v>0</v>
      </c>
      <c r="AL112" s="87"/>
    </row>
    <row r="113" spans="1:38" ht="33.75" x14ac:dyDescent="0.25">
      <c r="A113" s="88" t="s">
        <v>161</v>
      </c>
      <c r="B113" s="204" t="s">
        <v>161</v>
      </c>
      <c r="C113" s="14"/>
      <c r="D113" s="18" t="s">
        <v>152</v>
      </c>
      <c r="E113" s="16" t="s">
        <v>15</v>
      </c>
      <c r="F113" s="19">
        <f>0.09*1000</f>
        <v>90</v>
      </c>
      <c r="G113" s="20"/>
      <c r="H113" s="20"/>
      <c r="I113" s="220"/>
      <c r="J113" s="34"/>
      <c r="K113" s="81"/>
      <c r="L113" s="63">
        <f t="shared" si="158"/>
        <v>0</v>
      </c>
      <c r="M113" s="63"/>
      <c r="N113" s="64"/>
      <c r="O113" s="74"/>
      <c r="P113" s="63">
        <f t="shared" si="159"/>
        <v>0</v>
      </c>
      <c r="Q113" s="63"/>
      <c r="R113" s="64"/>
      <c r="S113" s="74"/>
      <c r="T113" s="63">
        <f t="shared" si="165"/>
        <v>0</v>
      </c>
      <c r="U113" s="63"/>
      <c r="V113" s="86"/>
      <c r="W113" s="74"/>
      <c r="X113" s="63">
        <f>ROUND(W113*G113,0)</f>
        <v>0</v>
      </c>
      <c r="Y113" s="63"/>
      <c r="Z113" s="64"/>
      <c r="AA113" s="73">
        <v>54.3</v>
      </c>
      <c r="AB113" s="67">
        <f t="shared" si="161"/>
        <v>0</v>
      </c>
      <c r="AC113" s="63"/>
      <c r="AD113" s="64"/>
      <c r="AE113" s="69">
        <f t="shared" si="162"/>
        <v>54.3</v>
      </c>
      <c r="AF113" s="67">
        <f t="shared" si="162"/>
        <v>0</v>
      </c>
      <c r="AG113" s="63"/>
      <c r="AH113" s="86"/>
      <c r="AI113" s="69">
        <f t="shared" si="163"/>
        <v>35.700000000000003</v>
      </c>
      <c r="AJ113" s="68">
        <f t="shared" si="164"/>
        <v>0</v>
      </c>
      <c r="AL113" s="87"/>
    </row>
    <row r="114" spans="1:38" ht="21" x14ac:dyDescent="0.25">
      <c r="A114" s="181" t="s">
        <v>162</v>
      </c>
      <c r="B114" s="209" t="s">
        <v>162</v>
      </c>
      <c r="C114" s="165"/>
      <c r="D114" s="108" t="s">
        <v>163</v>
      </c>
      <c r="E114" s="109"/>
      <c r="F114" s="148"/>
      <c r="G114" s="110"/>
      <c r="H114" s="110"/>
      <c r="I114" s="154"/>
      <c r="J114" s="154"/>
      <c r="K114" s="164"/>
      <c r="L114" s="70">
        <f t="shared" ref="L114:P114" si="166">SUM(L115:L121)</f>
        <v>0</v>
      </c>
      <c r="M114" s="70"/>
      <c r="N114" s="71"/>
      <c r="O114" s="78"/>
      <c r="P114" s="70">
        <f t="shared" si="166"/>
        <v>0</v>
      </c>
      <c r="Q114" s="70"/>
      <c r="R114" s="71"/>
      <c r="S114" s="78"/>
      <c r="T114" s="70">
        <f t="shared" ref="T114" si="167">SUM(T115:T121)</f>
        <v>0</v>
      </c>
      <c r="U114" s="70"/>
      <c r="V114" s="132"/>
      <c r="W114" s="78"/>
      <c r="X114" s="70">
        <f>SUM(X115:X121)</f>
        <v>0</v>
      </c>
      <c r="Y114" s="70"/>
      <c r="Z114" s="71"/>
      <c r="AA114" s="168"/>
      <c r="AB114" s="70">
        <f>SUM(AB115:AB121)</f>
        <v>0</v>
      </c>
      <c r="AC114" s="70"/>
      <c r="AD114" s="71"/>
      <c r="AE114" s="72"/>
      <c r="AF114" s="70">
        <f>SUM(AF115:AF121)</f>
        <v>0</v>
      </c>
      <c r="AG114" s="70"/>
      <c r="AH114" s="132"/>
      <c r="AI114" s="72"/>
      <c r="AJ114" s="71">
        <f>SUM(AJ115:AJ121)</f>
        <v>0</v>
      </c>
      <c r="AL114" s="87"/>
    </row>
    <row r="115" spans="1:38" ht="22.5" x14ac:dyDescent="0.25">
      <c r="A115" s="88" t="s">
        <v>164</v>
      </c>
      <c r="B115" s="204" t="s">
        <v>164</v>
      </c>
      <c r="C115" s="14"/>
      <c r="D115" s="18" t="s">
        <v>148</v>
      </c>
      <c r="E115" s="16" t="s">
        <v>15</v>
      </c>
      <c r="F115" s="21">
        <f>0.153*100</f>
        <v>15.299999999999999</v>
      </c>
      <c r="G115" s="20"/>
      <c r="H115" s="20"/>
      <c r="I115" s="220"/>
      <c r="J115" s="34"/>
      <c r="K115" s="81"/>
      <c r="L115" s="63">
        <f t="shared" ref="L115:L121" si="168">ROUND(K115*G115,2)</f>
        <v>0</v>
      </c>
      <c r="M115" s="63"/>
      <c r="N115" s="64"/>
      <c r="O115" s="74"/>
      <c r="P115" s="63">
        <f t="shared" ref="P115:P121" si="169">ROUND(O115*G115,2)</f>
        <v>0</v>
      </c>
      <c r="Q115" s="63"/>
      <c r="R115" s="64"/>
      <c r="S115" s="74"/>
      <c r="T115" s="63">
        <f>ROUND(S115*G115,2)</f>
        <v>0</v>
      </c>
      <c r="U115" s="63"/>
      <c r="V115" s="86"/>
      <c r="W115" s="74"/>
      <c r="X115" s="63">
        <f t="shared" ref="X115:X120" si="170">ROUND(W115*G115,0)</f>
        <v>0</v>
      </c>
      <c r="Y115" s="63"/>
      <c r="Z115" s="64"/>
      <c r="AA115" s="73">
        <v>2.2999999999999998</v>
      </c>
      <c r="AB115" s="67">
        <f t="shared" ref="AB115:AB120" si="171">ROUND(AA115*G115,0)</f>
        <v>0</v>
      </c>
      <c r="AC115" s="63"/>
      <c r="AD115" s="64"/>
      <c r="AE115" s="69">
        <f t="shared" ref="AE115:AF121" si="172">K115+O115+S115+W115+AA115</f>
        <v>2.2999999999999998</v>
      </c>
      <c r="AF115" s="67">
        <f t="shared" si="172"/>
        <v>0</v>
      </c>
      <c r="AG115" s="63"/>
      <c r="AH115" s="86"/>
      <c r="AI115" s="69">
        <f t="shared" ref="AI115:AI121" si="173">F115-AE115</f>
        <v>13</v>
      </c>
      <c r="AJ115" s="68">
        <f t="shared" ref="AJ115:AJ121" si="174">H115-AF115</f>
        <v>0</v>
      </c>
      <c r="AL115" s="87"/>
    </row>
    <row r="116" spans="1:38" ht="22.5" x14ac:dyDescent="0.25">
      <c r="A116" s="88" t="s">
        <v>165</v>
      </c>
      <c r="B116" s="204" t="s">
        <v>165</v>
      </c>
      <c r="C116" s="14"/>
      <c r="D116" s="18" t="s">
        <v>150</v>
      </c>
      <c r="E116" s="16" t="s">
        <v>15</v>
      </c>
      <c r="F116" s="21">
        <f>0.153*100</f>
        <v>15.299999999999999</v>
      </c>
      <c r="G116" s="20"/>
      <c r="H116" s="20"/>
      <c r="I116" s="220"/>
      <c r="J116" s="34"/>
      <c r="K116" s="81"/>
      <c r="L116" s="63">
        <f t="shared" si="168"/>
        <v>0</v>
      </c>
      <c r="M116" s="63"/>
      <c r="N116" s="64"/>
      <c r="O116" s="74"/>
      <c r="P116" s="63">
        <f t="shared" si="169"/>
        <v>0</v>
      </c>
      <c r="Q116" s="63"/>
      <c r="R116" s="64"/>
      <c r="S116" s="74"/>
      <c r="T116" s="63">
        <f t="shared" ref="T116:T148" si="175">ROUND(S116*G116,2)</f>
        <v>0</v>
      </c>
      <c r="U116" s="63"/>
      <c r="V116" s="86"/>
      <c r="W116" s="74"/>
      <c r="X116" s="63">
        <f t="shared" si="170"/>
        <v>0</v>
      </c>
      <c r="Y116" s="63"/>
      <c r="Z116" s="64"/>
      <c r="AA116" s="73">
        <v>2.2999999999999998</v>
      </c>
      <c r="AB116" s="67">
        <f t="shared" si="171"/>
        <v>0</v>
      </c>
      <c r="AC116" s="63"/>
      <c r="AD116" s="64"/>
      <c r="AE116" s="69">
        <f t="shared" si="172"/>
        <v>2.2999999999999998</v>
      </c>
      <c r="AF116" s="67">
        <f t="shared" si="172"/>
        <v>0</v>
      </c>
      <c r="AG116" s="63"/>
      <c r="AH116" s="86"/>
      <c r="AI116" s="69">
        <f t="shared" si="173"/>
        <v>13</v>
      </c>
      <c r="AJ116" s="68">
        <f t="shared" si="174"/>
        <v>0</v>
      </c>
      <c r="AL116" s="87"/>
    </row>
    <row r="117" spans="1:38" ht="33.75" x14ac:dyDescent="0.25">
      <c r="A117" s="88" t="s">
        <v>166</v>
      </c>
      <c r="B117" s="204" t="s">
        <v>166</v>
      </c>
      <c r="C117" s="14"/>
      <c r="D117" s="18" t="s">
        <v>152</v>
      </c>
      <c r="E117" s="16" t="s">
        <v>15</v>
      </c>
      <c r="F117" s="21">
        <f>(0.022+0.015)*1000</f>
        <v>37</v>
      </c>
      <c r="G117" s="20"/>
      <c r="H117" s="20"/>
      <c r="I117" s="220"/>
      <c r="J117" s="34"/>
      <c r="K117" s="81"/>
      <c r="L117" s="63">
        <f t="shared" si="168"/>
        <v>0</v>
      </c>
      <c r="M117" s="63"/>
      <c r="N117" s="64"/>
      <c r="O117" s="74"/>
      <c r="P117" s="63">
        <f t="shared" si="169"/>
        <v>0</v>
      </c>
      <c r="Q117" s="63"/>
      <c r="R117" s="64"/>
      <c r="S117" s="74"/>
      <c r="T117" s="63">
        <f t="shared" si="175"/>
        <v>0</v>
      </c>
      <c r="U117" s="63"/>
      <c r="V117" s="86"/>
      <c r="W117" s="74"/>
      <c r="X117" s="63">
        <f t="shared" si="170"/>
        <v>0</v>
      </c>
      <c r="Y117" s="63"/>
      <c r="Z117" s="64"/>
      <c r="AA117" s="73">
        <v>7.54</v>
      </c>
      <c r="AB117" s="67">
        <f t="shared" si="171"/>
        <v>0</v>
      </c>
      <c r="AC117" s="63"/>
      <c r="AD117" s="64"/>
      <c r="AE117" s="69">
        <f t="shared" si="172"/>
        <v>7.54</v>
      </c>
      <c r="AF117" s="67">
        <f t="shared" si="172"/>
        <v>0</v>
      </c>
      <c r="AG117" s="63"/>
      <c r="AH117" s="86"/>
      <c r="AI117" s="69">
        <f t="shared" si="173"/>
        <v>29.46</v>
      </c>
      <c r="AJ117" s="68">
        <f t="shared" si="174"/>
        <v>0</v>
      </c>
      <c r="AL117" s="87"/>
    </row>
    <row r="118" spans="1:38" ht="33.75" x14ac:dyDescent="0.25">
      <c r="A118" s="88" t="s">
        <v>167</v>
      </c>
      <c r="B118" s="204" t="s">
        <v>167</v>
      </c>
      <c r="C118" s="14"/>
      <c r="D118" s="18" t="s">
        <v>168</v>
      </c>
      <c r="E118" s="16" t="s">
        <v>19</v>
      </c>
      <c r="F118" s="22">
        <v>116.1</v>
      </c>
      <c r="G118" s="20"/>
      <c r="H118" s="20"/>
      <c r="I118" s="220"/>
      <c r="J118" s="34"/>
      <c r="K118" s="81"/>
      <c r="L118" s="63">
        <f t="shared" si="168"/>
        <v>0</v>
      </c>
      <c r="M118" s="63"/>
      <c r="N118" s="64"/>
      <c r="O118" s="74"/>
      <c r="P118" s="63">
        <f t="shared" si="169"/>
        <v>0</v>
      </c>
      <c r="Q118" s="63"/>
      <c r="R118" s="64"/>
      <c r="S118" s="74"/>
      <c r="T118" s="63">
        <f t="shared" si="175"/>
        <v>0</v>
      </c>
      <c r="U118" s="63"/>
      <c r="V118" s="86"/>
      <c r="W118" s="74"/>
      <c r="X118" s="63">
        <f t="shared" si="170"/>
        <v>0</v>
      </c>
      <c r="Y118" s="63"/>
      <c r="Z118" s="64"/>
      <c r="AA118" s="73">
        <v>14.608000000000001</v>
      </c>
      <c r="AB118" s="67">
        <f t="shared" si="171"/>
        <v>0</v>
      </c>
      <c r="AC118" s="63"/>
      <c r="AD118" s="64"/>
      <c r="AE118" s="69">
        <f t="shared" si="172"/>
        <v>14.608000000000001</v>
      </c>
      <c r="AF118" s="67">
        <f t="shared" si="172"/>
        <v>0</v>
      </c>
      <c r="AG118" s="63"/>
      <c r="AH118" s="86"/>
      <c r="AI118" s="69">
        <f t="shared" si="173"/>
        <v>101.49199999999999</v>
      </c>
      <c r="AJ118" s="68">
        <f t="shared" si="174"/>
        <v>0</v>
      </c>
      <c r="AL118" s="87"/>
    </row>
    <row r="119" spans="1:38" ht="22.5" x14ac:dyDescent="0.25">
      <c r="A119" s="88" t="s">
        <v>169</v>
      </c>
      <c r="B119" s="204" t="s">
        <v>169</v>
      </c>
      <c r="C119" s="14"/>
      <c r="D119" s="18" t="s">
        <v>170</v>
      </c>
      <c r="E119" s="16" t="s">
        <v>19</v>
      </c>
      <c r="F119" s="22">
        <v>116.1</v>
      </c>
      <c r="G119" s="20"/>
      <c r="H119" s="20"/>
      <c r="I119" s="220"/>
      <c r="J119" s="34"/>
      <c r="K119" s="81"/>
      <c r="L119" s="63">
        <f t="shared" si="168"/>
        <v>0</v>
      </c>
      <c r="M119" s="63"/>
      <c r="N119" s="64"/>
      <c r="O119" s="74"/>
      <c r="P119" s="63">
        <f t="shared" si="169"/>
        <v>0</v>
      </c>
      <c r="Q119" s="63"/>
      <c r="R119" s="64"/>
      <c r="S119" s="74"/>
      <c r="T119" s="63">
        <f t="shared" si="175"/>
        <v>0</v>
      </c>
      <c r="U119" s="63"/>
      <c r="V119" s="86"/>
      <c r="W119" s="74"/>
      <c r="X119" s="63">
        <f t="shared" si="170"/>
        <v>0</v>
      </c>
      <c r="Y119" s="63"/>
      <c r="Z119" s="64"/>
      <c r="AA119" s="73">
        <v>14.608000000000001</v>
      </c>
      <c r="AB119" s="67">
        <f t="shared" si="171"/>
        <v>0</v>
      </c>
      <c r="AC119" s="63"/>
      <c r="AD119" s="64"/>
      <c r="AE119" s="69">
        <f t="shared" si="172"/>
        <v>14.608000000000001</v>
      </c>
      <c r="AF119" s="67">
        <f t="shared" si="172"/>
        <v>0</v>
      </c>
      <c r="AG119" s="63"/>
      <c r="AH119" s="86"/>
      <c r="AI119" s="69">
        <f t="shared" si="173"/>
        <v>101.49199999999999</v>
      </c>
      <c r="AJ119" s="68">
        <f t="shared" si="174"/>
        <v>0</v>
      </c>
      <c r="AL119" s="87"/>
    </row>
    <row r="120" spans="1:38" ht="22.5" x14ac:dyDescent="0.25">
      <c r="A120" s="88" t="s">
        <v>171</v>
      </c>
      <c r="B120" s="204" t="s">
        <v>171</v>
      </c>
      <c r="C120" s="14"/>
      <c r="D120" s="18" t="s">
        <v>172</v>
      </c>
      <c r="E120" s="16" t="s">
        <v>19</v>
      </c>
      <c r="F120" s="22">
        <v>18</v>
      </c>
      <c r="G120" s="20"/>
      <c r="H120" s="20"/>
      <c r="I120" s="220"/>
      <c r="J120" s="34"/>
      <c r="K120" s="81"/>
      <c r="L120" s="63">
        <f t="shared" si="168"/>
        <v>0</v>
      </c>
      <c r="M120" s="63"/>
      <c r="N120" s="64"/>
      <c r="O120" s="74"/>
      <c r="P120" s="63">
        <f t="shared" si="169"/>
        <v>0</v>
      </c>
      <c r="Q120" s="63"/>
      <c r="R120" s="64"/>
      <c r="S120" s="74"/>
      <c r="T120" s="63">
        <f t="shared" si="175"/>
        <v>0</v>
      </c>
      <c r="U120" s="63"/>
      <c r="V120" s="86"/>
      <c r="W120" s="74"/>
      <c r="X120" s="63">
        <f t="shared" si="170"/>
        <v>0</v>
      </c>
      <c r="Y120" s="63"/>
      <c r="Z120" s="64"/>
      <c r="AA120" s="73">
        <v>0.85099999999999998</v>
      </c>
      <c r="AB120" s="67">
        <f t="shared" si="171"/>
        <v>0</v>
      </c>
      <c r="AC120" s="63"/>
      <c r="AD120" s="64"/>
      <c r="AE120" s="69">
        <f t="shared" si="172"/>
        <v>0.85099999999999998</v>
      </c>
      <c r="AF120" s="67">
        <f t="shared" si="172"/>
        <v>0</v>
      </c>
      <c r="AG120" s="63"/>
      <c r="AH120" s="86"/>
      <c r="AI120" s="69">
        <f t="shared" si="173"/>
        <v>17.149000000000001</v>
      </c>
      <c r="AJ120" s="68">
        <f t="shared" si="174"/>
        <v>0</v>
      </c>
      <c r="AL120" s="87"/>
    </row>
    <row r="121" spans="1:38" ht="33.75" x14ac:dyDescent="0.25">
      <c r="A121" s="88" t="s">
        <v>173</v>
      </c>
      <c r="B121" s="204" t="s">
        <v>173</v>
      </c>
      <c r="C121" s="14"/>
      <c r="D121" s="18" t="s">
        <v>174</v>
      </c>
      <c r="E121" s="16" t="s">
        <v>19</v>
      </c>
      <c r="F121" s="22">
        <v>18</v>
      </c>
      <c r="G121" s="20"/>
      <c r="H121" s="20"/>
      <c r="I121" s="220"/>
      <c r="J121" s="34"/>
      <c r="K121" s="81"/>
      <c r="L121" s="63">
        <f t="shared" si="168"/>
        <v>0</v>
      </c>
      <c r="M121" s="63"/>
      <c r="N121" s="64"/>
      <c r="O121" s="74"/>
      <c r="P121" s="63">
        <f t="shared" si="169"/>
        <v>0</v>
      </c>
      <c r="Q121" s="63"/>
      <c r="R121" s="64"/>
      <c r="S121" s="74"/>
      <c r="T121" s="63">
        <f t="shared" si="175"/>
        <v>0</v>
      </c>
      <c r="U121" s="63"/>
      <c r="V121" s="86"/>
      <c r="W121" s="74"/>
      <c r="X121" s="63">
        <f>ROUND(W121*G121,0)</f>
        <v>0</v>
      </c>
      <c r="Y121" s="63"/>
      <c r="Z121" s="64"/>
      <c r="AA121" s="73">
        <v>0.85099999999999998</v>
      </c>
      <c r="AB121" s="67">
        <f>ROUND(AA121*G121,0)</f>
        <v>0</v>
      </c>
      <c r="AC121" s="63"/>
      <c r="AD121" s="64"/>
      <c r="AE121" s="69">
        <f t="shared" si="172"/>
        <v>0.85099999999999998</v>
      </c>
      <c r="AF121" s="67">
        <f t="shared" si="172"/>
        <v>0</v>
      </c>
      <c r="AG121" s="63"/>
      <c r="AH121" s="86"/>
      <c r="AI121" s="69">
        <f t="shared" si="173"/>
        <v>17.149000000000001</v>
      </c>
      <c r="AJ121" s="68">
        <f t="shared" si="174"/>
        <v>0</v>
      </c>
      <c r="AL121" s="87"/>
    </row>
    <row r="122" spans="1:38" ht="21" x14ac:dyDescent="0.25">
      <c r="A122" s="181" t="s">
        <v>175</v>
      </c>
      <c r="B122" s="209" t="s">
        <v>175</v>
      </c>
      <c r="C122" s="165"/>
      <c r="D122" s="108" t="s">
        <v>163</v>
      </c>
      <c r="E122" s="109"/>
      <c r="F122" s="148"/>
      <c r="G122" s="110"/>
      <c r="H122" s="110"/>
      <c r="I122" s="154"/>
      <c r="J122" s="154"/>
      <c r="K122" s="164"/>
      <c r="L122" s="70">
        <f t="shared" ref="L122:P122" si="176">SUM(L123:L128)</f>
        <v>0</v>
      </c>
      <c r="M122" s="70"/>
      <c r="N122" s="71"/>
      <c r="O122" s="78"/>
      <c r="P122" s="70">
        <f t="shared" si="176"/>
        <v>0</v>
      </c>
      <c r="Q122" s="70"/>
      <c r="R122" s="71"/>
      <c r="S122" s="78"/>
      <c r="T122" s="70">
        <f t="shared" ref="T122" si="177">SUM(T123:T128)</f>
        <v>0</v>
      </c>
      <c r="U122" s="70"/>
      <c r="V122" s="132"/>
      <c r="W122" s="78"/>
      <c r="X122" s="70">
        <f>SUM(X123:X128)</f>
        <v>0</v>
      </c>
      <c r="Y122" s="70"/>
      <c r="Z122" s="71"/>
      <c r="AA122" s="168"/>
      <c r="AB122" s="70">
        <f>SUM(AB123:AB128)</f>
        <v>0</v>
      </c>
      <c r="AC122" s="70"/>
      <c r="AD122" s="71"/>
      <c r="AE122" s="72"/>
      <c r="AF122" s="70">
        <f t="shared" ref="AF122" si="178">ROUND(AE122*L122,2)</f>
        <v>0</v>
      </c>
      <c r="AG122" s="70"/>
      <c r="AH122" s="132"/>
      <c r="AI122" s="72"/>
      <c r="AJ122" s="71">
        <f>SUM(AJ123:AJ128)</f>
        <v>0</v>
      </c>
      <c r="AL122" s="87"/>
    </row>
    <row r="123" spans="1:38" ht="22.5" x14ac:dyDescent="0.25">
      <c r="A123" s="88" t="s">
        <v>176</v>
      </c>
      <c r="B123" s="204" t="s">
        <v>176</v>
      </c>
      <c r="C123" s="14"/>
      <c r="D123" s="18" t="s">
        <v>177</v>
      </c>
      <c r="E123" s="16" t="s">
        <v>19</v>
      </c>
      <c r="F123" s="21">
        <v>15.2</v>
      </c>
      <c r="G123" s="20"/>
      <c r="H123" s="20"/>
      <c r="I123" s="220"/>
      <c r="J123" s="34"/>
      <c r="K123" s="81"/>
      <c r="L123" s="63">
        <f t="shared" ref="L123:L128" si="179">ROUND(K123*G123,2)</f>
        <v>0</v>
      </c>
      <c r="M123" s="63"/>
      <c r="N123" s="64"/>
      <c r="O123" s="74"/>
      <c r="P123" s="63">
        <f t="shared" ref="P123:P128" si="180">ROUND(O123*G123,2)</f>
        <v>0</v>
      </c>
      <c r="Q123" s="63"/>
      <c r="R123" s="64"/>
      <c r="S123" s="74"/>
      <c r="T123" s="63">
        <f t="shared" si="175"/>
        <v>0</v>
      </c>
      <c r="U123" s="63"/>
      <c r="V123" s="86"/>
      <c r="W123" s="74"/>
      <c r="X123" s="63">
        <f t="shared" ref="X123:X127" si="181">ROUND(W123*G123,0)</f>
        <v>0</v>
      </c>
      <c r="Y123" s="63"/>
      <c r="Z123" s="64"/>
      <c r="AA123" s="73"/>
      <c r="AB123" s="67">
        <f t="shared" ref="AB123:AB128" si="182">ROUND(AA123*G123,0)</f>
        <v>0</v>
      </c>
      <c r="AC123" s="63"/>
      <c r="AD123" s="64"/>
      <c r="AE123" s="69">
        <f t="shared" ref="AE123:AF128" si="183">K123+O123+S123+W123+AA123</f>
        <v>0</v>
      </c>
      <c r="AF123" s="67">
        <f t="shared" si="183"/>
        <v>0</v>
      </c>
      <c r="AG123" s="63"/>
      <c r="AH123" s="86"/>
      <c r="AI123" s="69">
        <f t="shared" ref="AI123:AI128" si="184">F123-AE123</f>
        <v>15.2</v>
      </c>
      <c r="AJ123" s="68">
        <f t="shared" ref="AJ123:AJ128" si="185">H123-AF123</f>
        <v>0</v>
      </c>
      <c r="AL123" s="87"/>
    </row>
    <row r="124" spans="1:38" ht="22.5" x14ac:dyDescent="0.25">
      <c r="A124" s="88" t="s">
        <v>178</v>
      </c>
      <c r="B124" s="204" t="s">
        <v>178</v>
      </c>
      <c r="C124" s="14"/>
      <c r="D124" s="18" t="s">
        <v>179</v>
      </c>
      <c r="E124" s="16" t="s">
        <v>26</v>
      </c>
      <c r="F124" s="21">
        <f>8.266*100</f>
        <v>826.6</v>
      </c>
      <c r="G124" s="20"/>
      <c r="H124" s="20"/>
      <c r="I124" s="220"/>
      <c r="J124" s="34"/>
      <c r="K124" s="81"/>
      <c r="L124" s="63">
        <f t="shared" si="179"/>
        <v>0</v>
      </c>
      <c r="M124" s="63"/>
      <c r="N124" s="64"/>
      <c r="O124" s="74"/>
      <c r="P124" s="63">
        <f t="shared" si="180"/>
        <v>0</v>
      </c>
      <c r="Q124" s="63"/>
      <c r="R124" s="64"/>
      <c r="S124" s="74"/>
      <c r="T124" s="63">
        <f t="shared" si="175"/>
        <v>0</v>
      </c>
      <c r="U124" s="63"/>
      <c r="V124" s="86"/>
      <c r="W124" s="74"/>
      <c r="X124" s="63">
        <f t="shared" si="181"/>
        <v>0</v>
      </c>
      <c r="Y124" s="63"/>
      <c r="Z124" s="64"/>
      <c r="AA124" s="73"/>
      <c r="AB124" s="67">
        <f t="shared" si="182"/>
        <v>0</v>
      </c>
      <c r="AC124" s="63"/>
      <c r="AD124" s="64"/>
      <c r="AE124" s="69">
        <f t="shared" si="183"/>
        <v>0</v>
      </c>
      <c r="AF124" s="67">
        <f t="shared" si="183"/>
        <v>0</v>
      </c>
      <c r="AG124" s="63"/>
      <c r="AH124" s="86"/>
      <c r="AI124" s="69">
        <f t="shared" si="184"/>
        <v>826.6</v>
      </c>
      <c r="AJ124" s="68">
        <f t="shared" si="185"/>
        <v>0</v>
      </c>
      <c r="AL124" s="87"/>
    </row>
    <row r="125" spans="1:38" ht="22.5" x14ac:dyDescent="0.25">
      <c r="A125" s="88" t="s">
        <v>180</v>
      </c>
      <c r="B125" s="204" t="s">
        <v>180</v>
      </c>
      <c r="C125" s="14"/>
      <c r="D125" s="18" t="s">
        <v>181</v>
      </c>
      <c r="E125" s="16" t="s">
        <v>26</v>
      </c>
      <c r="F125" s="21">
        <f>16.531*100</f>
        <v>1653.1</v>
      </c>
      <c r="G125" s="20"/>
      <c r="H125" s="20"/>
      <c r="I125" s="220"/>
      <c r="J125" s="34"/>
      <c r="K125" s="81"/>
      <c r="L125" s="63">
        <f t="shared" si="179"/>
        <v>0</v>
      </c>
      <c r="M125" s="63"/>
      <c r="N125" s="64"/>
      <c r="O125" s="74"/>
      <c r="P125" s="63">
        <f t="shared" si="180"/>
        <v>0</v>
      </c>
      <c r="Q125" s="63"/>
      <c r="R125" s="64"/>
      <c r="S125" s="74"/>
      <c r="T125" s="63">
        <f t="shared" si="175"/>
        <v>0</v>
      </c>
      <c r="U125" s="63"/>
      <c r="V125" s="86"/>
      <c r="W125" s="74"/>
      <c r="X125" s="63">
        <f t="shared" si="181"/>
        <v>0</v>
      </c>
      <c r="Y125" s="63"/>
      <c r="Z125" s="64"/>
      <c r="AA125" s="73"/>
      <c r="AB125" s="67">
        <f t="shared" si="182"/>
        <v>0</v>
      </c>
      <c r="AC125" s="63"/>
      <c r="AD125" s="64"/>
      <c r="AE125" s="69">
        <f t="shared" si="183"/>
        <v>0</v>
      </c>
      <c r="AF125" s="67">
        <f t="shared" si="183"/>
        <v>0</v>
      </c>
      <c r="AG125" s="63"/>
      <c r="AH125" s="86"/>
      <c r="AI125" s="69">
        <f t="shared" si="184"/>
        <v>1653.1</v>
      </c>
      <c r="AJ125" s="68">
        <f t="shared" si="185"/>
        <v>0</v>
      </c>
      <c r="AL125" s="87"/>
    </row>
    <row r="126" spans="1:38" ht="22.5" x14ac:dyDescent="0.25">
      <c r="A126" s="88" t="s">
        <v>182</v>
      </c>
      <c r="B126" s="204" t="s">
        <v>182</v>
      </c>
      <c r="C126" s="14"/>
      <c r="D126" s="18" t="s">
        <v>183</v>
      </c>
      <c r="E126" s="16" t="s">
        <v>19</v>
      </c>
      <c r="F126" s="21">
        <v>15.2</v>
      </c>
      <c r="G126" s="20"/>
      <c r="H126" s="20"/>
      <c r="I126" s="220"/>
      <c r="J126" s="34"/>
      <c r="K126" s="81"/>
      <c r="L126" s="63">
        <f t="shared" si="179"/>
        <v>0</v>
      </c>
      <c r="M126" s="63"/>
      <c r="N126" s="64"/>
      <c r="O126" s="74"/>
      <c r="P126" s="63">
        <f t="shared" si="180"/>
        <v>0</v>
      </c>
      <c r="Q126" s="63"/>
      <c r="R126" s="64"/>
      <c r="S126" s="74"/>
      <c r="T126" s="63">
        <f t="shared" si="175"/>
        <v>0</v>
      </c>
      <c r="U126" s="63"/>
      <c r="V126" s="86"/>
      <c r="W126" s="74"/>
      <c r="X126" s="63">
        <f t="shared" si="181"/>
        <v>0</v>
      </c>
      <c r="Y126" s="63"/>
      <c r="Z126" s="64"/>
      <c r="AA126" s="74"/>
      <c r="AB126" s="67">
        <f t="shared" si="182"/>
        <v>0</v>
      </c>
      <c r="AC126" s="63"/>
      <c r="AD126" s="64"/>
      <c r="AE126" s="69">
        <f t="shared" si="183"/>
        <v>0</v>
      </c>
      <c r="AF126" s="67">
        <f t="shared" si="183"/>
        <v>0</v>
      </c>
      <c r="AG126" s="63"/>
      <c r="AH126" s="86"/>
      <c r="AI126" s="69">
        <f t="shared" si="184"/>
        <v>15.2</v>
      </c>
      <c r="AJ126" s="68">
        <f t="shared" si="185"/>
        <v>0</v>
      </c>
      <c r="AL126" s="87"/>
    </row>
    <row r="127" spans="1:38" ht="22.5" x14ac:dyDescent="0.25">
      <c r="A127" s="88" t="s">
        <v>184</v>
      </c>
      <c r="B127" s="204" t="s">
        <v>184</v>
      </c>
      <c r="C127" s="14"/>
      <c r="D127" s="18" t="s">
        <v>185</v>
      </c>
      <c r="E127" s="16" t="s">
        <v>26</v>
      </c>
      <c r="F127" s="21">
        <f>8.266*100</f>
        <v>826.6</v>
      </c>
      <c r="G127" s="20"/>
      <c r="H127" s="20"/>
      <c r="I127" s="220"/>
      <c r="J127" s="34"/>
      <c r="K127" s="81"/>
      <c r="L127" s="63">
        <f t="shared" si="179"/>
        <v>0</v>
      </c>
      <c r="M127" s="63"/>
      <c r="N127" s="64"/>
      <c r="O127" s="74"/>
      <c r="P127" s="63">
        <f t="shared" si="180"/>
        <v>0</v>
      </c>
      <c r="Q127" s="63"/>
      <c r="R127" s="64"/>
      <c r="S127" s="74"/>
      <c r="T127" s="63">
        <f t="shared" si="175"/>
        <v>0</v>
      </c>
      <c r="U127" s="63"/>
      <c r="V127" s="86"/>
      <c r="W127" s="74"/>
      <c r="X127" s="63">
        <f t="shared" si="181"/>
        <v>0</v>
      </c>
      <c r="Y127" s="63"/>
      <c r="Z127" s="64"/>
      <c r="AA127" s="74"/>
      <c r="AB127" s="67">
        <f t="shared" si="182"/>
        <v>0</v>
      </c>
      <c r="AC127" s="63"/>
      <c r="AD127" s="64"/>
      <c r="AE127" s="69">
        <f t="shared" si="183"/>
        <v>0</v>
      </c>
      <c r="AF127" s="67">
        <f t="shared" si="183"/>
        <v>0</v>
      </c>
      <c r="AG127" s="63"/>
      <c r="AH127" s="86"/>
      <c r="AI127" s="69">
        <f t="shared" si="184"/>
        <v>826.6</v>
      </c>
      <c r="AJ127" s="68">
        <f t="shared" si="185"/>
        <v>0</v>
      </c>
      <c r="AL127" s="87"/>
    </row>
    <row r="128" spans="1:38" ht="22.5" x14ac:dyDescent="0.25">
      <c r="A128" s="88" t="s">
        <v>186</v>
      </c>
      <c r="B128" s="204" t="s">
        <v>186</v>
      </c>
      <c r="C128" s="14"/>
      <c r="D128" s="18" t="s">
        <v>187</v>
      </c>
      <c r="E128" s="16" t="s">
        <v>26</v>
      </c>
      <c r="F128" s="21">
        <f>16.531*100</f>
        <v>1653.1</v>
      </c>
      <c r="G128" s="20"/>
      <c r="H128" s="20"/>
      <c r="I128" s="220"/>
      <c r="J128" s="34"/>
      <c r="K128" s="81"/>
      <c r="L128" s="63">
        <f t="shared" si="179"/>
        <v>0</v>
      </c>
      <c r="M128" s="63"/>
      <c r="N128" s="64"/>
      <c r="O128" s="74"/>
      <c r="P128" s="63">
        <f t="shared" si="180"/>
        <v>0</v>
      </c>
      <c r="Q128" s="63"/>
      <c r="R128" s="64"/>
      <c r="S128" s="74"/>
      <c r="T128" s="63">
        <f t="shared" si="175"/>
        <v>0</v>
      </c>
      <c r="U128" s="63"/>
      <c r="V128" s="86"/>
      <c r="W128" s="74"/>
      <c r="X128" s="63">
        <f>ROUND(W128*G128,0)</f>
        <v>0</v>
      </c>
      <c r="Y128" s="63"/>
      <c r="Z128" s="64"/>
      <c r="AA128" s="74"/>
      <c r="AB128" s="67">
        <f t="shared" si="182"/>
        <v>0</v>
      </c>
      <c r="AC128" s="63"/>
      <c r="AD128" s="64"/>
      <c r="AE128" s="69">
        <f t="shared" si="183"/>
        <v>0</v>
      </c>
      <c r="AF128" s="67">
        <f t="shared" si="183"/>
        <v>0</v>
      </c>
      <c r="AG128" s="63"/>
      <c r="AH128" s="86"/>
      <c r="AI128" s="69">
        <f t="shared" si="184"/>
        <v>1653.1</v>
      </c>
      <c r="AJ128" s="68">
        <f t="shared" si="185"/>
        <v>0</v>
      </c>
      <c r="AL128" s="87"/>
    </row>
    <row r="129" spans="1:38" x14ac:dyDescent="0.25">
      <c r="A129" s="181" t="s">
        <v>188</v>
      </c>
      <c r="B129" s="209" t="s">
        <v>188</v>
      </c>
      <c r="C129" s="165"/>
      <c r="D129" s="108" t="s">
        <v>189</v>
      </c>
      <c r="E129" s="109"/>
      <c r="F129" s="148"/>
      <c r="G129" s="110"/>
      <c r="H129" s="110"/>
      <c r="I129" s="154"/>
      <c r="J129" s="154"/>
      <c r="K129" s="164"/>
      <c r="L129" s="70">
        <f t="shared" ref="L129:P129" si="186">SUM(L130:L139)</f>
        <v>0</v>
      </c>
      <c r="M129" s="70"/>
      <c r="N129" s="71"/>
      <c r="O129" s="78"/>
      <c r="P129" s="70">
        <f t="shared" si="186"/>
        <v>0</v>
      </c>
      <c r="Q129" s="70"/>
      <c r="R129" s="71"/>
      <c r="S129" s="78"/>
      <c r="T129" s="70">
        <f t="shared" ref="T129" si="187">SUM(T130:T139)</f>
        <v>0</v>
      </c>
      <c r="U129" s="70"/>
      <c r="V129" s="132"/>
      <c r="W129" s="78"/>
      <c r="X129" s="70">
        <f>SUM(X130:X139)</f>
        <v>0</v>
      </c>
      <c r="Y129" s="70"/>
      <c r="Z129" s="71"/>
      <c r="AA129" s="78"/>
      <c r="AB129" s="70">
        <f>SUM(AB130:AB139)</f>
        <v>0</v>
      </c>
      <c r="AC129" s="70"/>
      <c r="AD129" s="71"/>
      <c r="AE129" s="72"/>
      <c r="AF129" s="70">
        <f>SUM(AF130:AF139)</f>
        <v>0</v>
      </c>
      <c r="AG129" s="70"/>
      <c r="AH129" s="132"/>
      <c r="AI129" s="72"/>
      <c r="AJ129" s="71">
        <f>SUM(AJ130:AJ139)</f>
        <v>0</v>
      </c>
      <c r="AL129" s="87"/>
    </row>
    <row r="130" spans="1:38" s="289" customFormat="1" ht="33.75" x14ac:dyDescent="0.25">
      <c r="A130" s="290" t="s">
        <v>190</v>
      </c>
      <c r="B130" s="291" t="s">
        <v>190</v>
      </c>
      <c r="C130" s="273" t="s">
        <v>515</v>
      </c>
      <c r="D130" s="293" t="s">
        <v>191</v>
      </c>
      <c r="E130" s="294" t="s">
        <v>15</v>
      </c>
      <c r="F130" s="295">
        <f>1.042*100</f>
        <v>104.2</v>
      </c>
      <c r="G130" s="296"/>
      <c r="H130" s="296"/>
      <c r="I130" s="297"/>
      <c r="J130" s="279"/>
      <c r="K130" s="280">
        <v>52.1</v>
      </c>
      <c r="L130" s="281">
        <f t="shared" ref="L130:L139" si="188">ROUND(K130*G130,2)</f>
        <v>0</v>
      </c>
      <c r="M130" s="281"/>
      <c r="N130" s="282"/>
      <c r="O130" s="283"/>
      <c r="P130" s="284">
        <f t="shared" ref="P130:P139" si="189">ROUND(O130*G130,2)</f>
        <v>0</v>
      </c>
      <c r="Q130" s="284"/>
      <c r="R130" s="285"/>
      <c r="S130" s="92"/>
      <c r="T130" s="281">
        <f>ROUND(S130*G130,0)</f>
        <v>0</v>
      </c>
      <c r="U130" s="281"/>
      <c r="V130" s="286"/>
      <c r="W130" s="92"/>
      <c r="X130" s="284">
        <f t="shared" ref="X130:X138" si="190">ROUND(W130*G130,0)</f>
        <v>0</v>
      </c>
      <c r="Y130" s="281"/>
      <c r="Z130" s="282"/>
      <c r="AA130" s="92"/>
      <c r="AB130" s="281">
        <f t="shared" ref="AB130:AB139" si="191">ROUND(AA130*G130,0)</f>
        <v>0</v>
      </c>
      <c r="AC130" s="284"/>
      <c r="AD130" s="285"/>
      <c r="AE130" s="287">
        <f t="shared" ref="AE130:AF139" si="192">K130+O130+S130+W130+AA130</f>
        <v>52.1</v>
      </c>
      <c r="AF130" s="281">
        <f t="shared" si="192"/>
        <v>0</v>
      </c>
      <c r="AG130" s="281"/>
      <c r="AH130" s="286"/>
      <c r="AI130" s="287">
        <f t="shared" ref="AI130:AI142" si="193">F130-AE130</f>
        <v>52.1</v>
      </c>
      <c r="AJ130" s="282">
        <f t="shared" ref="AJ130:AJ142" si="194">H130-AF130</f>
        <v>0</v>
      </c>
      <c r="AL130" s="288"/>
    </row>
    <row r="131" spans="1:38" s="289" customFormat="1" ht="22.5" x14ac:dyDescent="0.25">
      <c r="A131" s="290" t="s">
        <v>192</v>
      </c>
      <c r="B131" s="291" t="s">
        <v>192</v>
      </c>
      <c r="C131" s="273" t="s">
        <v>515</v>
      </c>
      <c r="D131" s="293" t="s">
        <v>193</v>
      </c>
      <c r="E131" s="294" t="s">
        <v>15</v>
      </c>
      <c r="F131" s="295">
        <f>0.417*100</f>
        <v>41.699999999999996</v>
      </c>
      <c r="G131" s="296"/>
      <c r="H131" s="296"/>
      <c r="I131" s="297"/>
      <c r="J131" s="279"/>
      <c r="K131" s="280">
        <v>20.85</v>
      </c>
      <c r="L131" s="281">
        <f t="shared" si="188"/>
        <v>0</v>
      </c>
      <c r="M131" s="281"/>
      <c r="N131" s="282"/>
      <c r="O131" s="283"/>
      <c r="P131" s="284">
        <f t="shared" si="189"/>
        <v>0</v>
      </c>
      <c r="Q131" s="284"/>
      <c r="R131" s="285"/>
      <c r="S131" s="92"/>
      <c r="T131" s="281">
        <f t="shared" ref="T131:T139" si="195">ROUND(S131*G131,0)</f>
        <v>0</v>
      </c>
      <c r="U131" s="281"/>
      <c r="V131" s="286"/>
      <c r="W131" s="92"/>
      <c r="X131" s="284">
        <f t="shared" si="190"/>
        <v>0</v>
      </c>
      <c r="Y131" s="281"/>
      <c r="Z131" s="282"/>
      <c r="AA131" s="92"/>
      <c r="AB131" s="281">
        <f t="shared" si="191"/>
        <v>0</v>
      </c>
      <c r="AC131" s="284"/>
      <c r="AD131" s="285"/>
      <c r="AE131" s="287">
        <f t="shared" si="192"/>
        <v>20.85</v>
      </c>
      <c r="AF131" s="281">
        <f t="shared" si="192"/>
        <v>0</v>
      </c>
      <c r="AG131" s="281"/>
      <c r="AH131" s="286"/>
      <c r="AI131" s="287">
        <f t="shared" si="193"/>
        <v>20.849999999999994</v>
      </c>
      <c r="AJ131" s="282">
        <f t="shared" si="194"/>
        <v>0</v>
      </c>
      <c r="AL131" s="288"/>
    </row>
    <row r="132" spans="1:38" s="289" customFormat="1" ht="33.75" x14ac:dyDescent="0.25">
      <c r="A132" s="290" t="s">
        <v>194</v>
      </c>
      <c r="B132" s="291" t="s">
        <v>194</v>
      </c>
      <c r="C132" s="273" t="s">
        <v>515</v>
      </c>
      <c r="D132" s="293" t="s">
        <v>195</v>
      </c>
      <c r="E132" s="294" t="s">
        <v>26</v>
      </c>
      <c r="F132" s="295">
        <f>10.421*100</f>
        <v>1042.0999999999999</v>
      </c>
      <c r="G132" s="296"/>
      <c r="H132" s="296"/>
      <c r="I132" s="297"/>
      <c r="J132" s="279"/>
      <c r="K132" s="280">
        <v>521.04999999999995</v>
      </c>
      <c r="L132" s="281">
        <f t="shared" si="188"/>
        <v>0</v>
      </c>
      <c r="M132" s="281"/>
      <c r="N132" s="282"/>
      <c r="O132" s="283"/>
      <c r="P132" s="284">
        <f t="shared" si="189"/>
        <v>0</v>
      </c>
      <c r="Q132" s="284"/>
      <c r="R132" s="285"/>
      <c r="S132" s="92"/>
      <c r="T132" s="281">
        <f t="shared" si="195"/>
        <v>0</v>
      </c>
      <c r="U132" s="281"/>
      <c r="V132" s="286"/>
      <c r="W132" s="92"/>
      <c r="X132" s="284">
        <f t="shared" si="190"/>
        <v>0</v>
      </c>
      <c r="Y132" s="281"/>
      <c r="Z132" s="282"/>
      <c r="AA132" s="92"/>
      <c r="AB132" s="281">
        <f t="shared" si="191"/>
        <v>0</v>
      </c>
      <c r="AC132" s="284"/>
      <c r="AD132" s="285"/>
      <c r="AE132" s="287">
        <f t="shared" si="192"/>
        <v>521.04999999999995</v>
      </c>
      <c r="AF132" s="281">
        <f t="shared" si="192"/>
        <v>0</v>
      </c>
      <c r="AG132" s="281"/>
      <c r="AH132" s="286"/>
      <c r="AI132" s="287">
        <f t="shared" si="193"/>
        <v>521.04999999999995</v>
      </c>
      <c r="AJ132" s="282">
        <f t="shared" si="194"/>
        <v>0</v>
      </c>
      <c r="AL132" s="288"/>
    </row>
    <row r="133" spans="1:38" s="289" customFormat="1" ht="22.5" x14ac:dyDescent="0.25">
      <c r="A133" s="290" t="s">
        <v>196</v>
      </c>
      <c r="B133" s="291" t="s">
        <v>196</v>
      </c>
      <c r="C133" s="273" t="s">
        <v>515</v>
      </c>
      <c r="D133" s="293" t="s">
        <v>197</v>
      </c>
      <c r="E133" s="294" t="s">
        <v>15</v>
      </c>
      <c r="F133" s="298">
        <v>30.1</v>
      </c>
      <c r="G133" s="296"/>
      <c r="H133" s="296"/>
      <c r="I133" s="297"/>
      <c r="J133" s="279"/>
      <c r="K133" s="280">
        <v>15.05</v>
      </c>
      <c r="L133" s="281">
        <f t="shared" si="188"/>
        <v>0</v>
      </c>
      <c r="M133" s="281"/>
      <c r="N133" s="282"/>
      <c r="O133" s="283"/>
      <c r="P133" s="284">
        <f t="shared" si="189"/>
        <v>0</v>
      </c>
      <c r="Q133" s="284"/>
      <c r="R133" s="285"/>
      <c r="S133" s="92"/>
      <c r="T133" s="281">
        <f t="shared" si="195"/>
        <v>0</v>
      </c>
      <c r="U133" s="281"/>
      <c r="V133" s="286"/>
      <c r="W133" s="92"/>
      <c r="X133" s="284">
        <f t="shared" si="190"/>
        <v>0</v>
      </c>
      <c r="Y133" s="281"/>
      <c r="Z133" s="282"/>
      <c r="AA133" s="92"/>
      <c r="AB133" s="281">
        <f t="shared" si="191"/>
        <v>0</v>
      </c>
      <c r="AC133" s="284"/>
      <c r="AD133" s="285"/>
      <c r="AE133" s="287">
        <f t="shared" si="192"/>
        <v>15.05</v>
      </c>
      <c r="AF133" s="281">
        <f t="shared" si="192"/>
        <v>0</v>
      </c>
      <c r="AG133" s="281"/>
      <c r="AH133" s="286"/>
      <c r="AI133" s="287">
        <f t="shared" si="193"/>
        <v>15.05</v>
      </c>
      <c r="AJ133" s="282">
        <f t="shared" si="194"/>
        <v>0</v>
      </c>
      <c r="AL133" s="288"/>
    </row>
    <row r="134" spans="1:38" s="289" customFormat="1" ht="22.5" x14ac:dyDescent="0.25">
      <c r="A134" s="290" t="s">
        <v>198</v>
      </c>
      <c r="B134" s="291" t="s">
        <v>198</v>
      </c>
      <c r="C134" s="273" t="s">
        <v>515</v>
      </c>
      <c r="D134" s="299" t="s">
        <v>199</v>
      </c>
      <c r="E134" s="294" t="s">
        <v>200</v>
      </c>
      <c r="F134" s="298">
        <f>1.206*100</f>
        <v>120.6</v>
      </c>
      <c r="G134" s="296"/>
      <c r="H134" s="296"/>
      <c r="I134" s="297"/>
      <c r="J134" s="279"/>
      <c r="K134" s="280">
        <v>60.3</v>
      </c>
      <c r="L134" s="281">
        <f t="shared" si="188"/>
        <v>0</v>
      </c>
      <c r="M134" s="281"/>
      <c r="N134" s="282"/>
      <c r="O134" s="283"/>
      <c r="P134" s="284">
        <f t="shared" si="189"/>
        <v>0</v>
      </c>
      <c r="Q134" s="284"/>
      <c r="R134" s="285"/>
      <c r="S134" s="92"/>
      <c r="T134" s="281">
        <f t="shared" si="195"/>
        <v>0</v>
      </c>
      <c r="U134" s="281"/>
      <c r="V134" s="286"/>
      <c r="W134" s="92"/>
      <c r="X134" s="284">
        <f t="shared" si="190"/>
        <v>0</v>
      </c>
      <c r="Y134" s="281"/>
      <c r="Z134" s="282"/>
      <c r="AA134" s="92"/>
      <c r="AB134" s="281">
        <f t="shared" si="191"/>
        <v>0</v>
      </c>
      <c r="AC134" s="284"/>
      <c r="AD134" s="285"/>
      <c r="AE134" s="287">
        <f t="shared" si="192"/>
        <v>60.3</v>
      </c>
      <c r="AF134" s="281">
        <f t="shared" si="192"/>
        <v>0</v>
      </c>
      <c r="AG134" s="281"/>
      <c r="AH134" s="286"/>
      <c r="AI134" s="287">
        <f t="shared" si="193"/>
        <v>60.3</v>
      </c>
      <c r="AJ134" s="282">
        <f t="shared" si="194"/>
        <v>0</v>
      </c>
      <c r="AL134" s="288"/>
    </row>
    <row r="135" spans="1:38" s="289" customFormat="1" ht="33.75" x14ac:dyDescent="0.25">
      <c r="A135" s="290" t="s">
        <v>201</v>
      </c>
      <c r="B135" s="291" t="s">
        <v>201</v>
      </c>
      <c r="C135" s="273" t="s">
        <v>515</v>
      </c>
      <c r="D135" s="299" t="s">
        <v>202</v>
      </c>
      <c r="E135" s="294" t="s">
        <v>19</v>
      </c>
      <c r="F135" s="298">
        <v>12</v>
      </c>
      <c r="G135" s="296"/>
      <c r="H135" s="296"/>
      <c r="I135" s="297"/>
      <c r="J135" s="279"/>
      <c r="K135" s="280">
        <v>6</v>
      </c>
      <c r="L135" s="281">
        <f t="shared" si="188"/>
        <v>0</v>
      </c>
      <c r="M135" s="281"/>
      <c r="N135" s="282"/>
      <c r="O135" s="283"/>
      <c r="P135" s="284">
        <f t="shared" si="189"/>
        <v>0</v>
      </c>
      <c r="Q135" s="284"/>
      <c r="R135" s="285"/>
      <c r="S135" s="92"/>
      <c r="T135" s="281">
        <f t="shared" si="195"/>
        <v>0</v>
      </c>
      <c r="U135" s="281"/>
      <c r="V135" s="286"/>
      <c r="W135" s="92"/>
      <c r="X135" s="284">
        <f t="shared" si="190"/>
        <v>0</v>
      </c>
      <c r="Y135" s="281"/>
      <c r="Z135" s="282"/>
      <c r="AA135" s="92"/>
      <c r="AB135" s="281">
        <f t="shared" si="191"/>
        <v>0</v>
      </c>
      <c r="AC135" s="284"/>
      <c r="AD135" s="285"/>
      <c r="AE135" s="287">
        <f t="shared" si="192"/>
        <v>6</v>
      </c>
      <c r="AF135" s="281">
        <f t="shared" si="192"/>
        <v>0</v>
      </c>
      <c r="AG135" s="281"/>
      <c r="AH135" s="286"/>
      <c r="AI135" s="287">
        <f t="shared" si="193"/>
        <v>6</v>
      </c>
      <c r="AJ135" s="282">
        <f t="shared" si="194"/>
        <v>0</v>
      </c>
      <c r="AL135" s="288"/>
    </row>
    <row r="136" spans="1:38" s="289" customFormat="1" ht="22.5" x14ac:dyDescent="0.25">
      <c r="A136" s="290" t="s">
        <v>203</v>
      </c>
      <c r="B136" s="291" t="s">
        <v>203</v>
      </c>
      <c r="C136" s="273" t="s">
        <v>515</v>
      </c>
      <c r="D136" s="293" t="s">
        <v>204</v>
      </c>
      <c r="E136" s="294" t="s">
        <v>15</v>
      </c>
      <c r="F136" s="295">
        <f>0.639*100</f>
        <v>63.9</v>
      </c>
      <c r="G136" s="296"/>
      <c r="H136" s="296"/>
      <c r="I136" s="297"/>
      <c r="J136" s="279"/>
      <c r="K136" s="280">
        <v>31.95</v>
      </c>
      <c r="L136" s="281">
        <f t="shared" si="188"/>
        <v>0</v>
      </c>
      <c r="M136" s="281"/>
      <c r="N136" s="282"/>
      <c r="O136" s="283"/>
      <c r="P136" s="284">
        <f t="shared" si="189"/>
        <v>0</v>
      </c>
      <c r="Q136" s="284"/>
      <c r="R136" s="285"/>
      <c r="S136" s="92"/>
      <c r="T136" s="281">
        <f t="shared" si="195"/>
        <v>0</v>
      </c>
      <c r="U136" s="281"/>
      <c r="V136" s="286"/>
      <c r="W136" s="92"/>
      <c r="X136" s="284">
        <f t="shared" si="190"/>
        <v>0</v>
      </c>
      <c r="Y136" s="281"/>
      <c r="Z136" s="282"/>
      <c r="AA136" s="92"/>
      <c r="AB136" s="281">
        <f t="shared" si="191"/>
        <v>0</v>
      </c>
      <c r="AC136" s="284"/>
      <c r="AD136" s="285"/>
      <c r="AE136" s="287">
        <f t="shared" si="192"/>
        <v>31.95</v>
      </c>
      <c r="AF136" s="281">
        <f t="shared" si="192"/>
        <v>0</v>
      </c>
      <c r="AG136" s="281"/>
      <c r="AH136" s="286"/>
      <c r="AI136" s="287">
        <f t="shared" si="193"/>
        <v>31.95</v>
      </c>
      <c r="AJ136" s="282">
        <f t="shared" si="194"/>
        <v>0</v>
      </c>
      <c r="AL136" s="288"/>
    </row>
    <row r="137" spans="1:38" s="289" customFormat="1" x14ac:dyDescent="0.25">
      <c r="A137" s="290" t="s">
        <v>205</v>
      </c>
      <c r="B137" s="291" t="s">
        <v>205</v>
      </c>
      <c r="C137" s="273" t="s">
        <v>515</v>
      </c>
      <c r="D137" s="293" t="s">
        <v>206</v>
      </c>
      <c r="E137" s="294" t="s">
        <v>200</v>
      </c>
      <c r="F137" s="295">
        <f>9.6*100</f>
        <v>960</v>
      </c>
      <c r="G137" s="296"/>
      <c r="H137" s="296"/>
      <c r="I137" s="297"/>
      <c r="J137" s="279"/>
      <c r="K137" s="280">
        <v>565</v>
      </c>
      <c r="L137" s="281">
        <f t="shared" si="188"/>
        <v>0</v>
      </c>
      <c r="M137" s="281"/>
      <c r="N137" s="282"/>
      <c r="O137" s="283"/>
      <c r="P137" s="284">
        <f t="shared" si="189"/>
        <v>0</v>
      </c>
      <c r="Q137" s="284"/>
      <c r="R137" s="285"/>
      <c r="S137" s="92"/>
      <c r="T137" s="281">
        <f t="shared" si="195"/>
        <v>0</v>
      </c>
      <c r="U137" s="281"/>
      <c r="V137" s="286"/>
      <c r="W137" s="92"/>
      <c r="X137" s="284">
        <f t="shared" si="190"/>
        <v>0</v>
      </c>
      <c r="Y137" s="281"/>
      <c r="Z137" s="282"/>
      <c r="AA137" s="92"/>
      <c r="AB137" s="281">
        <f t="shared" si="191"/>
        <v>0</v>
      </c>
      <c r="AC137" s="284"/>
      <c r="AD137" s="285"/>
      <c r="AE137" s="287">
        <f t="shared" si="192"/>
        <v>565</v>
      </c>
      <c r="AF137" s="281">
        <f t="shared" si="192"/>
        <v>0</v>
      </c>
      <c r="AG137" s="281"/>
      <c r="AH137" s="286"/>
      <c r="AI137" s="287">
        <f t="shared" si="193"/>
        <v>395</v>
      </c>
      <c r="AJ137" s="282">
        <f t="shared" si="194"/>
        <v>0</v>
      </c>
      <c r="AL137" s="288"/>
    </row>
    <row r="138" spans="1:38" s="289" customFormat="1" ht="33.75" x14ac:dyDescent="0.25">
      <c r="A138" s="290" t="s">
        <v>207</v>
      </c>
      <c r="B138" s="291" t="s">
        <v>207</v>
      </c>
      <c r="C138" s="273" t="s">
        <v>515</v>
      </c>
      <c r="D138" s="293" t="s">
        <v>208</v>
      </c>
      <c r="E138" s="294" t="s">
        <v>209</v>
      </c>
      <c r="F138" s="298">
        <v>49</v>
      </c>
      <c r="G138" s="296"/>
      <c r="H138" s="296"/>
      <c r="I138" s="297"/>
      <c r="J138" s="279"/>
      <c r="K138" s="280">
        <v>28</v>
      </c>
      <c r="L138" s="281">
        <f t="shared" si="188"/>
        <v>0</v>
      </c>
      <c r="M138" s="281"/>
      <c r="N138" s="282"/>
      <c r="O138" s="283"/>
      <c r="P138" s="284">
        <f t="shared" si="189"/>
        <v>0</v>
      </c>
      <c r="Q138" s="284"/>
      <c r="R138" s="285"/>
      <c r="S138" s="92"/>
      <c r="T138" s="281">
        <f t="shared" si="195"/>
        <v>0</v>
      </c>
      <c r="U138" s="281"/>
      <c r="V138" s="286"/>
      <c r="W138" s="92"/>
      <c r="X138" s="284">
        <f t="shared" si="190"/>
        <v>0</v>
      </c>
      <c r="Y138" s="281"/>
      <c r="Z138" s="282"/>
      <c r="AA138" s="92"/>
      <c r="AB138" s="281">
        <f t="shared" si="191"/>
        <v>0</v>
      </c>
      <c r="AC138" s="284"/>
      <c r="AD138" s="285"/>
      <c r="AE138" s="287">
        <f t="shared" si="192"/>
        <v>28</v>
      </c>
      <c r="AF138" s="281">
        <f t="shared" si="192"/>
        <v>0</v>
      </c>
      <c r="AG138" s="281"/>
      <c r="AH138" s="286"/>
      <c r="AI138" s="287">
        <f t="shared" si="193"/>
        <v>21</v>
      </c>
      <c r="AJ138" s="282">
        <f t="shared" si="194"/>
        <v>0</v>
      </c>
      <c r="AL138" s="288"/>
    </row>
    <row r="139" spans="1:38" s="289" customFormat="1" ht="22.5" x14ac:dyDescent="0.25">
      <c r="A139" s="290" t="s">
        <v>210</v>
      </c>
      <c r="B139" s="291" t="s">
        <v>210</v>
      </c>
      <c r="C139" s="273" t="s">
        <v>515</v>
      </c>
      <c r="D139" s="293" t="s">
        <v>211</v>
      </c>
      <c r="E139" s="294" t="s">
        <v>20</v>
      </c>
      <c r="F139" s="298">
        <v>98</v>
      </c>
      <c r="G139" s="296"/>
      <c r="H139" s="296"/>
      <c r="I139" s="297"/>
      <c r="J139" s="279"/>
      <c r="K139" s="280">
        <v>38</v>
      </c>
      <c r="L139" s="281">
        <f t="shared" si="188"/>
        <v>0</v>
      </c>
      <c r="M139" s="281"/>
      <c r="N139" s="282"/>
      <c r="O139" s="283"/>
      <c r="P139" s="284">
        <f t="shared" si="189"/>
        <v>0</v>
      </c>
      <c r="Q139" s="284"/>
      <c r="R139" s="285"/>
      <c r="S139" s="92">
        <v>18</v>
      </c>
      <c r="T139" s="281">
        <f t="shared" si="195"/>
        <v>0</v>
      </c>
      <c r="U139" s="281"/>
      <c r="V139" s="286"/>
      <c r="W139" s="92"/>
      <c r="X139" s="284">
        <f>ROUND(W139*G139,0)</f>
        <v>0</v>
      </c>
      <c r="Y139" s="281"/>
      <c r="Z139" s="282"/>
      <c r="AA139" s="92"/>
      <c r="AB139" s="281">
        <f t="shared" si="191"/>
        <v>0</v>
      </c>
      <c r="AC139" s="284"/>
      <c r="AD139" s="285"/>
      <c r="AE139" s="287">
        <f t="shared" si="192"/>
        <v>56</v>
      </c>
      <c r="AF139" s="281">
        <f t="shared" si="192"/>
        <v>0</v>
      </c>
      <c r="AG139" s="281"/>
      <c r="AH139" s="286"/>
      <c r="AI139" s="287">
        <f t="shared" si="193"/>
        <v>42</v>
      </c>
      <c r="AJ139" s="282">
        <f t="shared" si="194"/>
        <v>0</v>
      </c>
      <c r="AL139" s="288"/>
    </row>
    <row r="140" spans="1:38" ht="21" x14ac:dyDescent="0.25">
      <c r="A140" s="181" t="s">
        <v>212</v>
      </c>
      <c r="B140" s="209" t="s">
        <v>212</v>
      </c>
      <c r="C140" s="165"/>
      <c r="D140" s="108" t="s">
        <v>213</v>
      </c>
      <c r="E140" s="109"/>
      <c r="F140" s="148"/>
      <c r="G140" s="110"/>
      <c r="H140" s="110"/>
      <c r="I140" s="154"/>
      <c r="J140" s="154"/>
      <c r="K140" s="164"/>
      <c r="L140" s="70">
        <f t="shared" ref="L140:P140" si="196">SUM(L141:L142)</f>
        <v>0</v>
      </c>
      <c r="M140" s="70"/>
      <c r="N140" s="71"/>
      <c r="O140" s="78"/>
      <c r="P140" s="70">
        <f t="shared" si="196"/>
        <v>0</v>
      </c>
      <c r="Q140" s="70"/>
      <c r="R140" s="71"/>
      <c r="S140" s="78"/>
      <c r="T140" s="70">
        <f>SUM(T141:T142)</f>
        <v>0</v>
      </c>
      <c r="U140" s="70"/>
      <c r="V140" s="132"/>
      <c r="W140" s="78"/>
      <c r="X140" s="70">
        <f>SUM(X141:X142)</f>
        <v>0</v>
      </c>
      <c r="Y140" s="70"/>
      <c r="Z140" s="71"/>
      <c r="AA140" s="78"/>
      <c r="AB140" s="70">
        <f>SUM(AB141:AB142)</f>
        <v>0</v>
      </c>
      <c r="AC140" s="70"/>
      <c r="AD140" s="71"/>
      <c r="AE140" s="72"/>
      <c r="AF140" s="70">
        <f>SUM(AF141:AF142)</f>
        <v>0</v>
      </c>
      <c r="AG140" s="70"/>
      <c r="AH140" s="132"/>
      <c r="AI140" s="72"/>
      <c r="AJ140" s="71">
        <f>SUM(AJ141:AJ142)</f>
        <v>0</v>
      </c>
      <c r="AL140" s="87"/>
    </row>
    <row r="141" spans="1:38" s="289" customFormat="1" ht="22.5" x14ac:dyDescent="0.25">
      <c r="A141" s="290" t="s">
        <v>214</v>
      </c>
      <c r="B141" s="291" t="s">
        <v>214</v>
      </c>
      <c r="C141" s="273" t="s">
        <v>515</v>
      </c>
      <c r="D141" s="293" t="s">
        <v>215</v>
      </c>
      <c r="E141" s="294" t="s">
        <v>200</v>
      </c>
      <c r="F141" s="300">
        <f>0.667*100</f>
        <v>66.7</v>
      </c>
      <c r="G141" s="296"/>
      <c r="H141" s="296"/>
      <c r="I141" s="297"/>
      <c r="J141" s="279"/>
      <c r="K141" s="301"/>
      <c r="L141" s="284">
        <f t="shared" ref="L141:L142" si="197">ROUND(K141*G141,2)</f>
        <v>0</v>
      </c>
      <c r="M141" s="284"/>
      <c r="N141" s="285"/>
      <c r="O141" s="283"/>
      <c r="P141" s="284">
        <f t="shared" ref="P141:P142" si="198">ROUND(O141*G141,2)</f>
        <v>0</v>
      </c>
      <c r="Q141" s="284"/>
      <c r="R141" s="285"/>
      <c r="S141" s="283"/>
      <c r="T141" s="284">
        <f t="shared" si="175"/>
        <v>0</v>
      </c>
      <c r="U141" s="284"/>
      <c r="V141" s="302"/>
      <c r="W141" s="283"/>
      <c r="X141" s="284">
        <f>ROUND(W141*G141,0)</f>
        <v>0</v>
      </c>
      <c r="Y141" s="284"/>
      <c r="Z141" s="285"/>
      <c r="AA141" s="283"/>
      <c r="AB141" s="281">
        <f t="shared" ref="AB141:AB142" si="199">ROUND(AA141*G141,0)</f>
        <v>0</v>
      </c>
      <c r="AC141" s="284"/>
      <c r="AD141" s="285"/>
      <c r="AE141" s="287">
        <f t="shared" ref="AE141:AF142" si="200">K141+O141+S141+W141+AA141</f>
        <v>0</v>
      </c>
      <c r="AF141" s="281">
        <f t="shared" si="200"/>
        <v>0</v>
      </c>
      <c r="AG141" s="284"/>
      <c r="AH141" s="302"/>
      <c r="AI141" s="287">
        <f t="shared" si="193"/>
        <v>66.7</v>
      </c>
      <c r="AJ141" s="282">
        <f t="shared" si="194"/>
        <v>0</v>
      </c>
      <c r="AL141" s="288"/>
    </row>
    <row r="142" spans="1:38" s="289" customFormat="1" x14ac:dyDescent="0.25">
      <c r="A142" s="290" t="s">
        <v>216</v>
      </c>
      <c r="B142" s="291" t="s">
        <v>216</v>
      </c>
      <c r="C142" s="273" t="s">
        <v>515</v>
      </c>
      <c r="D142" s="293" t="s">
        <v>217</v>
      </c>
      <c r="E142" s="294" t="s">
        <v>19</v>
      </c>
      <c r="F142" s="300">
        <v>1.4</v>
      </c>
      <c r="G142" s="296"/>
      <c r="H142" s="296"/>
      <c r="I142" s="297"/>
      <c r="J142" s="279"/>
      <c r="K142" s="301"/>
      <c r="L142" s="284">
        <f t="shared" si="197"/>
        <v>0</v>
      </c>
      <c r="M142" s="284"/>
      <c r="N142" s="285"/>
      <c r="O142" s="283"/>
      <c r="P142" s="284">
        <f t="shared" si="198"/>
        <v>0</v>
      </c>
      <c r="Q142" s="284"/>
      <c r="R142" s="285"/>
      <c r="S142" s="283"/>
      <c r="T142" s="284">
        <f t="shared" si="175"/>
        <v>0</v>
      </c>
      <c r="U142" s="284"/>
      <c r="V142" s="302"/>
      <c r="W142" s="283"/>
      <c r="X142" s="284">
        <f>ROUND(W142*G142,0)</f>
        <v>0</v>
      </c>
      <c r="Y142" s="284"/>
      <c r="Z142" s="285"/>
      <c r="AA142" s="283"/>
      <c r="AB142" s="281">
        <f t="shared" si="199"/>
        <v>0</v>
      </c>
      <c r="AC142" s="284"/>
      <c r="AD142" s="285"/>
      <c r="AE142" s="287">
        <f t="shared" si="200"/>
        <v>0</v>
      </c>
      <c r="AF142" s="281">
        <f t="shared" si="200"/>
        <v>0</v>
      </c>
      <c r="AG142" s="284"/>
      <c r="AH142" s="302"/>
      <c r="AI142" s="287">
        <f t="shared" si="193"/>
        <v>1.4</v>
      </c>
      <c r="AJ142" s="282">
        <f t="shared" si="194"/>
        <v>0</v>
      </c>
      <c r="AL142" s="288"/>
    </row>
    <row r="143" spans="1:38" x14ac:dyDescent="0.25">
      <c r="A143" s="181" t="s">
        <v>218</v>
      </c>
      <c r="B143" s="209" t="s">
        <v>218</v>
      </c>
      <c r="C143" s="165"/>
      <c r="D143" s="108" t="s">
        <v>219</v>
      </c>
      <c r="E143" s="109"/>
      <c r="F143" s="148"/>
      <c r="G143" s="110"/>
      <c r="H143" s="110"/>
      <c r="I143" s="154"/>
      <c r="J143" s="154"/>
      <c r="K143" s="164"/>
      <c r="L143" s="70">
        <f>SUM(L144:L148)</f>
        <v>0</v>
      </c>
      <c r="M143" s="70"/>
      <c r="N143" s="71"/>
      <c r="O143" s="78"/>
      <c r="P143" s="70">
        <f t="shared" ref="P143" si="201">SUM(P144:P148)</f>
        <v>0</v>
      </c>
      <c r="Q143" s="70"/>
      <c r="R143" s="71"/>
      <c r="S143" s="78"/>
      <c r="T143" s="70">
        <f t="shared" ref="T143" si="202">SUM(T144:T148)</f>
        <v>0</v>
      </c>
      <c r="U143" s="70"/>
      <c r="V143" s="132"/>
      <c r="W143" s="78"/>
      <c r="X143" s="70">
        <f>SUM(X144:X148)</f>
        <v>0</v>
      </c>
      <c r="Y143" s="70"/>
      <c r="Z143" s="71"/>
      <c r="AA143" s="78"/>
      <c r="AB143" s="70">
        <f>SUM(AB144:AB148)</f>
        <v>0</v>
      </c>
      <c r="AC143" s="70"/>
      <c r="AD143" s="71"/>
      <c r="AE143" s="72"/>
      <c r="AF143" s="70">
        <f t="shared" ref="AF143" si="203">SUM(AF144:AF148)</f>
        <v>0</v>
      </c>
      <c r="AG143" s="70"/>
      <c r="AH143" s="132"/>
      <c r="AI143" s="72"/>
      <c r="AJ143" s="71">
        <f>SUM(AJ144:AJ148)</f>
        <v>0</v>
      </c>
      <c r="AL143" s="87"/>
    </row>
    <row r="144" spans="1:38" ht="22.5" x14ac:dyDescent="0.25">
      <c r="A144" s="88" t="s">
        <v>220</v>
      </c>
      <c r="B144" s="204" t="s">
        <v>220</v>
      </c>
      <c r="C144" s="14"/>
      <c r="D144" s="18" t="s">
        <v>221</v>
      </c>
      <c r="E144" s="16" t="s">
        <v>19</v>
      </c>
      <c r="F144" s="21">
        <v>5.2</v>
      </c>
      <c r="G144" s="20"/>
      <c r="H144" s="20"/>
      <c r="I144" s="220"/>
      <c r="J144" s="34"/>
      <c r="K144" s="81"/>
      <c r="L144" s="63">
        <f t="shared" ref="L144:L148" si="204">ROUND(K144*G144,2)</f>
        <v>0</v>
      </c>
      <c r="M144" s="63"/>
      <c r="N144" s="64"/>
      <c r="O144" s="74"/>
      <c r="P144" s="63">
        <f t="shared" ref="P144:P148" si="205">ROUND(O144*G144,2)</f>
        <v>0</v>
      </c>
      <c r="Q144" s="63"/>
      <c r="R144" s="64"/>
      <c r="S144" s="74"/>
      <c r="T144" s="63">
        <f t="shared" si="175"/>
        <v>0</v>
      </c>
      <c r="U144" s="63"/>
      <c r="V144" s="86"/>
      <c r="W144" s="74"/>
      <c r="X144" s="63">
        <f t="shared" ref="X144:X146" si="206">ROUND(W144*G144,0)</f>
        <v>0</v>
      </c>
      <c r="Y144" s="63"/>
      <c r="Z144" s="64"/>
      <c r="AA144" s="74"/>
      <c r="AB144" s="67">
        <f t="shared" ref="AB144:AB148" si="207">ROUND(AA144*G144,0)</f>
        <v>0</v>
      </c>
      <c r="AC144" s="63"/>
      <c r="AD144" s="64"/>
      <c r="AE144" s="69">
        <f t="shared" ref="AE144:AF148" si="208">K144+O144+S144+W144+AA144</f>
        <v>0</v>
      </c>
      <c r="AF144" s="67">
        <f t="shared" si="208"/>
        <v>0</v>
      </c>
      <c r="AG144" s="63"/>
      <c r="AH144" s="86"/>
      <c r="AI144" s="69">
        <f t="shared" ref="AI144:AI148" si="209">F144-AE144</f>
        <v>5.2</v>
      </c>
      <c r="AJ144" s="68">
        <f t="shared" ref="AJ144:AJ148" si="210">H144-AF144</f>
        <v>0</v>
      </c>
      <c r="AL144" s="87"/>
    </row>
    <row r="145" spans="1:38" ht="22.5" x14ac:dyDescent="0.25">
      <c r="A145" s="88" t="s">
        <v>222</v>
      </c>
      <c r="B145" s="204" t="s">
        <v>222</v>
      </c>
      <c r="C145" s="14"/>
      <c r="D145" s="18" t="s">
        <v>156</v>
      </c>
      <c r="E145" s="16" t="s">
        <v>19</v>
      </c>
      <c r="F145" s="21">
        <v>5.2</v>
      </c>
      <c r="G145" s="20"/>
      <c r="H145" s="20"/>
      <c r="I145" s="220"/>
      <c r="J145" s="34"/>
      <c r="K145" s="81"/>
      <c r="L145" s="63">
        <f t="shared" si="204"/>
        <v>0</v>
      </c>
      <c r="M145" s="63"/>
      <c r="N145" s="64"/>
      <c r="O145" s="74"/>
      <c r="P145" s="63">
        <f t="shared" si="205"/>
        <v>0</v>
      </c>
      <c r="Q145" s="63"/>
      <c r="R145" s="64"/>
      <c r="S145" s="74"/>
      <c r="T145" s="63">
        <f t="shared" si="175"/>
        <v>0</v>
      </c>
      <c r="U145" s="63"/>
      <c r="V145" s="86"/>
      <c r="W145" s="74"/>
      <c r="X145" s="63">
        <f t="shared" si="206"/>
        <v>0</v>
      </c>
      <c r="Y145" s="63"/>
      <c r="Z145" s="64"/>
      <c r="AA145" s="74"/>
      <c r="AB145" s="67">
        <f t="shared" si="207"/>
        <v>0</v>
      </c>
      <c r="AC145" s="63"/>
      <c r="AD145" s="64"/>
      <c r="AE145" s="69">
        <f t="shared" si="208"/>
        <v>0</v>
      </c>
      <c r="AF145" s="67">
        <f t="shared" si="208"/>
        <v>0</v>
      </c>
      <c r="AG145" s="63"/>
      <c r="AH145" s="86"/>
      <c r="AI145" s="69">
        <f t="shared" si="209"/>
        <v>5.2</v>
      </c>
      <c r="AJ145" s="68">
        <f t="shared" si="210"/>
        <v>0</v>
      </c>
      <c r="AL145" s="87"/>
    </row>
    <row r="146" spans="1:38" s="322" customFormat="1" ht="22.5" x14ac:dyDescent="0.25">
      <c r="A146" s="304" t="s">
        <v>223</v>
      </c>
      <c r="B146" s="305" t="s">
        <v>223</v>
      </c>
      <c r="C146" s="306"/>
      <c r="D146" s="307" t="s">
        <v>224</v>
      </c>
      <c r="E146" s="308" t="s">
        <v>19</v>
      </c>
      <c r="F146" s="363">
        <v>201</v>
      </c>
      <c r="G146" s="310"/>
      <c r="H146" s="310"/>
      <c r="I146" s="311"/>
      <c r="J146" s="364"/>
      <c r="K146" s="313"/>
      <c r="L146" s="314">
        <f t="shared" si="204"/>
        <v>0</v>
      </c>
      <c r="M146" s="314"/>
      <c r="N146" s="315"/>
      <c r="O146" s="316"/>
      <c r="P146" s="314">
        <f t="shared" si="205"/>
        <v>0</v>
      </c>
      <c r="Q146" s="314"/>
      <c r="R146" s="315"/>
      <c r="S146" s="316"/>
      <c r="T146" s="314">
        <f t="shared" si="175"/>
        <v>0</v>
      </c>
      <c r="U146" s="314"/>
      <c r="V146" s="327"/>
      <c r="W146" s="316"/>
      <c r="X146" s="314">
        <f t="shared" si="206"/>
        <v>0</v>
      </c>
      <c r="Y146" s="314"/>
      <c r="Z146" s="315"/>
      <c r="AA146" s="316"/>
      <c r="AB146" s="318">
        <f t="shared" si="207"/>
        <v>0</v>
      </c>
      <c r="AC146" s="314"/>
      <c r="AD146" s="315"/>
      <c r="AE146" s="321">
        <f t="shared" si="208"/>
        <v>0</v>
      </c>
      <c r="AF146" s="318">
        <f t="shared" si="208"/>
        <v>0</v>
      </c>
      <c r="AG146" s="314"/>
      <c r="AH146" s="327"/>
      <c r="AI146" s="321">
        <f t="shared" si="209"/>
        <v>201</v>
      </c>
      <c r="AJ146" s="320">
        <f t="shared" si="210"/>
        <v>0</v>
      </c>
      <c r="AK146" s="322" t="s">
        <v>540</v>
      </c>
      <c r="AL146" s="323"/>
    </row>
    <row r="147" spans="1:38" s="289" customFormat="1" ht="33.75" x14ac:dyDescent="0.25">
      <c r="A147" s="290" t="s">
        <v>225</v>
      </c>
      <c r="B147" s="291" t="s">
        <v>225</v>
      </c>
      <c r="C147" s="292"/>
      <c r="D147" s="293" t="s">
        <v>226</v>
      </c>
      <c r="E147" s="294" t="s">
        <v>209</v>
      </c>
      <c r="F147" s="298">
        <v>15</v>
      </c>
      <c r="G147" s="296"/>
      <c r="H147" s="296"/>
      <c r="I147" s="297"/>
      <c r="J147" s="279"/>
      <c r="K147" s="301"/>
      <c r="L147" s="284">
        <f t="shared" si="204"/>
        <v>0</v>
      </c>
      <c r="M147" s="284"/>
      <c r="N147" s="285"/>
      <c r="O147" s="283"/>
      <c r="P147" s="284">
        <f t="shared" si="205"/>
        <v>0</v>
      </c>
      <c r="Q147" s="284"/>
      <c r="R147" s="285"/>
      <c r="S147" s="283"/>
      <c r="T147" s="284">
        <f t="shared" si="175"/>
        <v>0</v>
      </c>
      <c r="U147" s="284"/>
      <c r="V147" s="302"/>
      <c r="W147" s="283"/>
      <c r="X147" s="284">
        <f>ROUND(W147*G147,0)</f>
        <v>0</v>
      </c>
      <c r="Y147" s="284"/>
      <c r="Z147" s="285"/>
      <c r="AA147" s="283"/>
      <c r="AB147" s="281">
        <f t="shared" si="207"/>
        <v>0</v>
      </c>
      <c r="AC147" s="284"/>
      <c r="AD147" s="285"/>
      <c r="AE147" s="287">
        <f t="shared" si="208"/>
        <v>0</v>
      </c>
      <c r="AF147" s="281">
        <f t="shared" si="208"/>
        <v>0</v>
      </c>
      <c r="AG147" s="284"/>
      <c r="AH147" s="302"/>
      <c r="AI147" s="287">
        <f t="shared" si="209"/>
        <v>15</v>
      </c>
      <c r="AJ147" s="282">
        <f t="shared" si="210"/>
        <v>0</v>
      </c>
      <c r="AL147" s="288"/>
    </row>
    <row r="148" spans="1:38" ht="22.5" x14ac:dyDescent="0.25">
      <c r="A148" s="88" t="s">
        <v>227</v>
      </c>
      <c r="B148" s="204" t="s">
        <v>227</v>
      </c>
      <c r="C148" s="14"/>
      <c r="D148" s="18" t="s">
        <v>228</v>
      </c>
      <c r="E148" s="16" t="s">
        <v>200</v>
      </c>
      <c r="F148" s="22">
        <v>0.35</v>
      </c>
      <c r="G148" s="20"/>
      <c r="H148" s="20"/>
      <c r="I148" s="220"/>
      <c r="J148" s="34"/>
      <c r="K148" s="81"/>
      <c r="L148" s="63">
        <f t="shared" si="204"/>
        <v>0</v>
      </c>
      <c r="M148" s="63"/>
      <c r="N148" s="64"/>
      <c r="O148" s="74"/>
      <c r="P148" s="63">
        <f t="shared" si="205"/>
        <v>0</v>
      </c>
      <c r="Q148" s="63"/>
      <c r="R148" s="64"/>
      <c r="S148" s="74"/>
      <c r="T148" s="63">
        <f t="shared" si="175"/>
        <v>0</v>
      </c>
      <c r="U148" s="63"/>
      <c r="V148" s="86"/>
      <c r="W148" s="74"/>
      <c r="X148" s="63">
        <f>ROUND(W148*G148,0)</f>
        <v>0</v>
      </c>
      <c r="Y148" s="63"/>
      <c r="Z148" s="64"/>
      <c r="AA148" s="74"/>
      <c r="AB148" s="67">
        <f t="shared" si="207"/>
        <v>0</v>
      </c>
      <c r="AC148" s="63"/>
      <c r="AD148" s="64"/>
      <c r="AE148" s="69">
        <f t="shared" si="208"/>
        <v>0</v>
      </c>
      <c r="AF148" s="67">
        <f t="shared" si="208"/>
        <v>0</v>
      </c>
      <c r="AG148" s="63"/>
      <c r="AH148" s="86"/>
      <c r="AI148" s="69">
        <f t="shared" si="209"/>
        <v>0.35</v>
      </c>
      <c r="AJ148" s="68">
        <f t="shared" si="210"/>
        <v>0</v>
      </c>
      <c r="AL148" s="87"/>
    </row>
    <row r="149" spans="1:38" x14ac:dyDescent="0.25">
      <c r="A149" s="88"/>
      <c r="B149" s="204"/>
      <c r="C149" s="14"/>
      <c r="D149" s="18"/>
      <c r="E149" s="16"/>
      <c r="F149" s="22"/>
      <c r="G149" s="20"/>
      <c r="H149" s="20"/>
      <c r="I149" s="220"/>
      <c r="J149" s="34"/>
      <c r="K149" s="81"/>
      <c r="L149" s="61"/>
      <c r="M149" s="61"/>
      <c r="N149" s="62"/>
      <c r="O149" s="77"/>
      <c r="P149" s="61"/>
      <c r="Q149" s="61"/>
      <c r="R149" s="62"/>
      <c r="S149" s="77"/>
      <c r="T149" s="61"/>
      <c r="U149" s="61"/>
      <c r="V149" s="84"/>
      <c r="W149" s="77"/>
      <c r="X149" s="61"/>
      <c r="Y149" s="61"/>
      <c r="Z149" s="62"/>
      <c r="AA149" s="77"/>
      <c r="AB149" s="61"/>
      <c r="AC149" s="61"/>
      <c r="AD149" s="62"/>
      <c r="AE149" s="60"/>
      <c r="AF149" s="61"/>
      <c r="AG149" s="61"/>
      <c r="AH149" s="84"/>
      <c r="AI149" s="60"/>
      <c r="AJ149" s="62"/>
      <c r="AL149" s="87"/>
    </row>
    <row r="150" spans="1:38" ht="22.5" x14ac:dyDescent="0.25">
      <c r="A150" s="88"/>
      <c r="B150" s="204"/>
      <c r="C150" s="14"/>
      <c r="D150" s="18" t="s">
        <v>22</v>
      </c>
      <c r="E150" s="16"/>
      <c r="F150" s="19"/>
      <c r="G150" s="20"/>
      <c r="H150" s="20"/>
      <c r="I150" s="220"/>
      <c r="J150" s="34"/>
      <c r="K150" s="81"/>
      <c r="L150" s="61"/>
      <c r="M150" s="61"/>
      <c r="N150" s="62"/>
      <c r="O150" s="77"/>
      <c r="P150" s="61"/>
      <c r="Q150" s="61"/>
      <c r="R150" s="62"/>
      <c r="S150" s="77"/>
      <c r="T150" s="61"/>
      <c r="U150" s="61"/>
      <c r="V150" s="84"/>
      <c r="W150" s="77"/>
      <c r="X150" s="61"/>
      <c r="Y150" s="61"/>
      <c r="Z150" s="62"/>
      <c r="AA150" s="77"/>
      <c r="AB150" s="61"/>
      <c r="AC150" s="61"/>
      <c r="AD150" s="62"/>
      <c r="AE150" s="60"/>
      <c r="AF150" s="61"/>
      <c r="AG150" s="61"/>
      <c r="AH150" s="84"/>
      <c r="AI150" s="60"/>
      <c r="AJ150" s="62"/>
      <c r="AL150" s="87"/>
    </row>
    <row r="151" spans="1:38" x14ac:dyDescent="0.25">
      <c r="A151" s="88"/>
      <c r="B151" s="204"/>
      <c r="C151" s="14"/>
      <c r="D151" s="18" t="s">
        <v>229</v>
      </c>
      <c r="E151" s="16" t="s">
        <v>19</v>
      </c>
      <c r="F151" s="19">
        <v>201</v>
      </c>
      <c r="G151" s="20"/>
      <c r="H151" s="20"/>
      <c r="I151" s="220"/>
      <c r="J151" s="34"/>
      <c r="K151" s="81"/>
      <c r="L151" s="61"/>
      <c r="M151" s="61"/>
      <c r="N151" s="62"/>
      <c r="O151" s="77"/>
      <c r="P151" s="61"/>
      <c r="Q151" s="61"/>
      <c r="R151" s="62"/>
      <c r="S151" s="77"/>
      <c r="T151" s="61"/>
      <c r="U151" s="61"/>
      <c r="V151" s="84"/>
      <c r="W151" s="77"/>
      <c r="X151" s="61"/>
      <c r="Y151" s="61"/>
      <c r="Z151" s="62"/>
      <c r="AA151" s="77"/>
      <c r="AB151" s="61"/>
      <c r="AC151" s="61"/>
      <c r="AD151" s="62"/>
      <c r="AE151" s="60"/>
      <c r="AF151" s="61"/>
      <c r="AG151" s="61"/>
      <c r="AH151" s="84"/>
      <c r="AI151" s="60"/>
      <c r="AJ151" s="62"/>
      <c r="AL151" s="87"/>
    </row>
    <row r="152" spans="1:38" ht="21" x14ac:dyDescent="0.25">
      <c r="A152" s="181" t="s">
        <v>230</v>
      </c>
      <c r="B152" s="209" t="s">
        <v>230</v>
      </c>
      <c r="C152" s="165"/>
      <c r="D152" s="108" t="s">
        <v>231</v>
      </c>
      <c r="E152" s="109"/>
      <c r="F152" s="148"/>
      <c r="G152" s="110"/>
      <c r="H152" s="110"/>
      <c r="I152" s="154"/>
      <c r="J152" s="154"/>
      <c r="K152" s="164"/>
      <c r="L152" s="70">
        <f t="shared" ref="L152:P152" si="211">SUM(L153:L156)</f>
        <v>0</v>
      </c>
      <c r="M152" s="70"/>
      <c r="N152" s="71"/>
      <c r="O152" s="78"/>
      <c r="P152" s="70">
        <f t="shared" si="211"/>
        <v>0</v>
      </c>
      <c r="Q152" s="70"/>
      <c r="R152" s="71"/>
      <c r="S152" s="78"/>
      <c r="T152" s="70">
        <f t="shared" ref="T152" si="212">SUM(T153:T156)</f>
        <v>0</v>
      </c>
      <c r="U152" s="70"/>
      <c r="V152" s="132"/>
      <c r="W152" s="78"/>
      <c r="X152" s="70">
        <f>SUM(X153:X156)</f>
        <v>0</v>
      </c>
      <c r="Y152" s="70"/>
      <c r="Z152" s="71"/>
      <c r="AA152" s="78"/>
      <c r="AB152" s="70">
        <f>SUM(AB153:AB156)</f>
        <v>0</v>
      </c>
      <c r="AC152" s="70"/>
      <c r="AD152" s="71"/>
      <c r="AE152" s="72"/>
      <c r="AF152" s="70">
        <f t="shared" ref="AF152" si="213">SUM(AF153:AF156)</f>
        <v>0</v>
      </c>
      <c r="AG152" s="70"/>
      <c r="AH152" s="132"/>
      <c r="AI152" s="72"/>
      <c r="AJ152" s="71">
        <f>SUM(AJ153:AJ156)</f>
        <v>0</v>
      </c>
      <c r="AL152" s="87"/>
    </row>
    <row r="153" spans="1:38" s="322" customFormat="1" ht="56.25" x14ac:dyDescent="0.25">
      <c r="A153" s="304" t="s">
        <v>232</v>
      </c>
      <c r="B153" s="305" t="s">
        <v>232</v>
      </c>
      <c r="C153" s="306"/>
      <c r="D153" s="307" t="s">
        <v>233</v>
      </c>
      <c r="E153" s="308" t="s">
        <v>26</v>
      </c>
      <c r="F153" s="363">
        <v>422.9</v>
      </c>
      <c r="G153" s="310"/>
      <c r="H153" s="310"/>
      <c r="I153" s="311"/>
      <c r="J153" s="364"/>
      <c r="K153" s="313"/>
      <c r="L153" s="314">
        <f t="shared" ref="L153:L156" si="214">ROUND(K153*G153,2)</f>
        <v>0</v>
      </c>
      <c r="M153" s="314"/>
      <c r="N153" s="315"/>
      <c r="O153" s="316"/>
      <c r="P153" s="314">
        <f t="shared" ref="P153:P156" si="215">ROUND(O153*G153,2)</f>
        <v>0</v>
      </c>
      <c r="Q153" s="314"/>
      <c r="R153" s="315"/>
      <c r="S153" s="316"/>
      <c r="T153" s="314">
        <f>ROUND(S153*G153,2)</f>
        <v>0</v>
      </c>
      <c r="U153" s="314"/>
      <c r="V153" s="327"/>
      <c r="W153" s="316"/>
      <c r="X153" s="314">
        <f>ROUND(W153*G153,0)</f>
        <v>0</v>
      </c>
      <c r="Y153" s="314"/>
      <c r="Z153" s="315"/>
      <c r="AA153" s="316"/>
      <c r="AB153" s="318">
        <f t="shared" ref="AB153:AB156" si="216">ROUND(AA153*G153,0)</f>
        <v>0</v>
      </c>
      <c r="AC153" s="314"/>
      <c r="AD153" s="315"/>
      <c r="AE153" s="321">
        <f t="shared" ref="AE153:AF156" si="217">K153+O153+S153+W153+AA153</f>
        <v>0</v>
      </c>
      <c r="AF153" s="318">
        <f t="shared" si="217"/>
        <v>0</v>
      </c>
      <c r="AG153" s="314"/>
      <c r="AH153" s="327"/>
      <c r="AI153" s="321">
        <f t="shared" ref="AI153:AI156" si="218">F153-AE153</f>
        <v>422.9</v>
      </c>
      <c r="AJ153" s="320">
        <f t="shared" ref="AJ153:AJ156" si="219">H153-AF153</f>
        <v>0</v>
      </c>
      <c r="AK153" s="322" t="s">
        <v>541</v>
      </c>
      <c r="AL153" s="323"/>
    </row>
    <row r="154" spans="1:38" s="322" customFormat="1" ht="56.25" x14ac:dyDescent="0.25">
      <c r="A154" s="304" t="s">
        <v>234</v>
      </c>
      <c r="B154" s="305" t="s">
        <v>234</v>
      </c>
      <c r="C154" s="306"/>
      <c r="D154" s="307" t="s">
        <v>235</v>
      </c>
      <c r="E154" s="308" t="s">
        <v>26</v>
      </c>
      <c r="F154" s="365">
        <f>29.904*100*0.1</f>
        <v>299.04000000000002</v>
      </c>
      <c r="G154" s="310"/>
      <c r="H154" s="310"/>
      <c r="I154" s="311"/>
      <c r="J154" s="364"/>
      <c r="K154" s="313"/>
      <c r="L154" s="314">
        <f t="shared" si="214"/>
        <v>0</v>
      </c>
      <c r="M154" s="314"/>
      <c r="N154" s="315"/>
      <c r="O154" s="316"/>
      <c r="P154" s="314">
        <f t="shared" si="215"/>
        <v>0</v>
      </c>
      <c r="Q154" s="314"/>
      <c r="R154" s="315"/>
      <c r="S154" s="316"/>
      <c r="T154" s="314">
        <f t="shared" ref="T154:T156" si="220">ROUND(S154*G154,2)</f>
        <v>0</v>
      </c>
      <c r="U154" s="314"/>
      <c r="V154" s="327"/>
      <c r="W154" s="316"/>
      <c r="X154" s="314">
        <f>ROUND(W154*G154,0)</f>
        <v>0</v>
      </c>
      <c r="Y154" s="314"/>
      <c r="Z154" s="315"/>
      <c r="AA154" s="316"/>
      <c r="AB154" s="318">
        <f t="shared" si="216"/>
        <v>0</v>
      </c>
      <c r="AC154" s="314"/>
      <c r="AD154" s="315"/>
      <c r="AE154" s="321">
        <f t="shared" si="217"/>
        <v>0</v>
      </c>
      <c r="AF154" s="318">
        <f t="shared" si="217"/>
        <v>0</v>
      </c>
      <c r="AG154" s="314"/>
      <c r="AH154" s="327"/>
      <c r="AI154" s="321">
        <f t="shared" si="218"/>
        <v>299.04000000000002</v>
      </c>
      <c r="AJ154" s="320">
        <f t="shared" si="219"/>
        <v>0</v>
      </c>
      <c r="AK154" s="322" t="s">
        <v>542</v>
      </c>
      <c r="AL154" s="323"/>
    </row>
    <row r="155" spans="1:38" s="322" customFormat="1" ht="33.75" x14ac:dyDescent="0.25">
      <c r="A155" s="304" t="s">
        <v>236</v>
      </c>
      <c r="B155" s="305" t="s">
        <v>236</v>
      </c>
      <c r="C155" s="306"/>
      <c r="D155" s="307" t="s">
        <v>237</v>
      </c>
      <c r="E155" s="308" t="s">
        <v>26</v>
      </c>
      <c r="F155" s="365">
        <f>29.904*100</f>
        <v>2990.4</v>
      </c>
      <c r="G155" s="310"/>
      <c r="H155" s="310"/>
      <c r="I155" s="311"/>
      <c r="J155" s="364"/>
      <c r="K155" s="313"/>
      <c r="L155" s="314">
        <f t="shared" si="214"/>
        <v>0</v>
      </c>
      <c r="M155" s="314"/>
      <c r="N155" s="315"/>
      <c r="O155" s="316"/>
      <c r="P155" s="314">
        <f t="shared" si="215"/>
        <v>0</v>
      </c>
      <c r="Q155" s="314"/>
      <c r="R155" s="315"/>
      <c r="S155" s="316"/>
      <c r="T155" s="314">
        <f t="shared" si="220"/>
        <v>0</v>
      </c>
      <c r="U155" s="314"/>
      <c r="V155" s="327"/>
      <c r="W155" s="316"/>
      <c r="X155" s="314">
        <f>ROUND(W155*G155,0)</f>
        <v>0</v>
      </c>
      <c r="Y155" s="314"/>
      <c r="Z155" s="315"/>
      <c r="AA155" s="316"/>
      <c r="AB155" s="318">
        <f t="shared" si="216"/>
        <v>0</v>
      </c>
      <c r="AC155" s="314"/>
      <c r="AD155" s="315"/>
      <c r="AE155" s="321">
        <f t="shared" si="217"/>
        <v>0</v>
      </c>
      <c r="AF155" s="318">
        <f t="shared" si="217"/>
        <v>0</v>
      </c>
      <c r="AG155" s="314"/>
      <c r="AH155" s="327"/>
      <c r="AI155" s="321">
        <f t="shared" si="218"/>
        <v>2990.4</v>
      </c>
      <c r="AJ155" s="320">
        <f t="shared" si="219"/>
        <v>0</v>
      </c>
      <c r="AK155" s="322" t="s">
        <v>543</v>
      </c>
      <c r="AL155" s="323"/>
    </row>
    <row r="156" spans="1:38" ht="33.75" x14ac:dyDescent="0.25">
      <c r="A156" s="88" t="s">
        <v>238</v>
      </c>
      <c r="B156" s="204" t="s">
        <v>238</v>
      </c>
      <c r="C156" s="14"/>
      <c r="D156" s="18" t="s">
        <v>239</v>
      </c>
      <c r="E156" s="16" t="s">
        <v>26</v>
      </c>
      <c r="F156" s="22">
        <v>4796</v>
      </c>
      <c r="G156" s="20"/>
      <c r="H156" s="20"/>
      <c r="I156" s="220"/>
      <c r="J156" s="34"/>
      <c r="K156" s="81"/>
      <c r="L156" s="63">
        <f t="shared" si="214"/>
        <v>0</v>
      </c>
      <c r="M156" s="63"/>
      <c r="N156" s="64"/>
      <c r="O156" s="74"/>
      <c r="P156" s="63">
        <f t="shared" si="215"/>
        <v>0</v>
      </c>
      <c r="Q156" s="63"/>
      <c r="R156" s="64"/>
      <c r="S156" s="74"/>
      <c r="T156" s="63">
        <f t="shared" si="220"/>
        <v>0</v>
      </c>
      <c r="U156" s="63"/>
      <c r="V156" s="86"/>
      <c r="W156" s="74"/>
      <c r="X156" s="63">
        <f>ROUND(W156*G156,0)</f>
        <v>0</v>
      </c>
      <c r="Y156" s="63"/>
      <c r="Z156" s="64"/>
      <c r="AA156" s="74"/>
      <c r="AB156" s="67">
        <f t="shared" si="216"/>
        <v>0</v>
      </c>
      <c r="AC156" s="63"/>
      <c r="AD156" s="64"/>
      <c r="AE156" s="69">
        <f t="shared" si="217"/>
        <v>0</v>
      </c>
      <c r="AF156" s="67">
        <f t="shared" si="217"/>
        <v>0</v>
      </c>
      <c r="AG156" s="63"/>
      <c r="AH156" s="86"/>
      <c r="AI156" s="69">
        <f t="shared" si="218"/>
        <v>4796</v>
      </c>
      <c r="AJ156" s="68">
        <f t="shared" si="219"/>
        <v>0</v>
      </c>
      <c r="AL156" s="87"/>
    </row>
    <row r="157" spans="1:38" x14ac:dyDescent="0.25">
      <c r="A157" s="88"/>
      <c r="B157" s="204"/>
      <c r="C157" s="14"/>
      <c r="D157" s="18"/>
      <c r="E157" s="16"/>
      <c r="F157" s="22"/>
      <c r="G157" s="20"/>
      <c r="H157" s="20"/>
      <c r="I157" s="220"/>
      <c r="J157" s="34"/>
      <c r="K157" s="81"/>
      <c r="L157" s="63"/>
      <c r="M157" s="63"/>
      <c r="N157" s="64"/>
      <c r="O157" s="74"/>
      <c r="P157" s="63"/>
      <c r="Q157" s="63"/>
      <c r="R157" s="64"/>
      <c r="S157" s="74"/>
      <c r="T157" s="63"/>
      <c r="U157" s="63"/>
      <c r="V157" s="86"/>
      <c r="W157" s="74"/>
      <c r="X157" s="63"/>
      <c r="Y157" s="63"/>
      <c r="Z157" s="64"/>
      <c r="AA157" s="74"/>
      <c r="AB157" s="63"/>
      <c r="AC157" s="63"/>
      <c r="AD157" s="64"/>
      <c r="AE157" s="169"/>
      <c r="AF157" s="63"/>
      <c r="AG157" s="63"/>
      <c r="AH157" s="86"/>
      <c r="AI157" s="69"/>
      <c r="AJ157" s="68"/>
      <c r="AL157" s="87"/>
    </row>
    <row r="158" spans="1:38" ht="22.5" x14ac:dyDescent="0.25">
      <c r="A158" s="88"/>
      <c r="B158" s="204"/>
      <c r="C158" s="14"/>
      <c r="D158" s="18" t="s">
        <v>22</v>
      </c>
      <c r="E158" s="16"/>
      <c r="F158" s="19"/>
      <c r="G158" s="20"/>
      <c r="H158" s="20"/>
      <c r="I158" s="220"/>
      <c r="J158" s="34"/>
      <c r="K158" s="81"/>
      <c r="L158" s="61"/>
      <c r="M158" s="61"/>
      <c r="N158" s="62"/>
      <c r="O158" s="77"/>
      <c r="P158" s="61"/>
      <c r="Q158" s="61"/>
      <c r="R158" s="62"/>
      <c r="S158" s="77"/>
      <c r="T158" s="61"/>
      <c r="U158" s="61"/>
      <c r="V158" s="84"/>
      <c r="W158" s="77"/>
      <c r="X158" s="61"/>
      <c r="Y158" s="61"/>
      <c r="Z158" s="62"/>
      <c r="AA158" s="77"/>
      <c r="AB158" s="61"/>
      <c r="AC158" s="61"/>
      <c r="AD158" s="62"/>
      <c r="AE158" s="60"/>
      <c r="AF158" s="61"/>
      <c r="AG158" s="61"/>
      <c r="AH158" s="84"/>
      <c r="AI158" s="60"/>
      <c r="AJ158" s="62"/>
      <c r="AL158" s="87"/>
    </row>
    <row r="159" spans="1:38" ht="22.5" x14ac:dyDescent="0.25">
      <c r="A159" s="88"/>
      <c r="B159" s="204"/>
      <c r="C159" s="14"/>
      <c r="D159" s="18" t="s">
        <v>240</v>
      </c>
      <c r="E159" s="16" t="s">
        <v>241</v>
      </c>
      <c r="F159" s="24">
        <v>1049.6300000000001</v>
      </c>
      <c r="G159" s="20"/>
      <c r="H159" s="20"/>
      <c r="I159" s="220"/>
      <c r="J159" s="34"/>
      <c r="K159" s="81"/>
      <c r="L159" s="61"/>
      <c r="M159" s="61"/>
      <c r="N159" s="62"/>
      <c r="O159" s="77"/>
      <c r="P159" s="61"/>
      <c r="Q159" s="61"/>
      <c r="R159" s="62"/>
      <c r="S159" s="77"/>
      <c r="T159" s="61"/>
      <c r="U159" s="61"/>
      <c r="V159" s="84"/>
      <c r="W159" s="77"/>
      <c r="X159" s="61"/>
      <c r="Y159" s="61"/>
      <c r="Z159" s="62"/>
      <c r="AA159" s="77"/>
      <c r="AB159" s="61"/>
      <c r="AC159" s="61"/>
      <c r="AD159" s="62"/>
      <c r="AE159" s="60"/>
      <c r="AF159" s="61"/>
      <c r="AG159" s="61"/>
      <c r="AH159" s="84"/>
      <c r="AI159" s="60"/>
      <c r="AJ159" s="62"/>
      <c r="AL159" s="87"/>
    </row>
    <row r="160" spans="1:38" x14ac:dyDescent="0.25">
      <c r="A160" s="181" t="s">
        <v>242</v>
      </c>
      <c r="B160" s="209" t="s">
        <v>242</v>
      </c>
      <c r="C160" s="165"/>
      <c r="D160" s="108" t="s">
        <v>243</v>
      </c>
      <c r="E160" s="109"/>
      <c r="F160" s="148"/>
      <c r="G160" s="110"/>
      <c r="H160" s="110"/>
      <c r="I160" s="154"/>
      <c r="J160" s="154"/>
      <c r="K160" s="164"/>
      <c r="L160" s="70">
        <f t="shared" ref="L160:P160" si="221">SUM(L161:L162)</f>
        <v>0</v>
      </c>
      <c r="M160" s="70"/>
      <c r="N160" s="71"/>
      <c r="O160" s="78"/>
      <c r="P160" s="70">
        <f t="shared" si="221"/>
        <v>0</v>
      </c>
      <c r="Q160" s="70"/>
      <c r="R160" s="71"/>
      <c r="S160" s="78"/>
      <c r="T160" s="70">
        <f t="shared" ref="T160" si="222">SUM(T161:T162)</f>
        <v>0</v>
      </c>
      <c r="U160" s="70"/>
      <c r="V160" s="132"/>
      <c r="W160" s="78"/>
      <c r="X160" s="70">
        <f>SUM(X161:X162)</f>
        <v>0</v>
      </c>
      <c r="Y160" s="70"/>
      <c r="Z160" s="71"/>
      <c r="AA160" s="78"/>
      <c r="AB160" s="70">
        <f>SUM(AB161:AB162)</f>
        <v>0</v>
      </c>
      <c r="AC160" s="70"/>
      <c r="AD160" s="71"/>
      <c r="AE160" s="72"/>
      <c r="AF160" s="70">
        <f t="shared" ref="AF160" si="223">SUM(AF161:AF162)</f>
        <v>0</v>
      </c>
      <c r="AG160" s="70"/>
      <c r="AH160" s="132"/>
      <c r="AI160" s="72"/>
      <c r="AJ160" s="71">
        <f>SUM(AJ161:AJ162)</f>
        <v>0</v>
      </c>
      <c r="AL160" s="87"/>
    </row>
    <row r="161" spans="1:38" s="289" customFormat="1" ht="22.5" x14ac:dyDescent="0.25">
      <c r="A161" s="290" t="s">
        <v>244</v>
      </c>
      <c r="B161" s="291" t="s">
        <v>244</v>
      </c>
      <c r="C161" s="292"/>
      <c r="D161" s="293" t="s">
        <v>245</v>
      </c>
      <c r="E161" s="294" t="s">
        <v>20</v>
      </c>
      <c r="F161" s="295">
        <v>44</v>
      </c>
      <c r="G161" s="296"/>
      <c r="H161" s="296"/>
      <c r="I161" s="297"/>
      <c r="J161" s="279"/>
      <c r="K161" s="301"/>
      <c r="L161" s="284">
        <f t="shared" ref="L161:L162" si="224">ROUND(K161*G161,2)</f>
        <v>0</v>
      </c>
      <c r="M161" s="284"/>
      <c r="N161" s="285"/>
      <c r="O161" s="283"/>
      <c r="P161" s="284">
        <f t="shared" ref="P161:P162" si="225">ROUND(O161*G161,2)</f>
        <v>0</v>
      </c>
      <c r="Q161" s="284"/>
      <c r="R161" s="285"/>
      <c r="S161" s="283"/>
      <c r="T161" s="284">
        <f>ROUND(S161*G161,2)</f>
        <v>0</v>
      </c>
      <c r="U161" s="284"/>
      <c r="V161" s="302"/>
      <c r="W161" s="283"/>
      <c r="X161" s="284">
        <f>ROUND(W161*G161,0)</f>
        <v>0</v>
      </c>
      <c r="Y161" s="284"/>
      <c r="Z161" s="285"/>
      <c r="AA161" s="283"/>
      <c r="AB161" s="281">
        <f t="shared" ref="AB161:AB162" si="226">ROUND(AA161*G161,0)</f>
        <v>0</v>
      </c>
      <c r="AC161" s="284"/>
      <c r="AD161" s="285"/>
      <c r="AE161" s="287">
        <f t="shared" ref="AE161:AF162" si="227">K161+O161+S161+W161+AA161</f>
        <v>0</v>
      </c>
      <c r="AF161" s="281">
        <f t="shared" si="227"/>
        <v>0</v>
      </c>
      <c r="AG161" s="284"/>
      <c r="AH161" s="302"/>
      <c r="AI161" s="287">
        <f t="shared" ref="AI161:AI162" si="228">F161-AE161</f>
        <v>44</v>
      </c>
      <c r="AJ161" s="282">
        <f t="shared" ref="AJ161:AJ162" si="229">H161-AF161</f>
        <v>0</v>
      </c>
      <c r="AL161" s="288"/>
    </row>
    <row r="162" spans="1:38" s="322" customFormat="1" x14ac:dyDescent="0.25">
      <c r="A162" s="304" t="s">
        <v>246</v>
      </c>
      <c r="B162" s="305" t="s">
        <v>246</v>
      </c>
      <c r="C162" s="306"/>
      <c r="D162" s="307" t="s">
        <v>247</v>
      </c>
      <c r="E162" s="308" t="s">
        <v>19</v>
      </c>
      <c r="F162" s="363">
        <v>2.8</v>
      </c>
      <c r="G162" s="310"/>
      <c r="H162" s="310"/>
      <c r="I162" s="311"/>
      <c r="J162" s="364"/>
      <c r="K162" s="313"/>
      <c r="L162" s="314">
        <f t="shared" si="224"/>
        <v>0</v>
      </c>
      <c r="M162" s="314"/>
      <c r="N162" s="315"/>
      <c r="O162" s="316"/>
      <c r="P162" s="314">
        <f t="shared" si="225"/>
        <v>0</v>
      </c>
      <c r="Q162" s="314"/>
      <c r="R162" s="315"/>
      <c r="S162" s="316"/>
      <c r="T162" s="314">
        <f>ROUND(S162*G162,2)</f>
        <v>0</v>
      </c>
      <c r="U162" s="314"/>
      <c r="V162" s="327"/>
      <c r="W162" s="316"/>
      <c r="X162" s="314">
        <f>ROUND(W162*G162,0)</f>
        <v>0</v>
      </c>
      <c r="Y162" s="314"/>
      <c r="Z162" s="315"/>
      <c r="AA162" s="316"/>
      <c r="AB162" s="318">
        <f t="shared" si="226"/>
        <v>0</v>
      </c>
      <c r="AC162" s="314"/>
      <c r="AD162" s="315"/>
      <c r="AE162" s="321">
        <f t="shared" si="227"/>
        <v>0</v>
      </c>
      <c r="AF162" s="318">
        <f t="shared" si="227"/>
        <v>0</v>
      </c>
      <c r="AG162" s="314"/>
      <c r="AH162" s="327"/>
      <c r="AI162" s="321">
        <f t="shared" si="228"/>
        <v>2.8</v>
      </c>
      <c r="AJ162" s="320">
        <f t="shared" si="229"/>
        <v>0</v>
      </c>
      <c r="AK162" s="322" t="s">
        <v>539</v>
      </c>
      <c r="AL162" s="323"/>
    </row>
    <row r="163" spans="1:38" x14ac:dyDescent="0.25">
      <c r="A163" s="88"/>
      <c r="B163" s="204"/>
      <c r="C163" s="14"/>
      <c r="D163" s="18"/>
      <c r="E163" s="16"/>
      <c r="F163" s="22"/>
      <c r="G163" s="20"/>
      <c r="H163" s="20"/>
      <c r="I163" s="220"/>
      <c r="J163" s="34"/>
      <c r="K163" s="81"/>
      <c r="L163" s="61"/>
      <c r="M163" s="61"/>
      <c r="N163" s="62"/>
      <c r="O163" s="77"/>
      <c r="P163" s="61"/>
      <c r="Q163" s="61"/>
      <c r="R163" s="62"/>
      <c r="S163" s="77"/>
      <c r="T163" s="61"/>
      <c r="U163" s="61"/>
      <c r="V163" s="84"/>
      <c r="W163" s="77"/>
      <c r="X163" s="61"/>
      <c r="Y163" s="61"/>
      <c r="Z163" s="62"/>
      <c r="AA163" s="77"/>
      <c r="AB163" s="61"/>
      <c r="AC163" s="61"/>
      <c r="AD163" s="62"/>
      <c r="AE163" s="60"/>
      <c r="AF163" s="61"/>
      <c r="AG163" s="61"/>
      <c r="AH163" s="84"/>
      <c r="AI163" s="60"/>
      <c r="AJ163" s="62"/>
      <c r="AL163" s="87"/>
    </row>
    <row r="164" spans="1:38" ht="22.5" x14ac:dyDescent="0.25">
      <c r="A164" s="88"/>
      <c r="B164" s="204"/>
      <c r="C164" s="14"/>
      <c r="D164" s="18" t="s">
        <v>22</v>
      </c>
      <c r="E164" s="16"/>
      <c r="F164" s="19"/>
      <c r="G164" s="20"/>
      <c r="H164" s="20"/>
      <c r="I164" s="220"/>
      <c r="J164" s="34"/>
      <c r="K164" s="81"/>
      <c r="L164" s="61"/>
      <c r="M164" s="61"/>
      <c r="N164" s="62"/>
      <c r="O164" s="77"/>
      <c r="P164" s="61"/>
      <c r="Q164" s="61"/>
      <c r="R164" s="62"/>
      <c r="S164" s="77"/>
      <c r="T164" s="61"/>
      <c r="U164" s="61"/>
      <c r="V164" s="84"/>
      <c r="W164" s="77"/>
      <c r="X164" s="61"/>
      <c r="Y164" s="61"/>
      <c r="Z164" s="62"/>
      <c r="AA164" s="77"/>
      <c r="AB164" s="61"/>
      <c r="AC164" s="61"/>
      <c r="AD164" s="62"/>
      <c r="AE164" s="60"/>
      <c r="AF164" s="61"/>
      <c r="AG164" s="61"/>
      <c r="AH164" s="84"/>
      <c r="AI164" s="60"/>
      <c r="AJ164" s="62"/>
      <c r="AL164" s="87"/>
    </row>
    <row r="165" spans="1:38" ht="22.5" x14ac:dyDescent="0.25">
      <c r="A165" s="88"/>
      <c r="B165" s="204"/>
      <c r="C165" s="14"/>
      <c r="D165" s="18" t="s">
        <v>248</v>
      </c>
      <c r="E165" s="16" t="s">
        <v>20</v>
      </c>
      <c r="F165" s="19">
        <v>44</v>
      </c>
      <c r="G165" s="20"/>
      <c r="H165" s="20"/>
      <c r="I165" s="220"/>
      <c r="J165" s="34"/>
      <c r="K165" s="81"/>
      <c r="L165" s="61"/>
      <c r="M165" s="61"/>
      <c r="N165" s="62"/>
      <c r="O165" s="77"/>
      <c r="P165" s="61"/>
      <c r="Q165" s="61"/>
      <c r="R165" s="62"/>
      <c r="S165" s="77"/>
      <c r="T165" s="61"/>
      <c r="U165" s="61"/>
      <c r="V165" s="84"/>
      <c r="W165" s="77"/>
      <c r="X165" s="61"/>
      <c r="Y165" s="61"/>
      <c r="Z165" s="62"/>
      <c r="AA165" s="77"/>
      <c r="AB165" s="61"/>
      <c r="AC165" s="61"/>
      <c r="AD165" s="62"/>
      <c r="AE165" s="60"/>
      <c r="AF165" s="61"/>
      <c r="AG165" s="61"/>
      <c r="AH165" s="84"/>
      <c r="AI165" s="60"/>
      <c r="AJ165" s="62"/>
      <c r="AL165" s="87"/>
    </row>
    <row r="166" spans="1:38" x14ac:dyDescent="0.25">
      <c r="A166" s="181" t="s">
        <v>249</v>
      </c>
      <c r="B166" s="209" t="s">
        <v>249</v>
      </c>
      <c r="C166" s="165"/>
      <c r="D166" s="108" t="s">
        <v>250</v>
      </c>
      <c r="E166" s="109"/>
      <c r="F166" s="148"/>
      <c r="G166" s="110"/>
      <c r="H166" s="110"/>
      <c r="I166" s="154"/>
      <c r="J166" s="154"/>
      <c r="K166" s="164"/>
      <c r="L166" s="70">
        <f>SUM(L167:L168)</f>
        <v>0</v>
      </c>
      <c r="M166" s="70"/>
      <c r="N166" s="71"/>
      <c r="O166" s="78"/>
      <c r="P166" s="70">
        <f t="shared" ref="P166" si="230">SUM(P167:P168)</f>
        <v>0</v>
      </c>
      <c r="Q166" s="70"/>
      <c r="R166" s="71"/>
      <c r="S166" s="78"/>
      <c r="T166" s="70">
        <f t="shared" ref="T166" si="231">SUM(T167:T168)</f>
        <v>0</v>
      </c>
      <c r="U166" s="70"/>
      <c r="V166" s="132"/>
      <c r="W166" s="78"/>
      <c r="X166" s="70">
        <f>SUM(X167:X168)</f>
        <v>0</v>
      </c>
      <c r="Y166" s="70"/>
      <c r="Z166" s="71"/>
      <c r="AA166" s="78"/>
      <c r="AB166" s="70">
        <f>SUM(AB167:AB168)</f>
        <v>0</v>
      </c>
      <c r="AC166" s="70"/>
      <c r="AD166" s="71"/>
      <c r="AE166" s="72"/>
      <c r="AF166" s="70">
        <f t="shared" ref="AF166" si="232">SUM(AF167:AF168)</f>
        <v>0</v>
      </c>
      <c r="AG166" s="70"/>
      <c r="AH166" s="132"/>
      <c r="AI166" s="72"/>
      <c r="AJ166" s="71">
        <f>SUM(AJ167:AJ168)</f>
        <v>0</v>
      </c>
      <c r="AL166" s="87"/>
    </row>
    <row r="167" spans="1:38" s="322" customFormat="1" ht="33.75" x14ac:dyDescent="0.25">
      <c r="A167" s="304" t="s">
        <v>251</v>
      </c>
      <c r="B167" s="305" t="s">
        <v>251</v>
      </c>
      <c r="C167" s="306"/>
      <c r="D167" s="307" t="s">
        <v>252</v>
      </c>
      <c r="E167" s="308" t="s">
        <v>15</v>
      </c>
      <c r="F167" s="363">
        <v>277.7</v>
      </c>
      <c r="G167" s="310"/>
      <c r="H167" s="310"/>
      <c r="I167" s="311"/>
      <c r="J167" s="364"/>
      <c r="K167" s="313"/>
      <c r="L167" s="314">
        <f t="shared" ref="L167:L168" si="233">ROUND(K167*G167,2)</f>
        <v>0</v>
      </c>
      <c r="M167" s="314"/>
      <c r="N167" s="315"/>
      <c r="O167" s="316"/>
      <c r="P167" s="314">
        <f>ROUND(O167*G167,2)</f>
        <v>0</v>
      </c>
      <c r="Q167" s="314"/>
      <c r="R167" s="315"/>
      <c r="S167" s="316"/>
      <c r="T167" s="314">
        <f>ROUND(S167*G167,2)</f>
        <v>0</v>
      </c>
      <c r="U167" s="314"/>
      <c r="V167" s="327"/>
      <c r="W167" s="316"/>
      <c r="X167" s="314">
        <f>ROUND(W167*G167,0)</f>
        <v>0</v>
      </c>
      <c r="Y167" s="314"/>
      <c r="Z167" s="315"/>
      <c r="AA167" s="316"/>
      <c r="AB167" s="318">
        <f t="shared" ref="AB167:AB168" si="234">ROUND(AA167*G167,0)</f>
        <v>0</v>
      </c>
      <c r="AC167" s="314"/>
      <c r="AD167" s="315"/>
      <c r="AE167" s="321">
        <f t="shared" ref="AE167:AF168" si="235">K167+O167+S167+W167+AA167</f>
        <v>0</v>
      </c>
      <c r="AF167" s="318">
        <f t="shared" si="235"/>
        <v>0</v>
      </c>
      <c r="AG167" s="314"/>
      <c r="AH167" s="327"/>
      <c r="AI167" s="321">
        <f t="shared" ref="AI167:AI168" si="236">F167-AE167</f>
        <v>277.7</v>
      </c>
      <c r="AJ167" s="320">
        <f t="shared" ref="AJ167:AJ168" si="237">H167-AF167</f>
        <v>0</v>
      </c>
      <c r="AK167" s="322" t="s">
        <v>531</v>
      </c>
      <c r="AL167" s="323"/>
    </row>
    <row r="168" spans="1:38" s="322" customFormat="1" ht="22.5" x14ac:dyDescent="0.25">
      <c r="A168" s="304" t="s">
        <v>253</v>
      </c>
      <c r="B168" s="305" t="s">
        <v>253</v>
      </c>
      <c r="C168" s="306"/>
      <c r="D168" s="307" t="s">
        <v>254</v>
      </c>
      <c r="E168" s="308" t="s">
        <v>15</v>
      </c>
      <c r="F168" s="363">
        <v>118.1</v>
      </c>
      <c r="G168" s="310"/>
      <c r="H168" s="310"/>
      <c r="I168" s="311"/>
      <c r="J168" s="364"/>
      <c r="K168" s="313"/>
      <c r="L168" s="314">
        <f t="shared" si="233"/>
        <v>0</v>
      </c>
      <c r="M168" s="314"/>
      <c r="N168" s="315"/>
      <c r="O168" s="316"/>
      <c r="P168" s="314">
        <f t="shared" ref="P168" si="238">ROUND(O168*G168,2)</f>
        <v>0</v>
      </c>
      <c r="Q168" s="314"/>
      <c r="R168" s="315"/>
      <c r="S168" s="316"/>
      <c r="T168" s="314">
        <f>ROUND(S168*G168,2)</f>
        <v>0</v>
      </c>
      <c r="U168" s="314"/>
      <c r="V168" s="327"/>
      <c r="W168" s="316"/>
      <c r="X168" s="314">
        <f>ROUND(W168*G168,0)</f>
        <v>0</v>
      </c>
      <c r="Y168" s="314"/>
      <c r="Z168" s="315"/>
      <c r="AA168" s="316"/>
      <c r="AB168" s="318">
        <f t="shared" si="234"/>
        <v>0</v>
      </c>
      <c r="AC168" s="314"/>
      <c r="AD168" s="315"/>
      <c r="AE168" s="321">
        <f t="shared" si="235"/>
        <v>0</v>
      </c>
      <c r="AF168" s="318">
        <f t="shared" si="235"/>
        <v>0</v>
      </c>
      <c r="AG168" s="314"/>
      <c r="AH168" s="327"/>
      <c r="AI168" s="321">
        <f t="shared" si="236"/>
        <v>118.1</v>
      </c>
      <c r="AJ168" s="320">
        <f t="shared" si="237"/>
        <v>0</v>
      </c>
      <c r="AK168" s="322" t="s">
        <v>530</v>
      </c>
      <c r="AL168" s="323"/>
    </row>
    <row r="169" spans="1:38" x14ac:dyDescent="0.25">
      <c r="A169" s="88"/>
      <c r="B169" s="204"/>
      <c r="C169" s="14"/>
      <c r="D169" s="18"/>
      <c r="E169" s="16"/>
      <c r="F169" s="22"/>
      <c r="G169" s="20"/>
      <c r="H169" s="20"/>
      <c r="I169" s="220"/>
      <c r="J169" s="34"/>
      <c r="K169" s="81"/>
      <c r="L169" s="61"/>
      <c r="M169" s="61"/>
      <c r="N169" s="62"/>
      <c r="O169" s="77"/>
      <c r="P169" s="61"/>
      <c r="Q169" s="61"/>
      <c r="R169" s="62"/>
      <c r="S169" s="77"/>
      <c r="T169" s="61"/>
      <c r="U169" s="61"/>
      <c r="V169" s="84"/>
      <c r="W169" s="77"/>
      <c r="X169" s="61"/>
      <c r="Y169" s="61"/>
      <c r="Z169" s="62"/>
      <c r="AA169" s="77"/>
      <c r="AB169" s="61"/>
      <c r="AC169" s="61"/>
      <c r="AD169" s="62"/>
      <c r="AE169" s="60"/>
      <c r="AF169" s="61"/>
      <c r="AG169" s="61"/>
      <c r="AH169" s="84"/>
      <c r="AI169" s="60"/>
      <c r="AJ169" s="62"/>
      <c r="AL169" s="87"/>
    </row>
    <row r="170" spans="1:38" ht="22.5" x14ac:dyDescent="0.25">
      <c r="A170" s="88"/>
      <c r="B170" s="204"/>
      <c r="C170" s="14"/>
      <c r="D170" s="18" t="s">
        <v>22</v>
      </c>
      <c r="E170" s="16"/>
      <c r="F170" s="19"/>
      <c r="G170" s="20"/>
      <c r="H170" s="20"/>
      <c r="I170" s="220"/>
      <c r="J170" s="34"/>
      <c r="K170" s="81"/>
      <c r="L170" s="61"/>
      <c r="M170" s="61"/>
      <c r="N170" s="62"/>
      <c r="O170" s="77"/>
      <c r="P170" s="61"/>
      <c r="Q170" s="61"/>
      <c r="R170" s="62"/>
      <c r="S170" s="77"/>
      <c r="T170" s="61"/>
      <c r="U170" s="61"/>
      <c r="V170" s="84"/>
      <c r="W170" s="77"/>
      <c r="X170" s="61"/>
      <c r="Y170" s="61"/>
      <c r="Z170" s="62"/>
      <c r="AA170" s="77"/>
      <c r="AB170" s="61"/>
      <c r="AC170" s="61"/>
      <c r="AD170" s="62"/>
      <c r="AE170" s="60"/>
      <c r="AF170" s="61"/>
      <c r="AG170" s="61"/>
      <c r="AH170" s="84"/>
      <c r="AI170" s="60"/>
      <c r="AJ170" s="62"/>
      <c r="AL170" s="87"/>
    </row>
    <row r="171" spans="1:38" x14ac:dyDescent="0.25">
      <c r="A171" s="88"/>
      <c r="B171" s="204"/>
      <c r="C171" s="14"/>
      <c r="D171" s="18" t="s">
        <v>79</v>
      </c>
      <c r="E171" s="16" t="s">
        <v>15</v>
      </c>
      <c r="F171" s="24">
        <v>288.80799999999999</v>
      </c>
      <c r="G171" s="20"/>
      <c r="H171" s="20"/>
      <c r="I171" s="220"/>
      <c r="J171" s="34"/>
      <c r="K171" s="81"/>
      <c r="L171" s="61"/>
      <c r="M171" s="61"/>
      <c r="N171" s="62"/>
      <c r="O171" s="77"/>
      <c r="P171" s="61"/>
      <c r="Q171" s="61"/>
      <c r="R171" s="62"/>
      <c r="S171" s="77"/>
      <c r="T171" s="61"/>
      <c r="U171" s="61"/>
      <c r="V171" s="84"/>
      <c r="W171" s="77"/>
      <c r="X171" s="61"/>
      <c r="Y171" s="61"/>
      <c r="Z171" s="62"/>
      <c r="AA171" s="77"/>
      <c r="AB171" s="61"/>
      <c r="AC171" s="61"/>
      <c r="AD171" s="62"/>
      <c r="AE171" s="60"/>
      <c r="AF171" s="61"/>
      <c r="AG171" s="61"/>
      <c r="AH171" s="84"/>
      <c r="AI171" s="60"/>
      <c r="AJ171" s="62"/>
      <c r="AL171" s="87"/>
    </row>
    <row r="172" spans="1:38" ht="33.75" x14ac:dyDescent="0.25">
      <c r="A172" s="88"/>
      <c r="B172" s="204"/>
      <c r="C172" s="14"/>
      <c r="D172" s="18" t="s">
        <v>30</v>
      </c>
      <c r="E172" s="16" t="s">
        <v>19</v>
      </c>
      <c r="F172" s="24">
        <v>33</v>
      </c>
      <c r="G172" s="20"/>
      <c r="H172" s="20"/>
      <c r="I172" s="220"/>
      <c r="J172" s="34"/>
      <c r="K172" s="81"/>
      <c r="L172" s="61"/>
      <c r="M172" s="61"/>
      <c r="N172" s="62"/>
      <c r="O172" s="77"/>
      <c r="P172" s="61"/>
      <c r="Q172" s="61"/>
      <c r="R172" s="62"/>
      <c r="S172" s="77"/>
      <c r="T172" s="61"/>
      <c r="U172" s="61"/>
      <c r="V172" s="84"/>
      <c r="W172" s="77"/>
      <c r="X172" s="61"/>
      <c r="Y172" s="61"/>
      <c r="Z172" s="62"/>
      <c r="AA172" s="77"/>
      <c r="AB172" s="61"/>
      <c r="AC172" s="61"/>
      <c r="AD172" s="62"/>
      <c r="AE172" s="60"/>
      <c r="AF172" s="61"/>
      <c r="AG172" s="61"/>
      <c r="AH172" s="84"/>
      <c r="AI172" s="60"/>
      <c r="AJ172" s="62"/>
      <c r="AL172" s="87"/>
    </row>
    <row r="173" spans="1:38" ht="33.75" x14ac:dyDescent="0.25">
      <c r="A173" s="88"/>
      <c r="B173" s="204"/>
      <c r="C173" s="14"/>
      <c r="D173" s="18" t="s">
        <v>64</v>
      </c>
      <c r="E173" s="16" t="s">
        <v>19</v>
      </c>
      <c r="F173" s="24">
        <v>15</v>
      </c>
      <c r="G173" s="20"/>
      <c r="H173" s="20"/>
      <c r="I173" s="220"/>
      <c r="J173" s="34"/>
      <c r="K173" s="81"/>
      <c r="L173" s="61"/>
      <c r="M173" s="61"/>
      <c r="N173" s="62"/>
      <c r="O173" s="77"/>
      <c r="P173" s="61"/>
      <c r="Q173" s="61"/>
      <c r="R173" s="62"/>
      <c r="S173" s="77"/>
      <c r="T173" s="61"/>
      <c r="U173" s="61"/>
      <c r="V173" s="84"/>
      <c r="W173" s="77"/>
      <c r="X173" s="61"/>
      <c r="Y173" s="61"/>
      <c r="Z173" s="62"/>
      <c r="AA173" s="77"/>
      <c r="AB173" s="61"/>
      <c r="AC173" s="61"/>
      <c r="AD173" s="62"/>
      <c r="AE173" s="60"/>
      <c r="AF173" s="61"/>
      <c r="AG173" s="61"/>
      <c r="AH173" s="84"/>
      <c r="AI173" s="60"/>
      <c r="AJ173" s="62"/>
      <c r="AL173" s="87"/>
    </row>
    <row r="174" spans="1:38" ht="22.5" x14ac:dyDescent="0.25">
      <c r="A174" s="88"/>
      <c r="B174" s="204"/>
      <c r="C174" s="14"/>
      <c r="D174" s="18" t="s">
        <v>255</v>
      </c>
      <c r="E174" s="16" t="s">
        <v>19</v>
      </c>
      <c r="F174" s="24">
        <v>0.3</v>
      </c>
      <c r="G174" s="20"/>
      <c r="H174" s="20"/>
      <c r="I174" s="220"/>
      <c r="J174" s="34"/>
      <c r="K174" s="81"/>
      <c r="L174" s="61"/>
      <c r="M174" s="61"/>
      <c r="N174" s="62"/>
      <c r="O174" s="77"/>
      <c r="P174" s="61"/>
      <c r="Q174" s="61"/>
      <c r="R174" s="62"/>
      <c r="S174" s="77"/>
      <c r="T174" s="61"/>
      <c r="U174" s="61"/>
      <c r="V174" s="84"/>
      <c r="W174" s="77"/>
      <c r="X174" s="61"/>
      <c r="Y174" s="61"/>
      <c r="Z174" s="62"/>
      <c r="AA174" s="77"/>
      <c r="AB174" s="61"/>
      <c r="AC174" s="61"/>
      <c r="AD174" s="62"/>
      <c r="AE174" s="60"/>
      <c r="AF174" s="61"/>
      <c r="AG174" s="61"/>
      <c r="AH174" s="84"/>
      <c r="AI174" s="60"/>
      <c r="AJ174" s="62"/>
      <c r="AL174" s="87"/>
    </row>
    <row r="175" spans="1:38" ht="22.5" x14ac:dyDescent="0.25">
      <c r="A175" s="88"/>
      <c r="B175" s="204"/>
      <c r="C175" s="14"/>
      <c r="D175" s="18" t="s">
        <v>72</v>
      </c>
      <c r="E175" s="16" t="s">
        <v>19</v>
      </c>
      <c r="F175" s="24">
        <v>0.2</v>
      </c>
      <c r="G175" s="20"/>
      <c r="H175" s="20"/>
      <c r="I175" s="220"/>
      <c r="J175" s="34"/>
      <c r="K175" s="81"/>
      <c r="L175" s="61"/>
      <c r="M175" s="61"/>
      <c r="N175" s="62"/>
      <c r="O175" s="77"/>
      <c r="P175" s="61"/>
      <c r="Q175" s="61"/>
      <c r="R175" s="62"/>
      <c r="S175" s="77"/>
      <c r="T175" s="61"/>
      <c r="U175" s="61"/>
      <c r="V175" s="84"/>
      <c r="W175" s="77"/>
      <c r="X175" s="61"/>
      <c r="Y175" s="61"/>
      <c r="Z175" s="62"/>
      <c r="AA175" s="77"/>
      <c r="AB175" s="61"/>
      <c r="AC175" s="61"/>
      <c r="AD175" s="62"/>
      <c r="AE175" s="60"/>
      <c r="AF175" s="61"/>
      <c r="AG175" s="61"/>
      <c r="AH175" s="84"/>
      <c r="AI175" s="60"/>
      <c r="AJ175" s="62"/>
      <c r="AL175" s="87"/>
    </row>
    <row r="176" spans="1:38" ht="33.75" x14ac:dyDescent="0.25">
      <c r="A176" s="88"/>
      <c r="B176" s="204"/>
      <c r="C176" s="14"/>
      <c r="D176" s="18" t="s">
        <v>256</v>
      </c>
      <c r="E176" s="16" t="s">
        <v>19</v>
      </c>
      <c r="F176" s="24">
        <v>1.833</v>
      </c>
      <c r="G176" s="20"/>
      <c r="H176" s="20"/>
      <c r="I176" s="220"/>
      <c r="J176" s="34"/>
      <c r="K176" s="81"/>
      <c r="L176" s="61"/>
      <c r="M176" s="61"/>
      <c r="N176" s="62"/>
      <c r="O176" s="77"/>
      <c r="P176" s="61"/>
      <c r="Q176" s="61"/>
      <c r="R176" s="62"/>
      <c r="S176" s="77"/>
      <c r="T176" s="61"/>
      <c r="U176" s="61"/>
      <c r="V176" s="84"/>
      <c r="W176" s="77"/>
      <c r="X176" s="61"/>
      <c r="Y176" s="61"/>
      <c r="Z176" s="62"/>
      <c r="AA176" s="77"/>
      <c r="AB176" s="61"/>
      <c r="AC176" s="61"/>
      <c r="AD176" s="62"/>
      <c r="AE176" s="60"/>
      <c r="AF176" s="61"/>
      <c r="AG176" s="61"/>
      <c r="AH176" s="84"/>
      <c r="AI176" s="60"/>
      <c r="AJ176" s="62"/>
      <c r="AL176" s="87"/>
    </row>
    <row r="177" spans="1:38" x14ac:dyDescent="0.25">
      <c r="A177" s="181" t="s">
        <v>257</v>
      </c>
      <c r="B177" s="209" t="s">
        <v>257</v>
      </c>
      <c r="C177" s="165"/>
      <c r="D177" s="108" t="s">
        <v>258</v>
      </c>
      <c r="E177" s="109"/>
      <c r="F177" s="148"/>
      <c r="G177" s="110"/>
      <c r="H177" s="110"/>
      <c r="I177" s="154"/>
      <c r="J177" s="154"/>
      <c r="K177" s="164"/>
      <c r="L177" s="70">
        <f t="shared" ref="L177:P177" si="239">SUM(L178:L180)</f>
        <v>0</v>
      </c>
      <c r="M177" s="70"/>
      <c r="N177" s="71"/>
      <c r="O177" s="78"/>
      <c r="P177" s="70">
        <f t="shared" si="239"/>
        <v>0</v>
      </c>
      <c r="Q177" s="70"/>
      <c r="R177" s="71"/>
      <c r="S177" s="78"/>
      <c r="T177" s="70">
        <f t="shared" ref="T177" si="240">SUM(T178:T180)</f>
        <v>0</v>
      </c>
      <c r="U177" s="70"/>
      <c r="V177" s="132"/>
      <c r="W177" s="78"/>
      <c r="X177" s="70">
        <f>SUM(X178:X180)</f>
        <v>0</v>
      </c>
      <c r="Y177" s="70"/>
      <c r="Z177" s="71"/>
      <c r="AA177" s="78"/>
      <c r="AB177" s="70">
        <f>SUM(AB178:AB180)</f>
        <v>0</v>
      </c>
      <c r="AC177" s="70"/>
      <c r="AD177" s="71"/>
      <c r="AE177" s="72"/>
      <c r="AF177" s="70">
        <f t="shared" ref="AF177" si="241">SUM(AF178:AF180)</f>
        <v>0</v>
      </c>
      <c r="AG177" s="70"/>
      <c r="AH177" s="132"/>
      <c r="AI177" s="72"/>
      <c r="AJ177" s="71">
        <f>SUM(AJ178:AJ180)</f>
        <v>0</v>
      </c>
      <c r="AL177" s="87"/>
    </row>
    <row r="178" spans="1:38" s="322" customFormat="1" ht="67.5" x14ac:dyDescent="0.25">
      <c r="A178" s="304" t="s">
        <v>259</v>
      </c>
      <c r="B178" s="305" t="s">
        <v>259</v>
      </c>
      <c r="C178" s="306"/>
      <c r="D178" s="307" t="s">
        <v>260</v>
      </c>
      <c r="E178" s="308" t="s">
        <v>26</v>
      </c>
      <c r="F178" s="365">
        <v>1608</v>
      </c>
      <c r="G178" s="310"/>
      <c r="H178" s="310"/>
      <c r="I178" s="311"/>
      <c r="J178" s="364"/>
      <c r="K178" s="313"/>
      <c r="L178" s="314">
        <f t="shared" ref="L178:L180" si="242">ROUND(K178*G178,2)</f>
        <v>0</v>
      </c>
      <c r="M178" s="314"/>
      <c r="N178" s="315"/>
      <c r="O178" s="316"/>
      <c r="P178" s="314">
        <f t="shared" ref="P178:P180" si="243">ROUND(O178*G178,2)</f>
        <v>0</v>
      </c>
      <c r="Q178" s="314"/>
      <c r="R178" s="315"/>
      <c r="S178" s="316"/>
      <c r="T178" s="314">
        <f>ROUND(S178*G178,2)</f>
        <v>0</v>
      </c>
      <c r="U178" s="314"/>
      <c r="V178" s="327"/>
      <c r="W178" s="316"/>
      <c r="X178" s="314">
        <f>ROUND(W178*G178,0)</f>
        <v>0</v>
      </c>
      <c r="Y178" s="314"/>
      <c r="Z178" s="315"/>
      <c r="AA178" s="316"/>
      <c r="AB178" s="318">
        <f t="shared" ref="AB178:AB180" si="244">ROUND(AA178*G178,0)</f>
        <v>0</v>
      </c>
      <c r="AC178" s="314"/>
      <c r="AD178" s="315"/>
      <c r="AE178" s="321">
        <f t="shared" ref="AE178:AF180" si="245">K178+O178+S178+W178+AA178</f>
        <v>0</v>
      </c>
      <c r="AF178" s="318">
        <f t="shared" si="245"/>
        <v>0</v>
      </c>
      <c r="AG178" s="314"/>
      <c r="AH178" s="327"/>
      <c r="AI178" s="321">
        <f t="shared" ref="AI178:AI180" si="246">F178-AE178</f>
        <v>1608</v>
      </c>
      <c r="AJ178" s="320">
        <f t="shared" ref="AJ178:AJ180" si="247">H178-AF178</f>
        <v>0</v>
      </c>
      <c r="AK178" s="366" t="s">
        <v>532</v>
      </c>
      <c r="AL178" s="323"/>
    </row>
    <row r="179" spans="1:38" s="322" customFormat="1" ht="33.75" x14ac:dyDescent="0.25">
      <c r="A179" s="304" t="s">
        <v>261</v>
      </c>
      <c r="B179" s="305" t="s">
        <v>261</v>
      </c>
      <c r="C179" s="306"/>
      <c r="D179" s="307" t="s">
        <v>262</v>
      </c>
      <c r="E179" s="308" t="s">
        <v>26</v>
      </c>
      <c r="F179" s="365">
        <v>1608</v>
      </c>
      <c r="G179" s="310"/>
      <c r="H179" s="310"/>
      <c r="I179" s="311"/>
      <c r="J179" s="364"/>
      <c r="K179" s="313"/>
      <c r="L179" s="314">
        <f t="shared" si="242"/>
        <v>0</v>
      </c>
      <c r="M179" s="314"/>
      <c r="N179" s="315"/>
      <c r="O179" s="316"/>
      <c r="P179" s="314">
        <f t="shared" si="243"/>
        <v>0</v>
      </c>
      <c r="Q179" s="314"/>
      <c r="R179" s="315"/>
      <c r="S179" s="316"/>
      <c r="T179" s="314">
        <f t="shared" ref="T179:T180" si="248">ROUND(S179*G179,2)</f>
        <v>0</v>
      </c>
      <c r="U179" s="314"/>
      <c r="V179" s="327"/>
      <c r="W179" s="316"/>
      <c r="X179" s="314">
        <f t="shared" ref="X179" si="249">ROUND(W179*G179,0)</f>
        <v>0</v>
      </c>
      <c r="Y179" s="314"/>
      <c r="Z179" s="315"/>
      <c r="AA179" s="316"/>
      <c r="AB179" s="318">
        <f t="shared" si="244"/>
        <v>0</v>
      </c>
      <c r="AC179" s="314"/>
      <c r="AD179" s="315"/>
      <c r="AE179" s="321">
        <f t="shared" si="245"/>
        <v>0</v>
      </c>
      <c r="AF179" s="318">
        <f t="shared" si="245"/>
        <v>0</v>
      </c>
      <c r="AG179" s="314"/>
      <c r="AH179" s="327"/>
      <c r="AI179" s="321">
        <f t="shared" si="246"/>
        <v>1608</v>
      </c>
      <c r="AJ179" s="320">
        <f t="shared" si="247"/>
        <v>0</v>
      </c>
      <c r="AK179" s="322" t="s">
        <v>532</v>
      </c>
      <c r="AL179" s="323"/>
    </row>
    <row r="180" spans="1:38" ht="22.5" x14ac:dyDescent="0.25">
      <c r="A180" s="88" t="s">
        <v>263</v>
      </c>
      <c r="B180" s="204" t="s">
        <v>263</v>
      </c>
      <c r="C180" s="14"/>
      <c r="D180" s="18" t="s">
        <v>264</v>
      </c>
      <c r="E180" s="16" t="s">
        <v>26</v>
      </c>
      <c r="F180" s="21">
        <v>1608</v>
      </c>
      <c r="G180" s="20"/>
      <c r="H180" s="20"/>
      <c r="I180" s="220"/>
      <c r="J180" s="34"/>
      <c r="K180" s="81"/>
      <c r="L180" s="63">
        <f t="shared" si="242"/>
        <v>0</v>
      </c>
      <c r="M180" s="63"/>
      <c r="N180" s="64"/>
      <c r="O180" s="74"/>
      <c r="P180" s="63">
        <f t="shared" si="243"/>
        <v>0</v>
      </c>
      <c r="Q180" s="63"/>
      <c r="R180" s="64"/>
      <c r="S180" s="74"/>
      <c r="T180" s="63">
        <f t="shared" si="248"/>
        <v>0</v>
      </c>
      <c r="U180" s="63"/>
      <c r="V180" s="86"/>
      <c r="W180" s="74"/>
      <c r="X180" s="63">
        <f>ROUND(W180*G180,0)</f>
        <v>0</v>
      </c>
      <c r="Y180" s="63"/>
      <c r="Z180" s="64"/>
      <c r="AA180" s="74"/>
      <c r="AB180" s="67">
        <f t="shared" si="244"/>
        <v>0</v>
      </c>
      <c r="AC180" s="63"/>
      <c r="AD180" s="64"/>
      <c r="AE180" s="69">
        <f t="shared" si="245"/>
        <v>0</v>
      </c>
      <c r="AF180" s="67">
        <f t="shared" si="245"/>
        <v>0</v>
      </c>
      <c r="AG180" s="63"/>
      <c r="AH180" s="86"/>
      <c r="AI180" s="69">
        <f t="shared" si="246"/>
        <v>1608</v>
      </c>
      <c r="AJ180" s="68">
        <f t="shared" si="247"/>
        <v>0</v>
      </c>
      <c r="AL180" s="87"/>
    </row>
    <row r="181" spans="1:38" ht="21" x14ac:dyDescent="0.25">
      <c r="A181" s="181" t="s">
        <v>265</v>
      </c>
      <c r="B181" s="209" t="s">
        <v>265</v>
      </c>
      <c r="C181" s="165"/>
      <c r="D181" s="108" t="s">
        <v>266</v>
      </c>
      <c r="E181" s="109"/>
      <c r="F181" s="148"/>
      <c r="G181" s="110"/>
      <c r="H181" s="110"/>
      <c r="I181" s="154"/>
      <c r="J181" s="154"/>
      <c r="K181" s="164"/>
      <c r="L181" s="70">
        <f t="shared" ref="L181:P181" si="250">L182</f>
        <v>0</v>
      </c>
      <c r="M181" s="70"/>
      <c r="N181" s="71"/>
      <c r="O181" s="78"/>
      <c r="P181" s="70">
        <f t="shared" si="250"/>
        <v>0</v>
      </c>
      <c r="Q181" s="70"/>
      <c r="R181" s="71"/>
      <c r="S181" s="78"/>
      <c r="T181" s="70">
        <f t="shared" ref="T181" si="251">T182</f>
        <v>0</v>
      </c>
      <c r="U181" s="70"/>
      <c r="V181" s="132"/>
      <c r="W181" s="78"/>
      <c r="X181" s="70">
        <f>X182</f>
        <v>0</v>
      </c>
      <c r="Y181" s="70"/>
      <c r="Z181" s="71"/>
      <c r="AA181" s="78"/>
      <c r="AB181" s="70">
        <f>AB182</f>
        <v>0</v>
      </c>
      <c r="AC181" s="70"/>
      <c r="AD181" s="71"/>
      <c r="AE181" s="72"/>
      <c r="AF181" s="70">
        <f t="shared" ref="AF181" si="252">AF182</f>
        <v>0</v>
      </c>
      <c r="AG181" s="70"/>
      <c r="AH181" s="132"/>
      <c r="AI181" s="72"/>
      <c r="AJ181" s="71">
        <f>AJ182</f>
        <v>0</v>
      </c>
      <c r="AL181" s="87"/>
    </row>
    <row r="182" spans="1:38" s="322" customFormat="1" ht="23.45" customHeight="1" x14ac:dyDescent="0.25">
      <c r="A182" s="304" t="s">
        <v>267</v>
      </c>
      <c r="B182" s="305" t="s">
        <v>267</v>
      </c>
      <c r="C182" s="306"/>
      <c r="D182" s="307" t="s">
        <v>268</v>
      </c>
      <c r="E182" s="308" t="s">
        <v>26</v>
      </c>
      <c r="F182" s="365">
        <v>1693.2</v>
      </c>
      <c r="G182" s="310"/>
      <c r="H182" s="310"/>
      <c r="I182" s="311"/>
      <c r="J182" s="364"/>
      <c r="K182" s="313"/>
      <c r="L182" s="314">
        <f t="shared" ref="L182" si="253">ROUND(K182*G182,2)</f>
        <v>0</v>
      </c>
      <c r="M182" s="314"/>
      <c r="N182" s="315"/>
      <c r="O182" s="316"/>
      <c r="P182" s="314">
        <f t="shared" ref="P182" si="254">ROUND(O182*G182,2)</f>
        <v>0</v>
      </c>
      <c r="Q182" s="314"/>
      <c r="R182" s="315"/>
      <c r="S182" s="316"/>
      <c r="T182" s="314">
        <f>ROUND(S182*G182,2)</f>
        <v>0</v>
      </c>
      <c r="U182" s="314"/>
      <c r="V182" s="327"/>
      <c r="W182" s="316"/>
      <c r="X182" s="314">
        <f>ROUND(W182*G182,0)</f>
        <v>0</v>
      </c>
      <c r="Y182" s="314"/>
      <c r="Z182" s="315"/>
      <c r="AA182" s="316"/>
      <c r="AB182" s="318">
        <f t="shared" ref="AB182" si="255">ROUND(AA182*G182,0)</f>
        <v>0</v>
      </c>
      <c r="AC182" s="314"/>
      <c r="AD182" s="315"/>
      <c r="AE182" s="321">
        <f t="shared" ref="AE182:AF182" si="256">K182+O182+S182+W182+AA182</f>
        <v>0</v>
      </c>
      <c r="AF182" s="318">
        <f t="shared" si="256"/>
        <v>0</v>
      </c>
      <c r="AG182" s="314"/>
      <c r="AH182" s="327"/>
      <c r="AI182" s="321">
        <f t="shared" ref="AI182" si="257">F182-AE182</f>
        <v>1693.2</v>
      </c>
      <c r="AJ182" s="320">
        <f t="shared" ref="AJ182" si="258">H182-AF182</f>
        <v>0</v>
      </c>
      <c r="AK182" s="322" t="s">
        <v>533</v>
      </c>
      <c r="AL182" s="323"/>
    </row>
    <row r="183" spans="1:38" x14ac:dyDescent="0.25">
      <c r="A183" s="88"/>
      <c r="B183" s="204"/>
      <c r="C183" s="14"/>
      <c r="D183" s="18"/>
      <c r="E183" s="16"/>
      <c r="F183" s="22"/>
      <c r="G183" s="20"/>
      <c r="H183" s="20"/>
      <c r="I183" s="220"/>
      <c r="J183" s="34"/>
      <c r="K183" s="81"/>
      <c r="L183" s="61"/>
      <c r="M183" s="61"/>
      <c r="N183" s="62"/>
      <c r="O183" s="77"/>
      <c r="P183" s="61"/>
      <c r="Q183" s="61"/>
      <c r="R183" s="62"/>
      <c r="S183" s="77"/>
      <c r="T183" s="61"/>
      <c r="U183" s="61"/>
      <c r="V183" s="84"/>
      <c r="W183" s="77"/>
      <c r="X183" s="61"/>
      <c r="Y183" s="61"/>
      <c r="Z183" s="62"/>
      <c r="AA183" s="77"/>
      <c r="AB183" s="61"/>
      <c r="AC183" s="61"/>
      <c r="AD183" s="62"/>
      <c r="AE183" s="60"/>
      <c r="AF183" s="61"/>
      <c r="AG183" s="61"/>
      <c r="AH183" s="84"/>
      <c r="AI183" s="60"/>
      <c r="AJ183" s="62"/>
      <c r="AL183" s="87"/>
    </row>
    <row r="184" spans="1:38" ht="22.5" x14ac:dyDescent="0.25">
      <c r="A184" s="88"/>
      <c r="B184" s="204"/>
      <c r="C184" s="14"/>
      <c r="D184" s="18" t="s">
        <v>22</v>
      </c>
      <c r="E184" s="16"/>
      <c r="F184" s="19"/>
      <c r="G184" s="20"/>
      <c r="H184" s="20"/>
      <c r="I184" s="220"/>
      <c r="J184" s="34"/>
      <c r="K184" s="81"/>
      <c r="L184" s="61"/>
      <c r="M184" s="61"/>
      <c r="N184" s="62"/>
      <c r="O184" s="77"/>
      <c r="P184" s="61"/>
      <c r="Q184" s="61"/>
      <c r="R184" s="62"/>
      <c r="S184" s="77"/>
      <c r="T184" s="61"/>
      <c r="U184" s="61"/>
      <c r="V184" s="84"/>
      <c r="W184" s="77"/>
      <c r="X184" s="61"/>
      <c r="Y184" s="61"/>
      <c r="Z184" s="62"/>
      <c r="AA184" s="77"/>
      <c r="AB184" s="61"/>
      <c r="AC184" s="61"/>
      <c r="AD184" s="62"/>
      <c r="AE184" s="60"/>
      <c r="AF184" s="61"/>
      <c r="AG184" s="61"/>
      <c r="AH184" s="84"/>
      <c r="AI184" s="60"/>
      <c r="AJ184" s="62"/>
      <c r="AL184" s="87"/>
    </row>
    <row r="185" spans="1:38" x14ac:dyDescent="0.25">
      <c r="A185" s="88"/>
      <c r="B185" s="204"/>
      <c r="C185" s="14"/>
      <c r="D185" s="18" t="s">
        <v>269</v>
      </c>
      <c r="E185" s="16" t="s">
        <v>26</v>
      </c>
      <c r="F185" s="24">
        <v>1777.86</v>
      </c>
      <c r="G185" s="20"/>
      <c r="H185" s="20"/>
      <c r="I185" s="220"/>
      <c r="J185" s="34"/>
      <c r="K185" s="81"/>
      <c r="L185" s="61"/>
      <c r="M185" s="61"/>
      <c r="N185" s="62"/>
      <c r="O185" s="77"/>
      <c r="P185" s="61"/>
      <c r="Q185" s="61"/>
      <c r="R185" s="62"/>
      <c r="S185" s="77"/>
      <c r="T185" s="61"/>
      <c r="U185" s="61"/>
      <c r="V185" s="84"/>
      <c r="W185" s="77"/>
      <c r="X185" s="61"/>
      <c r="Y185" s="61"/>
      <c r="Z185" s="62"/>
      <c r="AA185" s="77"/>
      <c r="AB185" s="61"/>
      <c r="AC185" s="61"/>
      <c r="AD185" s="62"/>
      <c r="AE185" s="60"/>
      <c r="AF185" s="61"/>
      <c r="AG185" s="61"/>
      <c r="AH185" s="84"/>
      <c r="AI185" s="60"/>
      <c r="AJ185" s="62"/>
      <c r="AL185" s="87"/>
    </row>
    <row r="186" spans="1:38" x14ac:dyDescent="0.25">
      <c r="A186" s="181" t="s">
        <v>270</v>
      </c>
      <c r="B186" s="209" t="s">
        <v>270</v>
      </c>
      <c r="C186" s="165"/>
      <c r="D186" s="108" t="s">
        <v>271</v>
      </c>
      <c r="E186" s="109"/>
      <c r="F186" s="148"/>
      <c r="G186" s="110"/>
      <c r="H186" s="110"/>
      <c r="I186" s="154"/>
      <c r="J186" s="154"/>
      <c r="K186" s="164"/>
      <c r="L186" s="70">
        <f t="shared" ref="L186" si="259">L187</f>
        <v>0</v>
      </c>
      <c r="M186" s="70"/>
      <c r="N186" s="71"/>
      <c r="O186" s="78"/>
      <c r="P186" s="70">
        <f t="shared" ref="P186" si="260">P187</f>
        <v>0</v>
      </c>
      <c r="Q186" s="70"/>
      <c r="R186" s="71"/>
      <c r="S186" s="78"/>
      <c r="T186" s="70">
        <f t="shared" ref="T186" si="261">T187</f>
        <v>0</v>
      </c>
      <c r="U186" s="70"/>
      <c r="V186" s="132"/>
      <c r="W186" s="78"/>
      <c r="X186" s="70">
        <f>X187</f>
        <v>0</v>
      </c>
      <c r="Y186" s="70"/>
      <c r="Z186" s="71"/>
      <c r="AA186" s="78"/>
      <c r="AB186" s="70">
        <f>AB187</f>
        <v>0</v>
      </c>
      <c r="AC186" s="70"/>
      <c r="AD186" s="71"/>
      <c r="AE186" s="72"/>
      <c r="AF186" s="70">
        <f t="shared" ref="AF186" si="262">AF187</f>
        <v>0</v>
      </c>
      <c r="AG186" s="70"/>
      <c r="AH186" s="132"/>
      <c r="AI186" s="72"/>
      <c r="AJ186" s="71">
        <f>AJ187</f>
        <v>0</v>
      </c>
      <c r="AL186" s="87"/>
    </row>
    <row r="187" spans="1:38" s="322" customFormat="1" ht="33.75" x14ac:dyDescent="0.25">
      <c r="A187" s="304" t="s">
        <v>272</v>
      </c>
      <c r="B187" s="305" t="s">
        <v>272</v>
      </c>
      <c r="C187" s="306"/>
      <c r="D187" s="307" t="s">
        <v>273</v>
      </c>
      <c r="E187" s="308" t="s">
        <v>200</v>
      </c>
      <c r="F187" s="365">
        <v>55.24</v>
      </c>
      <c r="G187" s="310"/>
      <c r="H187" s="310"/>
      <c r="I187" s="311"/>
      <c r="J187" s="364"/>
      <c r="K187" s="313"/>
      <c r="L187" s="314">
        <f t="shared" ref="L187" si="263">ROUND(K187*G187,2)</f>
        <v>0</v>
      </c>
      <c r="M187" s="314"/>
      <c r="N187" s="315"/>
      <c r="O187" s="316"/>
      <c r="P187" s="314">
        <f t="shared" ref="P187" si="264">ROUND(O187*G187,2)</f>
        <v>0</v>
      </c>
      <c r="Q187" s="314"/>
      <c r="R187" s="315"/>
      <c r="S187" s="316"/>
      <c r="T187" s="314">
        <f>ROUND(S187*G187,2)</f>
        <v>0</v>
      </c>
      <c r="U187" s="314"/>
      <c r="V187" s="327"/>
      <c r="W187" s="316"/>
      <c r="X187" s="314">
        <f>ROUND(W187*G187,0)</f>
        <v>0</v>
      </c>
      <c r="Y187" s="314"/>
      <c r="Z187" s="315"/>
      <c r="AA187" s="316"/>
      <c r="AB187" s="318">
        <f t="shared" ref="AB187" si="265">ROUND(AA187*G187,0)</f>
        <v>0</v>
      </c>
      <c r="AC187" s="314"/>
      <c r="AD187" s="315"/>
      <c r="AE187" s="321">
        <f t="shared" ref="AE187:AF187" si="266">K187+O187+S187+W187+AA187</f>
        <v>0</v>
      </c>
      <c r="AF187" s="318">
        <f t="shared" si="266"/>
        <v>0</v>
      </c>
      <c r="AG187" s="314"/>
      <c r="AH187" s="327"/>
      <c r="AI187" s="321">
        <f t="shared" ref="AI187" si="267">F187-AE187</f>
        <v>55.24</v>
      </c>
      <c r="AJ187" s="320">
        <f t="shared" ref="AJ187" si="268">H187-AF187</f>
        <v>0</v>
      </c>
      <c r="AK187" s="366" t="s">
        <v>534</v>
      </c>
      <c r="AL187" s="323"/>
    </row>
    <row r="188" spans="1:38" x14ac:dyDescent="0.25">
      <c r="A188" s="88"/>
      <c r="B188" s="204"/>
      <c r="C188" s="14"/>
      <c r="D188" s="18"/>
      <c r="E188" s="16"/>
      <c r="F188" s="22"/>
      <c r="G188" s="20"/>
      <c r="H188" s="20"/>
      <c r="I188" s="220"/>
      <c r="J188" s="34"/>
      <c r="K188" s="81"/>
      <c r="L188" s="61"/>
      <c r="M188" s="61"/>
      <c r="N188" s="62"/>
      <c r="O188" s="77"/>
      <c r="P188" s="61"/>
      <c r="Q188" s="61"/>
      <c r="R188" s="62"/>
      <c r="S188" s="77"/>
      <c r="T188" s="61"/>
      <c r="U188" s="61"/>
      <c r="V188" s="84"/>
      <c r="W188" s="77"/>
      <c r="X188" s="61"/>
      <c r="Y188" s="61"/>
      <c r="Z188" s="62"/>
      <c r="AA188" s="77"/>
      <c r="AB188" s="61"/>
      <c r="AC188" s="61"/>
      <c r="AD188" s="62"/>
      <c r="AE188" s="60"/>
      <c r="AF188" s="61"/>
      <c r="AG188" s="61"/>
      <c r="AH188" s="84"/>
      <c r="AI188" s="60"/>
      <c r="AJ188" s="62"/>
      <c r="AL188" s="87"/>
    </row>
    <row r="189" spans="1:38" ht="22.5" x14ac:dyDescent="0.25">
      <c r="A189" s="88"/>
      <c r="B189" s="204"/>
      <c r="C189" s="14"/>
      <c r="D189" s="18" t="s">
        <v>22</v>
      </c>
      <c r="E189" s="16"/>
      <c r="F189" s="19"/>
      <c r="G189" s="20"/>
      <c r="H189" s="20"/>
      <c r="I189" s="220"/>
      <c r="J189" s="34"/>
      <c r="K189" s="81"/>
      <c r="L189" s="61"/>
      <c r="M189" s="61"/>
      <c r="N189" s="62"/>
      <c r="O189" s="77"/>
      <c r="P189" s="61"/>
      <c r="Q189" s="61"/>
      <c r="R189" s="62"/>
      <c r="S189" s="77"/>
      <c r="T189" s="61"/>
      <c r="U189" s="61"/>
      <c r="V189" s="84"/>
      <c r="W189" s="77"/>
      <c r="X189" s="61"/>
      <c r="Y189" s="61"/>
      <c r="Z189" s="62"/>
      <c r="AA189" s="77"/>
      <c r="AB189" s="61"/>
      <c r="AC189" s="61"/>
      <c r="AD189" s="62"/>
      <c r="AE189" s="60"/>
      <c r="AF189" s="61"/>
      <c r="AG189" s="61"/>
      <c r="AH189" s="84"/>
      <c r="AI189" s="60"/>
      <c r="AJ189" s="62"/>
      <c r="AL189" s="87"/>
    </row>
    <row r="190" spans="1:38" ht="22.5" x14ac:dyDescent="0.25">
      <c r="A190" s="88"/>
      <c r="B190" s="204"/>
      <c r="C190" s="14"/>
      <c r="D190" s="18" t="s">
        <v>274</v>
      </c>
      <c r="E190" s="16" t="s">
        <v>19</v>
      </c>
      <c r="F190" s="25">
        <v>0.5524</v>
      </c>
      <c r="G190" s="20"/>
      <c r="H190" s="20"/>
      <c r="I190" s="220"/>
      <c r="J190" s="34"/>
      <c r="K190" s="81"/>
      <c r="L190" s="61"/>
      <c r="M190" s="61"/>
      <c r="N190" s="62"/>
      <c r="O190" s="77"/>
      <c r="P190" s="61"/>
      <c r="Q190" s="61"/>
      <c r="R190" s="62"/>
      <c r="S190" s="77"/>
      <c r="T190" s="61"/>
      <c r="U190" s="61"/>
      <c r="V190" s="84"/>
      <c r="W190" s="77"/>
      <c r="X190" s="61"/>
      <c r="Y190" s="61"/>
      <c r="Z190" s="62"/>
      <c r="AA190" s="77"/>
      <c r="AB190" s="61"/>
      <c r="AC190" s="61"/>
      <c r="AD190" s="62"/>
      <c r="AE190" s="60"/>
      <c r="AF190" s="61"/>
      <c r="AG190" s="61"/>
      <c r="AH190" s="84"/>
      <c r="AI190" s="60"/>
      <c r="AJ190" s="62"/>
      <c r="AL190" s="87"/>
    </row>
    <row r="191" spans="1:38" ht="22.5" x14ac:dyDescent="0.25">
      <c r="A191" s="88"/>
      <c r="B191" s="204"/>
      <c r="C191" s="14"/>
      <c r="D191" s="18" t="s">
        <v>275</v>
      </c>
      <c r="E191" s="16" t="s">
        <v>15</v>
      </c>
      <c r="F191" s="25">
        <v>19.886399999999998</v>
      </c>
      <c r="G191" s="20"/>
      <c r="H191" s="20"/>
      <c r="I191" s="220"/>
      <c r="J191" s="34"/>
      <c r="K191" s="81"/>
      <c r="L191" s="61"/>
      <c r="M191" s="61"/>
      <c r="N191" s="62"/>
      <c r="O191" s="77"/>
      <c r="P191" s="61"/>
      <c r="Q191" s="61"/>
      <c r="R191" s="62"/>
      <c r="S191" s="77"/>
      <c r="T191" s="61"/>
      <c r="U191" s="61"/>
      <c r="V191" s="84"/>
      <c r="W191" s="77"/>
      <c r="X191" s="61"/>
      <c r="Y191" s="61"/>
      <c r="Z191" s="62"/>
      <c r="AA191" s="77"/>
      <c r="AB191" s="61"/>
      <c r="AC191" s="61"/>
      <c r="AD191" s="62"/>
      <c r="AE191" s="60"/>
      <c r="AF191" s="61"/>
      <c r="AG191" s="61"/>
      <c r="AH191" s="84"/>
      <c r="AI191" s="60"/>
      <c r="AJ191" s="62"/>
      <c r="AL191" s="87"/>
    </row>
    <row r="192" spans="1:38" ht="22.5" x14ac:dyDescent="0.25">
      <c r="A192" s="88"/>
      <c r="B192" s="204"/>
      <c r="C192" s="14"/>
      <c r="D192" s="18" t="s">
        <v>276</v>
      </c>
      <c r="E192" s="16" t="s">
        <v>200</v>
      </c>
      <c r="F192" s="25">
        <v>55.24</v>
      </c>
      <c r="G192" s="20"/>
      <c r="H192" s="20"/>
      <c r="I192" s="220"/>
      <c r="J192" s="34"/>
      <c r="K192" s="81"/>
      <c r="L192" s="61"/>
      <c r="M192" s="61"/>
      <c r="N192" s="62"/>
      <c r="O192" s="77"/>
      <c r="P192" s="61"/>
      <c r="Q192" s="61"/>
      <c r="R192" s="62"/>
      <c r="S192" s="77"/>
      <c r="T192" s="61"/>
      <c r="U192" s="61"/>
      <c r="V192" s="84"/>
      <c r="W192" s="77"/>
      <c r="X192" s="61"/>
      <c r="Y192" s="61"/>
      <c r="Z192" s="62"/>
      <c r="AA192" s="77"/>
      <c r="AB192" s="61"/>
      <c r="AC192" s="61"/>
      <c r="AD192" s="62"/>
      <c r="AE192" s="60"/>
      <c r="AF192" s="61"/>
      <c r="AG192" s="61"/>
      <c r="AH192" s="84"/>
      <c r="AI192" s="60"/>
      <c r="AJ192" s="62"/>
      <c r="AL192" s="87"/>
    </row>
    <row r="193" spans="1:38" x14ac:dyDescent="0.25">
      <c r="A193" s="181" t="s">
        <v>277</v>
      </c>
      <c r="B193" s="209" t="s">
        <v>277</v>
      </c>
      <c r="C193" s="165"/>
      <c r="D193" s="108" t="s">
        <v>278</v>
      </c>
      <c r="E193" s="109"/>
      <c r="F193" s="148"/>
      <c r="G193" s="110"/>
      <c r="H193" s="110"/>
      <c r="I193" s="154"/>
      <c r="J193" s="154"/>
      <c r="K193" s="164"/>
      <c r="L193" s="70">
        <f t="shared" ref="L193:P193" si="269">SUM(L194:L198)</f>
        <v>0</v>
      </c>
      <c r="M193" s="70"/>
      <c r="N193" s="71"/>
      <c r="O193" s="78"/>
      <c r="P193" s="70">
        <f t="shared" si="269"/>
        <v>0</v>
      </c>
      <c r="Q193" s="70"/>
      <c r="R193" s="71"/>
      <c r="S193" s="78"/>
      <c r="T193" s="70">
        <f t="shared" ref="T193" si="270">SUM(T194:T198)</f>
        <v>0</v>
      </c>
      <c r="U193" s="70"/>
      <c r="V193" s="132"/>
      <c r="W193" s="78"/>
      <c r="X193" s="70">
        <f>SUM(X194:X198)</f>
        <v>0</v>
      </c>
      <c r="Y193" s="70"/>
      <c r="Z193" s="71"/>
      <c r="AA193" s="78"/>
      <c r="AB193" s="70">
        <f>SUM(AB194:AB198)</f>
        <v>0</v>
      </c>
      <c r="AC193" s="70"/>
      <c r="AD193" s="71"/>
      <c r="AE193" s="72"/>
      <c r="AF193" s="70">
        <f t="shared" ref="AF193" si="271">SUM(AF194:AF198)</f>
        <v>0</v>
      </c>
      <c r="AG193" s="70"/>
      <c r="AH193" s="132"/>
      <c r="AI193" s="72"/>
      <c r="AJ193" s="71">
        <f>SUM(AJ194:AJ198)</f>
        <v>0</v>
      </c>
      <c r="AL193" s="87"/>
    </row>
    <row r="194" spans="1:38" ht="33.75" x14ac:dyDescent="0.25">
      <c r="A194" s="88" t="s">
        <v>279</v>
      </c>
      <c r="B194" s="204" t="s">
        <v>279</v>
      </c>
      <c r="C194" s="14"/>
      <c r="D194" s="18" t="s">
        <v>280</v>
      </c>
      <c r="E194" s="16" t="s">
        <v>26</v>
      </c>
      <c r="F194" s="22">
        <f>9.718*100</f>
        <v>971.8</v>
      </c>
      <c r="G194" s="20"/>
      <c r="H194" s="20"/>
      <c r="I194" s="220"/>
      <c r="J194" s="34"/>
      <c r="K194" s="81"/>
      <c r="L194" s="63">
        <f t="shared" ref="L194:L198" si="272">ROUND(K194*G194,2)</f>
        <v>0</v>
      </c>
      <c r="M194" s="63"/>
      <c r="N194" s="64"/>
      <c r="O194" s="74"/>
      <c r="P194" s="63">
        <f t="shared" ref="P194:P198" si="273">ROUND(O194*G194,2)</f>
        <v>0</v>
      </c>
      <c r="Q194" s="63"/>
      <c r="R194" s="64"/>
      <c r="S194" s="74"/>
      <c r="T194" s="63">
        <f>ROUND(S194*G194,2)</f>
        <v>0</v>
      </c>
      <c r="U194" s="63"/>
      <c r="V194" s="86"/>
      <c r="W194" s="74"/>
      <c r="X194" s="63">
        <f>ROUND(W194*G194,0)</f>
        <v>0</v>
      </c>
      <c r="Y194" s="63"/>
      <c r="Z194" s="64"/>
      <c r="AA194" s="74"/>
      <c r="AB194" s="67">
        <f t="shared" ref="AB194:AB198" si="274">ROUND(AA194*G194,0)</f>
        <v>0</v>
      </c>
      <c r="AC194" s="63"/>
      <c r="AD194" s="64"/>
      <c r="AE194" s="69">
        <f t="shared" ref="AE194:AF198" si="275">K194+O194+S194+W194+AA194</f>
        <v>0</v>
      </c>
      <c r="AF194" s="67">
        <f t="shared" si="275"/>
        <v>0</v>
      </c>
      <c r="AG194" s="63"/>
      <c r="AH194" s="86"/>
      <c r="AI194" s="69">
        <f t="shared" ref="AI194:AI198" si="276">F194-AE194</f>
        <v>971.8</v>
      </c>
      <c r="AJ194" s="68">
        <f t="shared" ref="AJ194:AJ198" si="277">H194-AF194</f>
        <v>0</v>
      </c>
      <c r="AL194" s="87"/>
    </row>
    <row r="195" spans="1:38" ht="33.75" x14ac:dyDescent="0.25">
      <c r="A195" s="88" t="s">
        <v>281</v>
      </c>
      <c r="B195" s="204" t="s">
        <v>281</v>
      </c>
      <c r="C195" s="14"/>
      <c r="D195" s="18" t="s">
        <v>282</v>
      </c>
      <c r="E195" s="16" t="s">
        <v>26</v>
      </c>
      <c r="F195" s="22">
        <f>956.6</f>
        <v>956.6</v>
      </c>
      <c r="G195" s="20"/>
      <c r="H195" s="20"/>
      <c r="I195" s="220"/>
      <c r="J195" s="34"/>
      <c r="K195" s="81"/>
      <c r="L195" s="63">
        <f t="shared" si="272"/>
        <v>0</v>
      </c>
      <c r="M195" s="63"/>
      <c r="N195" s="64"/>
      <c r="O195" s="74"/>
      <c r="P195" s="63">
        <f t="shared" si="273"/>
        <v>0</v>
      </c>
      <c r="Q195" s="63"/>
      <c r="R195" s="64"/>
      <c r="S195" s="74"/>
      <c r="T195" s="63">
        <f t="shared" ref="T195:T198" si="278">ROUND(S195*G195,2)</f>
        <v>0</v>
      </c>
      <c r="U195" s="63"/>
      <c r="V195" s="86"/>
      <c r="W195" s="74"/>
      <c r="X195" s="63">
        <f t="shared" ref="X195:X197" si="279">ROUND(W195*G195,0)</f>
        <v>0</v>
      </c>
      <c r="Y195" s="63"/>
      <c r="Z195" s="64"/>
      <c r="AA195" s="74"/>
      <c r="AB195" s="67">
        <f t="shared" si="274"/>
        <v>0</v>
      </c>
      <c r="AC195" s="63"/>
      <c r="AD195" s="64"/>
      <c r="AE195" s="69">
        <f t="shared" si="275"/>
        <v>0</v>
      </c>
      <c r="AF195" s="67">
        <f t="shared" si="275"/>
        <v>0</v>
      </c>
      <c r="AG195" s="63"/>
      <c r="AH195" s="86"/>
      <c r="AI195" s="69">
        <f t="shared" si="276"/>
        <v>956.6</v>
      </c>
      <c r="AJ195" s="68">
        <f t="shared" si="277"/>
        <v>0</v>
      </c>
      <c r="AL195" s="87"/>
    </row>
    <row r="196" spans="1:38" ht="33.75" x14ac:dyDescent="0.25">
      <c r="A196" s="88" t="s">
        <v>283</v>
      </c>
      <c r="B196" s="204" t="s">
        <v>283</v>
      </c>
      <c r="C196" s="14"/>
      <c r="D196" s="18" t="s">
        <v>284</v>
      </c>
      <c r="E196" s="16" t="s">
        <v>26</v>
      </c>
      <c r="F196" s="22">
        <v>181.2</v>
      </c>
      <c r="G196" s="20"/>
      <c r="H196" s="20"/>
      <c r="I196" s="220"/>
      <c r="J196" s="34"/>
      <c r="K196" s="81"/>
      <c r="L196" s="63">
        <f t="shared" si="272"/>
        <v>0</v>
      </c>
      <c r="M196" s="63"/>
      <c r="N196" s="64"/>
      <c r="O196" s="74"/>
      <c r="P196" s="63">
        <f t="shared" si="273"/>
        <v>0</v>
      </c>
      <c r="Q196" s="63"/>
      <c r="R196" s="64"/>
      <c r="S196" s="74"/>
      <c r="T196" s="63">
        <f t="shared" si="278"/>
        <v>0</v>
      </c>
      <c r="U196" s="63"/>
      <c r="V196" s="86"/>
      <c r="W196" s="74"/>
      <c r="X196" s="63">
        <f>ROUND(W196*G196,0)</f>
        <v>0</v>
      </c>
      <c r="Y196" s="63"/>
      <c r="Z196" s="64"/>
      <c r="AA196" s="74"/>
      <c r="AB196" s="67">
        <f t="shared" si="274"/>
        <v>0</v>
      </c>
      <c r="AC196" s="63"/>
      <c r="AD196" s="64"/>
      <c r="AE196" s="69">
        <f t="shared" si="275"/>
        <v>0</v>
      </c>
      <c r="AF196" s="67">
        <f t="shared" si="275"/>
        <v>0</v>
      </c>
      <c r="AG196" s="63"/>
      <c r="AH196" s="86"/>
      <c r="AI196" s="69">
        <f t="shared" si="276"/>
        <v>181.2</v>
      </c>
      <c r="AJ196" s="68">
        <f t="shared" si="277"/>
        <v>0</v>
      </c>
      <c r="AL196" s="87"/>
    </row>
    <row r="197" spans="1:38" ht="33.75" x14ac:dyDescent="0.25">
      <c r="A197" s="88" t="s">
        <v>285</v>
      </c>
      <c r="B197" s="204" t="s">
        <v>285</v>
      </c>
      <c r="C197" s="14"/>
      <c r="D197" s="18" t="s">
        <v>286</v>
      </c>
      <c r="E197" s="16" t="s">
        <v>200</v>
      </c>
      <c r="F197" s="22">
        <v>25.6</v>
      </c>
      <c r="G197" s="20"/>
      <c r="H197" s="20"/>
      <c r="I197" s="220"/>
      <c r="J197" s="34"/>
      <c r="K197" s="81"/>
      <c r="L197" s="63">
        <f t="shared" si="272"/>
        <v>0</v>
      </c>
      <c r="M197" s="63"/>
      <c r="N197" s="64"/>
      <c r="O197" s="74"/>
      <c r="P197" s="63">
        <f t="shared" si="273"/>
        <v>0</v>
      </c>
      <c r="Q197" s="63"/>
      <c r="R197" s="64"/>
      <c r="S197" s="74"/>
      <c r="T197" s="63">
        <f t="shared" si="278"/>
        <v>0</v>
      </c>
      <c r="U197" s="63"/>
      <c r="V197" s="86"/>
      <c r="W197" s="74"/>
      <c r="X197" s="63">
        <f t="shared" si="279"/>
        <v>0</v>
      </c>
      <c r="Y197" s="63"/>
      <c r="Z197" s="64"/>
      <c r="AA197" s="74"/>
      <c r="AB197" s="67">
        <f t="shared" si="274"/>
        <v>0</v>
      </c>
      <c r="AC197" s="63"/>
      <c r="AD197" s="64"/>
      <c r="AE197" s="69">
        <f t="shared" si="275"/>
        <v>0</v>
      </c>
      <c r="AF197" s="67">
        <f t="shared" si="275"/>
        <v>0</v>
      </c>
      <c r="AG197" s="63"/>
      <c r="AH197" s="86"/>
      <c r="AI197" s="69">
        <f t="shared" si="276"/>
        <v>25.6</v>
      </c>
      <c r="AJ197" s="68">
        <f t="shared" si="277"/>
        <v>0</v>
      </c>
      <c r="AL197" s="87"/>
    </row>
    <row r="198" spans="1:38" ht="22.5" x14ac:dyDescent="0.25">
      <c r="A198" s="88" t="s">
        <v>287</v>
      </c>
      <c r="B198" s="204" t="s">
        <v>287</v>
      </c>
      <c r="C198" s="14"/>
      <c r="D198" s="18" t="s">
        <v>288</v>
      </c>
      <c r="E198" s="16" t="s">
        <v>200</v>
      </c>
      <c r="F198" s="22">
        <f>4.8*100</f>
        <v>480</v>
      </c>
      <c r="G198" s="20"/>
      <c r="H198" s="20"/>
      <c r="I198" s="220"/>
      <c r="J198" s="34"/>
      <c r="K198" s="81"/>
      <c r="L198" s="63">
        <f t="shared" si="272"/>
        <v>0</v>
      </c>
      <c r="M198" s="63"/>
      <c r="N198" s="64"/>
      <c r="O198" s="74"/>
      <c r="P198" s="63">
        <f t="shared" si="273"/>
        <v>0</v>
      </c>
      <c r="Q198" s="63"/>
      <c r="R198" s="64"/>
      <c r="S198" s="74"/>
      <c r="T198" s="63">
        <f t="shared" si="278"/>
        <v>0</v>
      </c>
      <c r="U198" s="63"/>
      <c r="V198" s="86"/>
      <c r="W198" s="74"/>
      <c r="X198" s="63">
        <f>ROUND(W198*G198,0)</f>
        <v>0</v>
      </c>
      <c r="Y198" s="63"/>
      <c r="Z198" s="64"/>
      <c r="AA198" s="74"/>
      <c r="AB198" s="67">
        <f t="shared" si="274"/>
        <v>0</v>
      </c>
      <c r="AC198" s="63"/>
      <c r="AD198" s="64"/>
      <c r="AE198" s="69">
        <f t="shared" si="275"/>
        <v>0</v>
      </c>
      <c r="AF198" s="67">
        <f t="shared" si="275"/>
        <v>0</v>
      </c>
      <c r="AG198" s="63"/>
      <c r="AH198" s="86"/>
      <c r="AI198" s="69">
        <f t="shared" si="276"/>
        <v>480</v>
      </c>
      <c r="AJ198" s="68">
        <f t="shared" si="277"/>
        <v>0</v>
      </c>
      <c r="AL198" s="87"/>
    </row>
    <row r="199" spans="1:38" x14ac:dyDescent="0.25">
      <c r="A199" s="181" t="s">
        <v>289</v>
      </c>
      <c r="B199" s="209" t="s">
        <v>289</v>
      </c>
      <c r="C199" s="165"/>
      <c r="D199" s="108" t="s">
        <v>290</v>
      </c>
      <c r="E199" s="109"/>
      <c r="F199" s="148"/>
      <c r="G199" s="110"/>
      <c r="H199" s="110"/>
      <c r="I199" s="154"/>
      <c r="J199" s="154"/>
      <c r="K199" s="164"/>
      <c r="L199" s="70">
        <f t="shared" ref="L199:P199" si="280">SUM(L200:L201)</f>
        <v>0</v>
      </c>
      <c r="M199" s="70"/>
      <c r="N199" s="71"/>
      <c r="O199" s="78"/>
      <c r="P199" s="70">
        <f t="shared" si="280"/>
        <v>0</v>
      </c>
      <c r="Q199" s="70"/>
      <c r="R199" s="71"/>
      <c r="S199" s="78"/>
      <c r="T199" s="70">
        <f t="shared" ref="T199" si="281">SUM(T200:T201)</f>
        <v>0</v>
      </c>
      <c r="U199" s="70"/>
      <c r="V199" s="132"/>
      <c r="W199" s="78"/>
      <c r="X199" s="70">
        <f>SUM(X200:X201)</f>
        <v>0</v>
      </c>
      <c r="Y199" s="70"/>
      <c r="Z199" s="71"/>
      <c r="AA199" s="78"/>
      <c r="AB199" s="70">
        <f>SUM(AB200:AB201)</f>
        <v>0</v>
      </c>
      <c r="AC199" s="70"/>
      <c r="AD199" s="71"/>
      <c r="AE199" s="72"/>
      <c r="AF199" s="70">
        <f t="shared" ref="AF199" si="282">SUM(AF200:AF201)</f>
        <v>0</v>
      </c>
      <c r="AG199" s="70"/>
      <c r="AH199" s="132"/>
      <c r="AI199" s="72"/>
      <c r="AJ199" s="71">
        <f>SUM(AJ200:AJ201)</f>
        <v>0</v>
      </c>
      <c r="AL199" s="87"/>
    </row>
    <row r="200" spans="1:38" s="322" customFormat="1" ht="22.5" x14ac:dyDescent="0.25">
      <c r="A200" s="304" t="s">
        <v>291</v>
      </c>
      <c r="B200" s="305" t="s">
        <v>291</v>
      </c>
      <c r="C200" s="306"/>
      <c r="D200" s="307" t="s">
        <v>292</v>
      </c>
      <c r="E200" s="308" t="s">
        <v>19</v>
      </c>
      <c r="F200" s="365">
        <v>0.1</v>
      </c>
      <c r="G200" s="310"/>
      <c r="H200" s="310"/>
      <c r="I200" s="311"/>
      <c r="J200" s="364"/>
      <c r="K200" s="313"/>
      <c r="L200" s="314">
        <f t="shared" ref="L200:L201" si="283">ROUND(K200*G200,2)</f>
        <v>0</v>
      </c>
      <c r="M200" s="314"/>
      <c r="N200" s="315"/>
      <c r="O200" s="316"/>
      <c r="P200" s="314">
        <f t="shared" ref="P200:P201" si="284">ROUND(O200*G200,2)</f>
        <v>0</v>
      </c>
      <c r="Q200" s="314"/>
      <c r="R200" s="315"/>
      <c r="S200" s="316"/>
      <c r="T200" s="314">
        <f>ROUND(S200*G200,2)</f>
        <v>0</v>
      </c>
      <c r="U200" s="314"/>
      <c r="V200" s="327"/>
      <c r="W200" s="316"/>
      <c r="X200" s="314">
        <f>ROUND(W200*G200,0)</f>
        <v>0</v>
      </c>
      <c r="Y200" s="314"/>
      <c r="Z200" s="315"/>
      <c r="AA200" s="316"/>
      <c r="AB200" s="318">
        <f t="shared" ref="AB200:AB201" si="285">ROUND(AA200*G200,0)</f>
        <v>0</v>
      </c>
      <c r="AC200" s="314"/>
      <c r="AD200" s="315"/>
      <c r="AE200" s="321">
        <f t="shared" ref="AE200:AF201" si="286">K200+O200+S200+W200+AA200</f>
        <v>0</v>
      </c>
      <c r="AF200" s="318">
        <f t="shared" si="286"/>
        <v>0</v>
      </c>
      <c r="AG200" s="314"/>
      <c r="AH200" s="327"/>
      <c r="AI200" s="321">
        <f t="shared" ref="AI200:AI201" si="287">F200-AE200</f>
        <v>0.1</v>
      </c>
      <c r="AJ200" s="320">
        <f t="shared" ref="AJ200:AJ201" si="288">H200-AF200</f>
        <v>0</v>
      </c>
      <c r="AK200" s="322" t="s">
        <v>535</v>
      </c>
      <c r="AL200" s="323"/>
    </row>
    <row r="201" spans="1:38" s="322" customFormat="1" ht="22.5" x14ac:dyDescent="0.25">
      <c r="A201" s="304" t="s">
        <v>293</v>
      </c>
      <c r="B201" s="305" t="s">
        <v>293</v>
      </c>
      <c r="C201" s="306"/>
      <c r="D201" s="307" t="s">
        <v>294</v>
      </c>
      <c r="E201" s="308" t="s">
        <v>19</v>
      </c>
      <c r="F201" s="365">
        <v>7.2</v>
      </c>
      <c r="G201" s="310"/>
      <c r="H201" s="310"/>
      <c r="I201" s="311"/>
      <c r="J201" s="364"/>
      <c r="K201" s="313"/>
      <c r="L201" s="314">
        <f t="shared" si="283"/>
        <v>0</v>
      </c>
      <c r="M201" s="314"/>
      <c r="N201" s="315"/>
      <c r="O201" s="316"/>
      <c r="P201" s="314">
        <f t="shared" si="284"/>
        <v>0</v>
      </c>
      <c r="Q201" s="314"/>
      <c r="R201" s="315"/>
      <c r="S201" s="316"/>
      <c r="T201" s="314">
        <f>ROUND(S201*G201,2)</f>
        <v>0</v>
      </c>
      <c r="U201" s="314"/>
      <c r="V201" s="327"/>
      <c r="W201" s="316"/>
      <c r="X201" s="314">
        <f>ROUND(W201*G201,0)</f>
        <v>0</v>
      </c>
      <c r="Y201" s="314"/>
      <c r="Z201" s="315"/>
      <c r="AA201" s="316"/>
      <c r="AB201" s="318">
        <f t="shared" si="285"/>
        <v>0</v>
      </c>
      <c r="AC201" s="314"/>
      <c r="AD201" s="315"/>
      <c r="AE201" s="321">
        <f t="shared" si="286"/>
        <v>0</v>
      </c>
      <c r="AF201" s="318">
        <f t="shared" si="286"/>
        <v>0</v>
      </c>
      <c r="AG201" s="314"/>
      <c r="AH201" s="327"/>
      <c r="AI201" s="321">
        <f t="shared" si="287"/>
        <v>7.2</v>
      </c>
      <c r="AJ201" s="320">
        <f t="shared" si="288"/>
        <v>0</v>
      </c>
      <c r="AK201" s="322" t="s">
        <v>536</v>
      </c>
      <c r="AL201" s="323"/>
    </row>
    <row r="202" spans="1:38" x14ac:dyDescent="0.25">
      <c r="A202" s="181" t="s">
        <v>295</v>
      </c>
      <c r="B202" s="209" t="s">
        <v>295</v>
      </c>
      <c r="C202" s="165"/>
      <c r="D202" s="108" t="s">
        <v>296</v>
      </c>
      <c r="E202" s="109"/>
      <c r="F202" s="148"/>
      <c r="G202" s="110"/>
      <c r="H202" s="110"/>
      <c r="I202" s="154"/>
      <c r="J202" s="154"/>
      <c r="K202" s="164"/>
      <c r="L202" s="70">
        <f t="shared" ref="L202:P202" si="289">L203</f>
        <v>0</v>
      </c>
      <c r="M202" s="70"/>
      <c r="N202" s="71"/>
      <c r="O202" s="78"/>
      <c r="P202" s="70">
        <f t="shared" si="289"/>
        <v>0</v>
      </c>
      <c r="Q202" s="70"/>
      <c r="R202" s="71"/>
      <c r="S202" s="78"/>
      <c r="T202" s="70">
        <f t="shared" ref="T202" si="290">T203</f>
        <v>0</v>
      </c>
      <c r="U202" s="70"/>
      <c r="V202" s="132"/>
      <c r="W202" s="78"/>
      <c r="X202" s="70">
        <f>X203</f>
        <v>0</v>
      </c>
      <c r="Y202" s="70"/>
      <c r="Z202" s="71"/>
      <c r="AA202" s="78"/>
      <c r="AB202" s="70">
        <f>AB203</f>
        <v>0</v>
      </c>
      <c r="AC202" s="70"/>
      <c r="AD202" s="71"/>
      <c r="AE202" s="72"/>
      <c r="AF202" s="70">
        <f t="shared" ref="AF202" si="291">AF203</f>
        <v>0</v>
      </c>
      <c r="AG202" s="70"/>
      <c r="AH202" s="132"/>
      <c r="AI202" s="72"/>
      <c r="AJ202" s="71">
        <f>AJ203</f>
        <v>0</v>
      </c>
      <c r="AL202" s="87"/>
    </row>
    <row r="203" spans="1:38" s="289" customFormat="1" ht="22.5" x14ac:dyDescent="0.25">
      <c r="A203" s="290" t="s">
        <v>297</v>
      </c>
      <c r="B203" s="291" t="s">
        <v>297</v>
      </c>
      <c r="C203" s="292"/>
      <c r="D203" s="293" t="s">
        <v>298</v>
      </c>
      <c r="E203" s="294" t="s">
        <v>20</v>
      </c>
      <c r="F203" s="298">
        <v>42</v>
      </c>
      <c r="G203" s="296"/>
      <c r="H203" s="296"/>
      <c r="I203" s="297"/>
      <c r="J203" s="279"/>
      <c r="K203" s="301"/>
      <c r="L203" s="284">
        <f t="shared" ref="L203" si="292">ROUND(K203*G203,2)</f>
        <v>0</v>
      </c>
      <c r="M203" s="284"/>
      <c r="N203" s="285"/>
      <c r="O203" s="283"/>
      <c r="P203" s="284">
        <f t="shared" ref="P203" si="293">ROUND(O203*G203,2)</f>
        <v>0</v>
      </c>
      <c r="Q203" s="284"/>
      <c r="R203" s="285"/>
      <c r="S203" s="283"/>
      <c r="T203" s="284">
        <f>ROUND(S203*G203,2)</f>
        <v>0</v>
      </c>
      <c r="U203" s="284"/>
      <c r="V203" s="302"/>
      <c r="W203" s="283"/>
      <c r="X203" s="284">
        <f>ROUND(W203*G203,0)</f>
        <v>0</v>
      </c>
      <c r="Y203" s="284"/>
      <c r="Z203" s="285"/>
      <c r="AA203" s="283"/>
      <c r="AB203" s="281">
        <f t="shared" ref="AB203" si="294">ROUND(AA203*G203,0)</f>
        <v>0</v>
      </c>
      <c r="AC203" s="284"/>
      <c r="AD203" s="285"/>
      <c r="AE203" s="287">
        <f t="shared" ref="AE203:AF203" si="295">K203+O203+S203+W203+AA203</f>
        <v>0</v>
      </c>
      <c r="AF203" s="281">
        <f t="shared" si="295"/>
        <v>0</v>
      </c>
      <c r="AG203" s="284"/>
      <c r="AH203" s="302"/>
      <c r="AI203" s="287">
        <f t="shared" ref="AI203" si="296">F203-AE203</f>
        <v>42</v>
      </c>
      <c r="AJ203" s="282">
        <f t="shared" ref="AJ203" si="297">H203-AF203</f>
        <v>0</v>
      </c>
      <c r="AL203" s="288"/>
    </row>
    <row r="204" spans="1:38" x14ac:dyDescent="0.25">
      <c r="A204" s="88"/>
      <c r="B204" s="204"/>
      <c r="C204" s="14"/>
      <c r="D204" s="18"/>
      <c r="E204" s="16"/>
      <c r="F204" s="22"/>
      <c r="G204" s="20"/>
      <c r="H204" s="20"/>
      <c r="I204" s="220"/>
      <c r="J204" s="34"/>
      <c r="K204" s="81"/>
      <c r="L204" s="61"/>
      <c r="M204" s="61"/>
      <c r="N204" s="62"/>
      <c r="O204" s="77"/>
      <c r="P204" s="61"/>
      <c r="Q204" s="61"/>
      <c r="R204" s="62"/>
      <c r="S204" s="77"/>
      <c r="T204" s="61"/>
      <c r="U204" s="61"/>
      <c r="V204" s="84"/>
      <c r="W204" s="77"/>
      <c r="X204" s="61"/>
      <c r="Y204" s="61"/>
      <c r="Z204" s="62"/>
      <c r="AA204" s="77"/>
      <c r="AB204" s="61"/>
      <c r="AC204" s="61"/>
      <c r="AD204" s="62"/>
      <c r="AE204" s="60"/>
      <c r="AF204" s="61"/>
      <c r="AG204" s="61"/>
      <c r="AH204" s="84"/>
      <c r="AI204" s="60"/>
      <c r="AJ204" s="62"/>
      <c r="AL204" s="87"/>
    </row>
    <row r="205" spans="1:38" ht="22.5" x14ac:dyDescent="0.25">
      <c r="A205" s="88"/>
      <c r="B205" s="204"/>
      <c r="C205" s="14"/>
      <c r="D205" s="18" t="s">
        <v>22</v>
      </c>
      <c r="E205" s="16"/>
      <c r="F205" s="19"/>
      <c r="G205" s="20"/>
      <c r="H205" s="20"/>
      <c r="I205" s="220"/>
      <c r="J205" s="34"/>
      <c r="K205" s="81"/>
      <c r="L205" s="61"/>
      <c r="M205" s="61"/>
      <c r="N205" s="62"/>
      <c r="O205" s="77"/>
      <c r="P205" s="61"/>
      <c r="Q205" s="61"/>
      <c r="R205" s="62"/>
      <c r="S205" s="77"/>
      <c r="T205" s="61"/>
      <c r="U205" s="61"/>
      <c r="V205" s="84"/>
      <c r="W205" s="77"/>
      <c r="X205" s="61"/>
      <c r="Y205" s="61"/>
      <c r="Z205" s="62"/>
      <c r="AA205" s="77"/>
      <c r="AB205" s="61"/>
      <c r="AC205" s="61"/>
      <c r="AD205" s="62"/>
      <c r="AE205" s="60"/>
      <c r="AF205" s="61"/>
      <c r="AG205" s="61"/>
      <c r="AH205" s="84"/>
      <c r="AI205" s="60"/>
      <c r="AJ205" s="62"/>
      <c r="AL205" s="87"/>
    </row>
    <row r="206" spans="1:38" ht="22.5" x14ac:dyDescent="0.25">
      <c r="A206" s="88"/>
      <c r="B206" s="204"/>
      <c r="C206" s="14"/>
      <c r="D206" s="18" t="s">
        <v>299</v>
      </c>
      <c r="E206" s="16" t="s">
        <v>19</v>
      </c>
      <c r="F206" s="25">
        <v>0.1386</v>
      </c>
      <c r="G206" s="20"/>
      <c r="H206" s="20"/>
      <c r="I206" s="220"/>
      <c r="J206" s="34"/>
      <c r="K206" s="81"/>
      <c r="L206" s="61"/>
      <c r="M206" s="61"/>
      <c r="N206" s="62"/>
      <c r="O206" s="77"/>
      <c r="P206" s="61"/>
      <c r="Q206" s="61"/>
      <c r="R206" s="62"/>
      <c r="S206" s="77"/>
      <c r="T206" s="61"/>
      <c r="U206" s="61"/>
      <c r="V206" s="84"/>
      <c r="W206" s="77"/>
      <c r="X206" s="61"/>
      <c r="Y206" s="61"/>
      <c r="Z206" s="62"/>
      <c r="AA206" s="77"/>
      <c r="AB206" s="61"/>
      <c r="AC206" s="61"/>
      <c r="AD206" s="62"/>
      <c r="AE206" s="60"/>
      <c r="AF206" s="61"/>
      <c r="AG206" s="61"/>
      <c r="AH206" s="84"/>
      <c r="AI206" s="60"/>
      <c r="AJ206" s="62"/>
      <c r="AL206" s="87"/>
    </row>
    <row r="207" spans="1:38" x14ac:dyDescent="0.25">
      <c r="A207" s="181" t="s">
        <v>300</v>
      </c>
      <c r="B207" s="209" t="s">
        <v>300</v>
      </c>
      <c r="C207" s="165"/>
      <c r="D207" s="108" t="s">
        <v>31</v>
      </c>
      <c r="E207" s="109"/>
      <c r="F207" s="148"/>
      <c r="G207" s="110"/>
      <c r="H207" s="110"/>
      <c r="I207" s="154"/>
      <c r="J207" s="154"/>
      <c r="K207" s="164"/>
      <c r="L207" s="70">
        <f t="shared" ref="L207:P207" si="298">SUM(L208:L210)</f>
        <v>0</v>
      </c>
      <c r="M207" s="70"/>
      <c r="N207" s="71"/>
      <c r="O207" s="78"/>
      <c r="P207" s="70">
        <f t="shared" si="298"/>
        <v>0</v>
      </c>
      <c r="Q207" s="70"/>
      <c r="R207" s="71"/>
      <c r="S207" s="78"/>
      <c r="T207" s="70">
        <f t="shared" ref="T207" si="299">SUM(T208:T210)</f>
        <v>0</v>
      </c>
      <c r="U207" s="70"/>
      <c r="V207" s="132"/>
      <c r="W207" s="78"/>
      <c r="X207" s="70">
        <f>SUM(X208:X210)</f>
        <v>0</v>
      </c>
      <c r="Y207" s="70"/>
      <c r="Z207" s="71"/>
      <c r="AA207" s="78"/>
      <c r="AB207" s="70">
        <f>SUM(AB208:AB210)</f>
        <v>0</v>
      </c>
      <c r="AC207" s="70"/>
      <c r="AD207" s="71"/>
      <c r="AE207" s="72"/>
      <c r="AF207" s="70">
        <f t="shared" ref="AF207" si="300">SUM(AF208:AF210)</f>
        <v>0</v>
      </c>
      <c r="AG207" s="70"/>
      <c r="AH207" s="132"/>
      <c r="AI207" s="72"/>
      <c r="AJ207" s="71">
        <f>SUM(AJ208:AJ210)</f>
        <v>0</v>
      </c>
      <c r="AL207" s="87"/>
    </row>
    <row r="208" spans="1:38" s="322" customFormat="1" ht="67.5" x14ac:dyDescent="0.25">
      <c r="A208" s="304" t="s">
        <v>301</v>
      </c>
      <c r="B208" s="305" t="s">
        <v>301</v>
      </c>
      <c r="C208" s="306"/>
      <c r="D208" s="307" t="s">
        <v>302</v>
      </c>
      <c r="E208" s="308" t="s">
        <v>26</v>
      </c>
      <c r="F208" s="365">
        <v>294</v>
      </c>
      <c r="G208" s="310"/>
      <c r="H208" s="310"/>
      <c r="I208" s="311"/>
      <c r="J208" s="364"/>
      <c r="K208" s="313"/>
      <c r="L208" s="314">
        <f t="shared" ref="L208:L210" si="301">ROUND(K208*G208,2)</f>
        <v>0</v>
      </c>
      <c r="M208" s="314"/>
      <c r="N208" s="315"/>
      <c r="O208" s="316"/>
      <c r="P208" s="314">
        <f t="shared" ref="P208:P210" si="302">ROUND(O208*G208,2)</f>
        <v>0</v>
      </c>
      <c r="Q208" s="314"/>
      <c r="R208" s="315"/>
      <c r="S208" s="316"/>
      <c r="T208" s="314">
        <f>ROUND(S208*G208,2)</f>
        <v>0</v>
      </c>
      <c r="U208" s="314"/>
      <c r="V208" s="327"/>
      <c r="W208" s="316"/>
      <c r="X208" s="314">
        <f>ROUND(W208*G208,0)</f>
        <v>0</v>
      </c>
      <c r="Y208" s="314"/>
      <c r="Z208" s="315"/>
      <c r="AA208" s="316"/>
      <c r="AB208" s="318">
        <f t="shared" ref="AB208" si="303">ROUND(AA208*G208,0)</f>
        <v>0</v>
      </c>
      <c r="AC208" s="314"/>
      <c r="AD208" s="315"/>
      <c r="AE208" s="321">
        <f t="shared" ref="AE208:AF208" si="304">K208+O208+S208+W208+AA208</f>
        <v>0</v>
      </c>
      <c r="AF208" s="318">
        <f t="shared" si="304"/>
        <v>0</v>
      </c>
      <c r="AG208" s="314"/>
      <c r="AH208" s="327"/>
      <c r="AI208" s="321">
        <f t="shared" ref="AI208:AI210" si="305">F208-AE208</f>
        <v>294</v>
      </c>
      <c r="AJ208" s="320">
        <f t="shared" ref="AJ208:AJ210" si="306">H208-AF208</f>
        <v>0</v>
      </c>
      <c r="AK208" s="366" t="s">
        <v>537</v>
      </c>
      <c r="AL208" s="323"/>
    </row>
    <row r="209" spans="1:38" s="322" customFormat="1" ht="33.75" x14ac:dyDescent="0.25">
      <c r="A209" s="304" t="s">
        <v>303</v>
      </c>
      <c r="B209" s="305" t="s">
        <v>303</v>
      </c>
      <c r="C209" s="306"/>
      <c r="D209" s="307" t="s">
        <v>304</v>
      </c>
      <c r="E209" s="308" t="s">
        <v>26</v>
      </c>
      <c r="F209" s="365">
        <v>294</v>
      </c>
      <c r="G209" s="310"/>
      <c r="H209" s="310"/>
      <c r="I209" s="311"/>
      <c r="J209" s="364"/>
      <c r="K209" s="313"/>
      <c r="L209" s="314">
        <f t="shared" si="301"/>
        <v>0</v>
      </c>
      <c r="M209" s="314"/>
      <c r="N209" s="315"/>
      <c r="O209" s="316"/>
      <c r="P209" s="314">
        <f t="shared" si="302"/>
        <v>0</v>
      </c>
      <c r="Q209" s="314"/>
      <c r="R209" s="315"/>
      <c r="S209" s="316"/>
      <c r="T209" s="314">
        <f t="shared" ref="T209:T210" si="307">ROUND(S209*G209,2)</f>
        <v>0</v>
      </c>
      <c r="U209" s="314"/>
      <c r="V209" s="327"/>
      <c r="W209" s="316"/>
      <c r="X209" s="314">
        <f t="shared" ref="X209:X217" si="308">ROUND(W209*G209,0)</f>
        <v>0</v>
      </c>
      <c r="Y209" s="314"/>
      <c r="Z209" s="315"/>
      <c r="AA209" s="316"/>
      <c r="AB209" s="314"/>
      <c r="AC209" s="314"/>
      <c r="AD209" s="315"/>
      <c r="AE209" s="317">
        <f t="shared" ref="AE209:AF210" si="309">K209+O209+S209+W209</f>
        <v>0</v>
      </c>
      <c r="AF209" s="318">
        <f t="shared" si="309"/>
        <v>0</v>
      </c>
      <c r="AG209" s="314"/>
      <c r="AH209" s="327"/>
      <c r="AI209" s="321">
        <f t="shared" si="305"/>
        <v>294</v>
      </c>
      <c r="AJ209" s="320">
        <f t="shared" si="306"/>
        <v>0</v>
      </c>
      <c r="AK209" s="366" t="s">
        <v>537</v>
      </c>
      <c r="AL209" s="323"/>
    </row>
    <row r="210" spans="1:38" s="322" customFormat="1" ht="33.75" x14ac:dyDescent="0.25">
      <c r="A210" s="304" t="s">
        <v>305</v>
      </c>
      <c r="B210" s="305" t="s">
        <v>305</v>
      </c>
      <c r="C210" s="306"/>
      <c r="D210" s="307" t="s">
        <v>306</v>
      </c>
      <c r="E210" s="308" t="s">
        <v>26</v>
      </c>
      <c r="F210" s="365">
        <v>294</v>
      </c>
      <c r="G210" s="310"/>
      <c r="H210" s="310"/>
      <c r="I210" s="311"/>
      <c r="J210" s="364"/>
      <c r="K210" s="313"/>
      <c r="L210" s="314">
        <f t="shared" si="301"/>
        <v>0</v>
      </c>
      <c r="M210" s="314"/>
      <c r="N210" s="315"/>
      <c r="O210" s="316"/>
      <c r="P210" s="314">
        <f t="shared" si="302"/>
        <v>0</v>
      </c>
      <c r="Q210" s="314"/>
      <c r="R210" s="315"/>
      <c r="S210" s="316"/>
      <c r="T210" s="314">
        <f t="shared" si="307"/>
        <v>0</v>
      </c>
      <c r="U210" s="314"/>
      <c r="V210" s="327"/>
      <c r="W210" s="316"/>
      <c r="X210" s="314">
        <f t="shared" si="308"/>
        <v>0</v>
      </c>
      <c r="Y210" s="314"/>
      <c r="Z210" s="315"/>
      <c r="AA210" s="316"/>
      <c r="AB210" s="314"/>
      <c r="AC210" s="314"/>
      <c r="AD210" s="315"/>
      <c r="AE210" s="317">
        <f t="shared" si="309"/>
        <v>0</v>
      </c>
      <c r="AF210" s="318">
        <f t="shared" si="309"/>
        <v>0</v>
      </c>
      <c r="AG210" s="314"/>
      <c r="AH210" s="327"/>
      <c r="AI210" s="321">
        <f t="shared" si="305"/>
        <v>294</v>
      </c>
      <c r="AJ210" s="320">
        <f t="shared" si="306"/>
        <v>0</v>
      </c>
      <c r="AK210" s="366" t="s">
        <v>537</v>
      </c>
      <c r="AL210" s="323"/>
    </row>
    <row r="211" spans="1:38" x14ac:dyDescent="0.25">
      <c r="A211" s="181" t="s">
        <v>307</v>
      </c>
      <c r="B211" s="209" t="s">
        <v>307</v>
      </c>
      <c r="C211" s="165"/>
      <c r="D211" s="108" t="s">
        <v>308</v>
      </c>
      <c r="E211" s="109"/>
      <c r="F211" s="148"/>
      <c r="G211" s="110"/>
      <c r="H211" s="110"/>
      <c r="I211" s="154"/>
      <c r="J211" s="154"/>
      <c r="K211" s="164"/>
      <c r="L211" s="70">
        <f t="shared" ref="L211:P211" si="310">L212</f>
        <v>0</v>
      </c>
      <c r="M211" s="70"/>
      <c r="N211" s="71"/>
      <c r="O211" s="78"/>
      <c r="P211" s="70">
        <f t="shared" si="310"/>
        <v>0</v>
      </c>
      <c r="Q211" s="70"/>
      <c r="R211" s="71"/>
      <c r="S211" s="78"/>
      <c r="T211" s="70">
        <f t="shared" ref="T211" si="311">T212</f>
        <v>0</v>
      </c>
      <c r="U211" s="70"/>
      <c r="V211" s="132"/>
      <c r="W211" s="78"/>
      <c r="X211" s="70">
        <f>X212</f>
        <v>0</v>
      </c>
      <c r="Y211" s="70"/>
      <c r="Z211" s="71"/>
      <c r="AA211" s="78"/>
      <c r="AB211" s="70">
        <f>AB212</f>
        <v>0</v>
      </c>
      <c r="AC211" s="70"/>
      <c r="AD211" s="71"/>
      <c r="AE211" s="72"/>
      <c r="AF211" s="70">
        <f t="shared" ref="AF211" si="312">AF212</f>
        <v>0</v>
      </c>
      <c r="AG211" s="70"/>
      <c r="AH211" s="132"/>
      <c r="AI211" s="72"/>
      <c r="AJ211" s="71">
        <f>AJ212</f>
        <v>0</v>
      </c>
      <c r="AL211" s="87"/>
    </row>
    <row r="212" spans="1:38" s="322" customFormat="1" x14ac:dyDescent="0.25">
      <c r="A212" s="304" t="s">
        <v>309</v>
      </c>
      <c r="B212" s="305" t="s">
        <v>309</v>
      </c>
      <c r="C212" s="306"/>
      <c r="D212" s="307" t="s">
        <v>308</v>
      </c>
      <c r="E212" s="308" t="s">
        <v>15</v>
      </c>
      <c r="F212" s="365">
        <v>2</v>
      </c>
      <c r="G212" s="310"/>
      <c r="H212" s="310"/>
      <c r="I212" s="311"/>
      <c r="J212" s="364"/>
      <c r="K212" s="313"/>
      <c r="L212" s="314">
        <f t="shared" ref="L212" si="313">ROUND(K212*G212,2)</f>
        <v>0</v>
      </c>
      <c r="M212" s="314"/>
      <c r="N212" s="315"/>
      <c r="O212" s="316"/>
      <c r="P212" s="314">
        <f t="shared" ref="P212" si="314">ROUND(O212*G212,2)</f>
        <v>0</v>
      </c>
      <c r="Q212" s="314"/>
      <c r="R212" s="315"/>
      <c r="S212" s="316"/>
      <c r="T212" s="314">
        <f>ROUND(S212*G212,2)</f>
        <v>0</v>
      </c>
      <c r="U212" s="314"/>
      <c r="V212" s="327"/>
      <c r="W212" s="316"/>
      <c r="X212" s="314">
        <f>ROUND(W212*G212,0)</f>
        <v>0</v>
      </c>
      <c r="Y212" s="314"/>
      <c r="Z212" s="315"/>
      <c r="AA212" s="316"/>
      <c r="AB212" s="318">
        <f t="shared" ref="AB212" si="315">ROUND(AA212*G212,0)</f>
        <v>0</v>
      </c>
      <c r="AC212" s="314"/>
      <c r="AD212" s="315"/>
      <c r="AE212" s="321">
        <f t="shared" ref="AE212:AF212" si="316">K212+O212+S212+W212+AA212</f>
        <v>0</v>
      </c>
      <c r="AF212" s="318">
        <f t="shared" si="316"/>
        <v>0</v>
      </c>
      <c r="AG212" s="314"/>
      <c r="AH212" s="327"/>
      <c r="AI212" s="321">
        <f t="shared" ref="AI212" si="317">F212-AE212</f>
        <v>2</v>
      </c>
      <c r="AJ212" s="320">
        <f t="shared" ref="AJ212" si="318">H212-AF212</f>
        <v>0</v>
      </c>
      <c r="AK212" s="366" t="s">
        <v>538</v>
      </c>
      <c r="AL212" s="323"/>
    </row>
    <row r="213" spans="1:38" x14ac:dyDescent="0.25">
      <c r="A213" s="181" t="s">
        <v>310</v>
      </c>
      <c r="B213" s="209" t="s">
        <v>310</v>
      </c>
      <c r="C213" s="165"/>
      <c r="D213" s="108" t="s">
        <v>311</v>
      </c>
      <c r="E213" s="109"/>
      <c r="F213" s="148"/>
      <c r="G213" s="110"/>
      <c r="H213" s="110"/>
      <c r="I213" s="154"/>
      <c r="J213" s="154"/>
      <c r="K213" s="164"/>
      <c r="L213" s="70">
        <f t="shared" ref="L213:P213" si="319">L214</f>
        <v>0</v>
      </c>
      <c r="M213" s="70"/>
      <c r="N213" s="71"/>
      <c r="O213" s="78"/>
      <c r="P213" s="70">
        <f t="shared" si="319"/>
        <v>0</v>
      </c>
      <c r="Q213" s="70"/>
      <c r="R213" s="71"/>
      <c r="S213" s="78"/>
      <c r="T213" s="70">
        <f t="shared" ref="T213" si="320">T214</f>
        <v>0</v>
      </c>
      <c r="U213" s="70"/>
      <c r="V213" s="132"/>
      <c r="W213" s="78"/>
      <c r="X213" s="70">
        <f>X214</f>
        <v>0</v>
      </c>
      <c r="Y213" s="70"/>
      <c r="Z213" s="71"/>
      <c r="AA213" s="78"/>
      <c r="AB213" s="70">
        <f>AB214</f>
        <v>0</v>
      </c>
      <c r="AC213" s="70"/>
      <c r="AD213" s="71"/>
      <c r="AE213" s="72"/>
      <c r="AF213" s="70">
        <f t="shared" ref="AF213" si="321">AF214</f>
        <v>0</v>
      </c>
      <c r="AG213" s="70"/>
      <c r="AH213" s="132"/>
      <c r="AI213" s="72"/>
      <c r="AJ213" s="71">
        <f>AJ214</f>
        <v>0</v>
      </c>
      <c r="AL213" s="87"/>
    </row>
    <row r="214" spans="1:38" ht="22.5" x14ac:dyDescent="0.25">
      <c r="A214" s="88" t="s">
        <v>312</v>
      </c>
      <c r="B214" s="204" t="s">
        <v>312</v>
      </c>
      <c r="C214" s="14"/>
      <c r="D214" s="18" t="s">
        <v>313</v>
      </c>
      <c r="E214" s="16" t="s">
        <v>19</v>
      </c>
      <c r="F214" s="22">
        <v>0.5</v>
      </c>
      <c r="G214" s="20"/>
      <c r="H214" s="20"/>
      <c r="I214" s="220"/>
      <c r="J214" s="34"/>
      <c r="K214" s="81"/>
      <c r="L214" s="63">
        <f t="shared" ref="L214" si="322">ROUND(K214*G214,2)</f>
        <v>0</v>
      </c>
      <c r="M214" s="63"/>
      <c r="N214" s="64"/>
      <c r="O214" s="74"/>
      <c r="P214" s="63">
        <f t="shared" ref="P214" si="323">ROUND(O214*G214,2)</f>
        <v>0</v>
      </c>
      <c r="Q214" s="63"/>
      <c r="R214" s="64"/>
      <c r="S214" s="74"/>
      <c r="T214" s="63">
        <f>ROUND(S214*G214,2)</f>
        <v>0</v>
      </c>
      <c r="U214" s="63"/>
      <c r="V214" s="86"/>
      <c r="W214" s="74"/>
      <c r="X214" s="63">
        <f t="shared" si="308"/>
        <v>0</v>
      </c>
      <c r="Y214" s="63"/>
      <c r="Z214" s="64"/>
      <c r="AA214" s="74"/>
      <c r="AB214" s="67">
        <f t="shared" ref="AB214" si="324">ROUND(AA214*G214,0)</f>
        <v>0</v>
      </c>
      <c r="AC214" s="63"/>
      <c r="AD214" s="64"/>
      <c r="AE214" s="69">
        <f t="shared" ref="AE214:AF214" si="325">K214+O214+S214+W214+AA214</f>
        <v>0</v>
      </c>
      <c r="AF214" s="67">
        <f t="shared" si="325"/>
        <v>0</v>
      </c>
      <c r="AG214" s="63"/>
      <c r="AH214" s="86"/>
      <c r="AI214" s="69">
        <f t="shared" ref="AI214" si="326">F214-AE214</f>
        <v>0.5</v>
      </c>
      <c r="AJ214" s="68">
        <f t="shared" ref="AJ214" si="327">H214-AF214</f>
        <v>0</v>
      </c>
      <c r="AL214" s="87"/>
    </row>
    <row r="215" spans="1:38" ht="21" x14ac:dyDescent="0.25">
      <c r="A215" s="181" t="s">
        <v>314</v>
      </c>
      <c r="B215" s="209" t="s">
        <v>314</v>
      </c>
      <c r="C215" s="165"/>
      <c r="D215" s="108" t="s">
        <v>315</v>
      </c>
      <c r="E215" s="109"/>
      <c r="F215" s="148"/>
      <c r="G215" s="110"/>
      <c r="H215" s="110"/>
      <c r="I215" s="154"/>
      <c r="J215" s="154"/>
      <c r="K215" s="164"/>
      <c r="L215" s="70">
        <f t="shared" ref="L215:P215" si="328">SUM(L216:L217)</f>
        <v>0</v>
      </c>
      <c r="M215" s="70"/>
      <c r="N215" s="71"/>
      <c r="O215" s="78"/>
      <c r="P215" s="70">
        <f t="shared" si="328"/>
        <v>0</v>
      </c>
      <c r="Q215" s="70"/>
      <c r="R215" s="71"/>
      <c r="S215" s="78"/>
      <c r="T215" s="70">
        <f t="shared" ref="T215" si="329">SUM(T216:T217)</f>
        <v>0</v>
      </c>
      <c r="U215" s="70"/>
      <c r="V215" s="132"/>
      <c r="W215" s="78"/>
      <c r="X215" s="70">
        <f>SUM(X216:X217)</f>
        <v>0</v>
      </c>
      <c r="Y215" s="70"/>
      <c r="Z215" s="71"/>
      <c r="AA215" s="78"/>
      <c r="AB215" s="70">
        <f>SUM(AB216:AB217)</f>
        <v>0</v>
      </c>
      <c r="AC215" s="70"/>
      <c r="AD215" s="71"/>
      <c r="AE215" s="72"/>
      <c r="AF215" s="70">
        <f>SUM(AF216:AF217)</f>
        <v>0</v>
      </c>
      <c r="AG215" s="70"/>
      <c r="AH215" s="132"/>
      <c r="AI215" s="72"/>
      <c r="AJ215" s="71">
        <f>SUM(AJ216:AJ217)</f>
        <v>0</v>
      </c>
      <c r="AL215" s="87"/>
    </row>
    <row r="216" spans="1:38" s="322" customFormat="1" ht="33.75" x14ac:dyDescent="0.25">
      <c r="A216" s="304" t="s">
        <v>316</v>
      </c>
      <c r="B216" s="305" t="s">
        <v>316</v>
      </c>
      <c r="C216" s="306"/>
      <c r="D216" s="307" t="s">
        <v>317</v>
      </c>
      <c r="E216" s="308" t="s">
        <v>318</v>
      </c>
      <c r="F216" s="309">
        <f>6+6+7.9</f>
        <v>19.899999999999999</v>
      </c>
      <c r="G216" s="310"/>
      <c r="H216" s="310"/>
      <c r="I216" s="311"/>
      <c r="J216" s="364"/>
      <c r="K216" s="313"/>
      <c r="L216" s="314">
        <f t="shared" ref="L216:L217" si="330">ROUND(K216*G216,2)</f>
        <v>0</v>
      </c>
      <c r="M216" s="314"/>
      <c r="N216" s="315"/>
      <c r="O216" s="316"/>
      <c r="P216" s="314">
        <f t="shared" ref="P216:P217" si="331">ROUND(O216*G216,2)</f>
        <v>0</v>
      </c>
      <c r="Q216" s="314"/>
      <c r="R216" s="315"/>
      <c r="S216" s="316"/>
      <c r="T216" s="314">
        <f>ROUND(S216*G216,2)</f>
        <v>0</v>
      </c>
      <c r="U216" s="314"/>
      <c r="V216" s="327"/>
      <c r="W216" s="316"/>
      <c r="X216" s="314">
        <f t="shared" si="308"/>
        <v>0</v>
      </c>
      <c r="Y216" s="314"/>
      <c r="Z216" s="315"/>
      <c r="AA216" s="316"/>
      <c r="AB216" s="318">
        <f t="shared" ref="AB216:AB217" si="332">ROUND(AA216*G216,0)</f>
        <v>0</v>
      </c>
      <c r="AC216" s="314"/>
      <c r="AD216" s="315"/>
      <c r="AE216" s="321">
        <f t="shared" ref="AE216:AF217" si="333">K216+O216+S216+W216+AA216</f>
        <v>0</v>
      </c>
      <c r="AF216" s="318">
        <f t="shared" si="333"/>
        <v>0</v>
      </c>
      <c r="AG216" s="314"/>
      <c r="AH216" s="327"/>
      <c r="AI216" s="321">
        <f t="shared" ref="AI216:AI217" si="334">F216-AE216</f>
        <v>19.899999999999999</v>
      </c>
      <c r="AJ216" s="320">
        <f t="shared" ref="AJ216:AJ217" si="335">H216-AF216</f>
        <v>0</v>
      </c>
      <c r="AK216" s="322" t="s">
        <v>544</v>
      </c>
      <c r="AL216" s="323"/>
    </row>
    <row r="217" spans="1:38" s="322" customFormat="1" ht="22.5" x14ac:dyDescent="0.25">
      <c r="A217" s="304" t="s">
        <v>319</v>
      </c>
      <c r="B217" s="305" t="s">
        <v>319</v>
      </c>
      <c r="C217" s="306"/>
      <c r="D217" s="307" t="s">
        <v>320</v>
      </c>
      <c r="E217" s="308" t="s">
        <v>318</v>
      </c>
      <c r="F217" s="308">
        <f>16+16+27.5</f>
        <v>59.5</v>
      </c>
      <c r="G217" s="310"/>
      <c r="H217" s="310"/>
      <c r="I217" s="311"/>
      <c r="J217" s="364"/>
      <c r="K217" s="313"/>
      <c r="L217" s="314">
        <f t="shared" si="330"/>
        <v>0</v>
      </c>
      <c r="M217" s="314"/>
      <c r="N217" s="315"/>
      <c r="O217" s="316"/>
      <c r="P217" s="314">
        <f t="shared" si="331"/>
        <v>0</v>
      </c>
      <c r="Q217" s="314"/>
      <c r="R217" s="315"/>
      <c r="S217" s="316"/>
      <c r="T217" s="314">
        <f>ROUND(S217*G217,2)</f>
        <v>0</v>
      </c>
      <c r="U217" s="314"/>
      <c r="V217" s="327"/>
      <c r="W217" s="316"/>
      <c r="X217" s="314">
        <f t="shared" si="308"/>
        <v>0</v>
      </c>
      <c r="Y217" s="314"/>
      <c r="Z217" s="315"/>
      <c r="AA217" s="316"/>
      <c r="AB217" s="318">
        <f t="shared" si="332"/>
        <v>0</v>
      </c>
      <c r="AC217" s="314"/>
      <c r="AD217" s="315"/>
      <c r="AE217" s="321">
        <f t="shared" si="333"/>
        <v>0</v>
      </c>
      <c r="AF217" s="318">
        <f t="shared" si="333"/>
        <v>0</v>
      </c>
      <c r="AG217" s="314"/>
      <c r="AH217" s="327"/>
      <c r="AI217" s="321">
        <f t="shared" si="334"/>
        <v>59.5</v>
      </c>
      <c r="AJ217" s="320">
        <f t="shared" si="335"/>
        <v>0</v>
      </c>
      <c r="AK217" s="322" t="s">
        <v>545</v>
      </c>
      <c r="AL217" s="323"/>
    </row>
    <row r="218" spans="1:38" ht="36" x14ac:dyDescent="0.25">
      <c r="A218" s="176" t="s">
        <v>13</v>
      </c>
      <c r="B218" s="201" t="s">
        <v>13</v>
      </c>
      <c r="C218" s="97" t="s">
        <v>95</v>
      </c>
      <c r="D218" s="127" t="s">
        <v>14</v>
      </c>
      <c r="E218" s="122" t="s">
        <v>9</v>
      </c>
      <c r="F218" s="128">
        <v>1</v>
      </c>
      <c r="G218" s="113"/>
      <c r="H218" s="113"/>
      <c r="I218" s="114"/>
      <c r="J218" s="114"/>
      <c r="K218" s="133"/>
      <c r="L218" s="112"/>
      <c r="M218" s="112"/>
      <c r="N218" s="129"/>
      <c r="O218" s="111"/>
      <c r="P218" s="112"/>
      <c r="Q218" s="112"/>
      <c r="R218" s="129"/>
      <c r="S218" s="111"/>
      <c r="T218" s="113">
        <f>T220+T227+T237+T251+T256+T259+T265+T269+T277</f>
        <v>0</v>
      </c>
      <c r="U218" s="123"/>
      <c r="V218" s="156"/>
      <c r="W218" s="111"/>
      <c r="X218" s="113">
        <f>X220+X227+X237+X251+X256+X259+X265+X269+X277</f>
        <v>0</v>
      </c>
      <c r="Y218" s="123"/>
      <c r="Z218" s="124"/>
      <c r="AA218" s="111"/>
      <c r="AB218" s="113">
        <f>AB220+AB227+AB237+AB251+AB256+AB259+AB265+AB269+AB277</f>
        <v>0</v>
      </c>
      <c r="AC218" s="123"/>
      <c r="AD218" s="124"/>
      <c r="AE218" s="130"/>
      <c r="AF218" s="113">
        <f>AF220+AF227+AF237+AF251+AF256+AF259+AF265+AF269+AF277</f>
        <v>0</v>
      </c>
      <c r="AG218" s="134"/>
      <c r="AH218" s="135"/>
      <c r="AI218" s="130"/>
      <c r="AJ218" s="182">
        <f>AJ220+AJ227+AJ237+AJ251+AJ256+AJ259+AJ265+AJ269+AJ277</f>
        <v>0</v>
      </c>
      <c r="AL218" s="87"/>
    </row>
    <row r="219" spans="1:38" s="115" customFormat="1" x14ac:dyDescent="0.25">
      <c r="A219" s="90"/>
      <c r="B219" s="206"/>
      <c r="C219" s="117"/>
      <c r="D219" s="15" t="s">
        <v>336</v>
      </c>
      <c r="E219" s="144"/>
      <c r="F219" s="145"/>
      <c r="G219" s="20"/>
      <c r="H219" s="20"/>
      <c r="I219" s="220"/>
      <c r="J219" s="136"/>
      <c r="K219" s="137"/>
      <c r="L219" s="94"/>
      <c r="M219" s="94"/>
      <c r="N219" s="138"/>
      <c r="O219" s="96"/>
      <c r="P219" s="94"/>
      <c r="Q219" s="94"/>
      <c r="R219" s="95"/>
      <c r="S219" s="96"/>
      <c r="T219" s="94"/>
      <c r="U219" s="139"/>
      <c r="V219" s="140"/>
      <c r="W219" s="96"/>
      <c r="X219" s="94"/>
      <c r="Y219" s="139"/>
      <c r="Z219" s="158"/>
      <c r="AA219" s="96"/>
      <c r="AB219" s="94"/>
      <c r="AC219" s="139"/>
      <c r="AD219" s="158"/>
      <c r="AE219" s="141"/>
      <c r="AF219" s="142"/>
      <c r="AG219" s="142"/>
      <c r="AH219" s="143"/>
      <c r="AI219" s="141"/>
      <c r="AJ219" s="183"/>
      <c r="AL219" s="116"/>
    </row>
    <row r="220" spans="1:38" s="115" customFormat="1" x14ac:dyDescent="0.25">
      <c r="A220" s="181" t="s">
        <v>337</v>
      </c>
      <c r="B220" s="209" t="s">
        <v>337</v>
      </c>
      <c r="C220" s="107"/>
      <c r="D220" s="108" t="s">
        <v>338</v>
      </c>
      <c r="E220" s="109"/>
      <c r="F220" s="148"/>
      <c r="G220" s="110"/>
      <c r="H220" s="110"/>
      <c r="I220" s="154"/>
      <c r="J220" s="35"/>
      <c r="K220" s="149"/>
      <c r="L220" s="70"/>
      <c r="M220" s="70"/>
      <c r="N220" s="132"/>
      <c r="O220" s="78"/>
      <c r="P220" s="70"/>
      <c r="Q220" s="70"/>
      <c r="R220" s="71"/>
      <c r="S220" s="78"/>
      <c r="T220" s="110">
        <f>SUM(T221:T226)</f>
        <v>0</v>
      </c>
      <c r="U220" s="150"/>
      <c r="V220" s="151"/>
      <c r="W220" s="78"/>
      <c r="X220" s="110">
        <f>SUM(X221:X226)</f>
        <v>0</v>
      </c>
      <c r="Y220" s="150"/>
      <c r="Z220" s="159"/>
      <c r="AA220" s="78"/>
      <c r="AB220" s="110">
        <f>SUM(AB221:AB226)</f>
        <v>0</v>
      </c>
      <c r="AC220" s="150"/>
      <c r="AD220" s="159"/>
      <c r="AE220" s="72"/>
      <c r="AF220" s="110">
        <f>SUM(AF221:AF226)</f>
        <v>0</v>
      </c>
      <c r="AG220" s="152"/>
      <c r="AH220" s="153"/>
      <c r="AI220" s="72"/>
      <c r="AJ220" s="157">
        <f>SUM(AJ221:AJ226)</f>
        <v>0</v>
      </c>
      <c r="AL220" s="116"/>
    </row>
    <row r="221" spans="1:38" s="115" customFormat="1" x14ac:dyDescent="0.25">
      <c r="A221" s="180" t="s">
        <v>339</v>
      </c>
      <c r="B221" s="208" t="s">
        <v>339</v>
      </c>
      <c r="C221" s="146"/>
      <c r="D221" s="56" t="s">
        <v>340</v>
      </c>
      <c r="E221" s="57" t="s">
        <v>15</v>
      </c>
      <c r="F221" s="58">
        <v>25.6</v>
      </c>
      <c r="G221" s="59"/>
      <c r="H221" s="59"/>
      <c r="I221" s="219"/>
      <c r="J221" s="136"/>
      <c r="K221" s="137"/>
      <c r="L221" s="94"/>
      <c r="M221" s="94"/>
      <c r="N221" s="138"/>
      <c r="O221" s="96"/>
      <c r="P221" s="94"/>
      <c r="Q221" s="94"/>
      <c r="R221" s="95"/>
      <c r="S221" s="96"/>
      <c r="T221" s="63">
        <f>ROUND(S221*G221,2)</f>
        <v>0</v>
      </c>
      <c r="U221" s="63"/>
      <c r="V221" s="86"/>
      <c r="W221" s="74"/>
      <c r="X221" s="63">
        <f t="shared" ref="X221:X226" si="336">ROUND(W221*G221,0)</f>
        <v>0</v>
      </c>
      <c r="Y221" s="63"/>
      <c r="Z221" s="64"/>
      <c r="AA221" s="74"/>
      <c r="AB221" s="67">
        <f t="shared" ref="AB221:AB226" si="337">ROUND(AA221*G221,0)</f>
        <v>0</v>
      </c>
      <c r="AC221" s="63"/>
      <c r="AD221" s="64"/>
      <c r="AE221" s="69">
        <f t="shared" ref="AE221:AF226" si="338">K221+O221+S221+W221+AA221</f>
        <v>0</v>
      </c>
      <c r="AF221" s="67">
        <f t="shared" si="338"/>
        <v>0</v>
      </c>
      <c r="AG221" s="63"/>
      <c r="AH221" s="86"/>
      <c r="AI221" s="69">
        <f t="shared" ref="AI221:AI226" si="339">F221-AE221</f>
        <v>25.6</v>
      </c>
      <c r="AJ221" s="68">
        <f t="shared" ref="AJ221:AJ226" si="340">H221-AF221</f>
        <v>0</v>
      </c>
      <c r="AL221" s="116"/>
    </row>
    <row r="222" spans="1:38" s="115" customFormat="1" x14ac:dyDescent="0.25">
      <c r="A222" s="180" t="s">
        <v>341</v>
      </c>
      <c r="B222" s="208" t="s">
        <v>341</v>
      </c>
      <c r="C222" s="146"/>
      <c r="D222" s="56" t="s">
        <v>16</v>
      </c>
      <c r="E222" s="57" t="s">
        <v>15</v>
      </c>
      <c r="F222" s="58">
        <v>16.8</v>
      </c>
      <c r="G222" s="59"/>
      <c r="H222" s="59"/>
      <c r="I222" s="219"/>
      <c r="J222" s="136"/>
      <c r="K222" s="137"/>
      <c r="L222" s="94"/>
      <c r="M222" s="94"/>
      <c r="N222" s="138"/>
      <c r="O222" s="96"/>
      <c r="P222" s="94"/>
      <c r="Q222" s="94"/>
      <c r="R222" s="95"/>
      <c r="S222" s="96"/>
      <c r="T222" s="63">
        <f t="shared" ref="T222:T226" si="341">ROUND(S222*G222,2)</f>
        <v>0</v>
      </c>
      <c r="U222" s="63"/>
      <c r="V222" s="86"/>
      <c r="W222" s="74"/>
      <c r="X222" s="63">
        <f t="shared" si="336"/>
        <v>0</v>
      </c>
      <c r="Y222" s="63"/>
      <c r="Z222" s="64"/>
      <c r="AA222" s="74"/>
      <c r="AB222" s="67">
        <f t="shared" si="337"/>
        <v>0</v>
      </c>
      <c r="AC222" s="63"/>
      <c r="AD222" s="64"/>
      <c r="AE222" s="69">
        <f t="shared" si="338"/>
        <v>0</v>
      </c>
      <c r="AF222" s="67">
        <f t="shared" si="338"/>
        <v>0</v>
      </c>
      <c r="AG222" s="63"/>
      <c r="AH222" s="86"/>
      <c r="AI222" s="69">
        <f t="shared" si="339"/>
        <v>16.8</v>
      </c>
      <c r="AJ222" s="68">
        <f t="shared" si="340"/>
        <v>0</v>
      </c>
      <c r="AL222" s="116"/>
    </row>
    <row r="223" spans="1:38" s="115" customFormat="1" x14ac:dyDescent="0.25">
      <c r="A223" s="180" t="s">
        <v>342</v>
      </c>
      <c r="B223" s="208" t="s">
        <v>342</v>
      </c>
      <c r="C223" s="146"/>
      <c r="D223" s="56" t="s">
        <v>17</v>
      </c>
      <c r="E223" s="57" t="s">
        <v>15</v>
      </c>
      <c r="F223" s="58">
        <v>16.8</v>
      </c>
      <c r="G223" s="59"/>
      <c r="H223" s="59"/>
      <c r="I223" s="219"/>
      <c r="J223" s="136"/>
      <c r="K223" s="137"/>
      <c r="L223" s="94"/>
      <c r="M223" s="94"/>
      <c r="N223" s="138"/>
      <c r="O223" s="96"/>
      <c r="P223" s="94"/>
      <c r="Q223" s="94"/>
      <c r="R223" s="95"/>
      <c r="S223" s="96"/>
      <c r="T223" s="63">
        <f t="shared" si="341"/>
        <v>0</v>
      </c>
      <c r="U223" s="63"/>
      <c r="V223" s="86"/>
      <c r="W223" s="74"/>
      <c r="X223" s="63">
        <f t="shared" si="336"/>
        <v>0</v>
      </c>
      <c r="Y223" s="63"/>
      <c r="Z223" s="64"/>
      <c r="AA223" s="74"/>
      <c r="AB223" s="67">
        <f t="shared" si="337"/>
        <v>0</v>
      </c>
      <c r="AC223" s="63"/>
      <c r="AD223" s="64"/>
      <c r="AE223" s="69">
        <f t="shared" si="338"/>
        <v>0</v>
      </c>
      <c r="AF223" s="67">
        <f t="shared" si="338"/>
        <v>0</v>
      </c>
      <c r="AG223" s="63"/>
      <c r="AH223" s="86"/>
      <c r="AI223" s="69">
        <f t="shared" si="339"/>
        <v>16.8</v>
      </c>
      <c r="AJ223" s="68">
        <f t="shared" si="340"/>
        <v>0</v>
      </c>
      <c r="AL223" s="116"/>
    </row>
    <row r="224" spans="1:38" s="115" customFormat="1" ht="33.75" x14ac:dyDescent="0.25">
      <c r="A224" s="180" t="s">
        <v>343</v>
      </c>
      <c r="B224" s="208" t="s">
        <v>343</v>
      </c>
      <c r="C224" s="146"/>
      <c r="D224" s="56" t="s">
        <v>18</v>
      </c>
      <c r="E224" s="57" t="s">
        <v>15</v>
      </c>
      <c r="F224" s="58">
        <v>25.6</v>
      </c>
      <c r="G224" s="59"/>
      <c r="H224" s="59"/>
      <c r="I224" s="219"/>
      <c r="J224" s="136"/>
      <c r="K224" s="137"/>
      <c r="L224" s="94"/>
      <c r="M224" s="94"/>
      <c r="N224" s="138"/>
      <c r="O224" s="96"/>
      <c r="P224" s="94"/>
      <c r="Q224" s="94"/>
      <c r="R224" s="95"/>
      <c r="S224" s="96"/>
      <c r="T224" s="63">
        <f t="shared" si="341"/>
        <v>0</v>
      </c>
      <c r="U224" s="63"/>
      <c r="V224" s="86"/>
      <c r="W224" s="74"/>
      <c r="X224" s="63">
        <f t="shared" si="336"/>
        <v>0</v>
      </c>
      <c r="Y224" s="63"/>
      <c r="Z224" s="64"/>
      <c r="AA224" s="74"/>
      <c r="AB224" s="67">
        <f t="shared" si="337"/>
        <v>0</v>
      </c>
      <c r="AC224" s="63"/>
      <c r="AD224" s="64"/>
      <c r="AE224" s="69">
        <f t="shared" si="338"/>
        <v>0</v>
      </c>
      <c r="AF224" s="67">
        <f t="shared" si="338"/>
        <v>0</v>
      </c>
      <c r="AG224" s="63"/>
      <c r="AH224" s="86"/>
      <c r="AI224" s="69">
        <f t="shared" si="339"/>
        <v>25.6</v>
      </c>
      <c r="AJ224" s="68">
        <f t="shared" si="340"/>
        <v>0</v>
      </c>
      <c r="AL224" s="116"/>
    </row>
    <row r="225" spans="1:38" s="115" customFormat="1" x14ac:dyDescent="0.25">
      <c r="A225" s="180" t="s">
        <v>344</v>
      </c>
      <c r="B225" s="208" t="s">
        <v>344</v>
      </c>
      <c r="C225" s="146"/>
      <c r="D225" s="56" t="s">
        <v>338</v>
      </c>
      <c r="E225" s="57" t="s">
        <v>19</v>
      </c>
      <c r="F225" s="58">
        <v>16.8</v>
      </c>
      <c r="G225" s="59"/>
      <c r="H225" s="59"/>
      <c r="I225" s="219"/>
      <c r="J225" s="136"/>
      <c r="K225" s="137"/>
      <c r="L225" s="94"/>
      <c r="M225" s="94"/>
      <c r="N225" s="138"/>
      <c r="O225" s="96"/>
      <c r="P225" s="94"/>
      <c r="Q225" s="94"/>
      <c r="R225" s="95"/>
      <c r="S225" s="96"/>
      <c r="T225" s="63">
        <f t="shared" si="341"/>
        <v>0</v>
      </c>
      <c r="U225" s="63"/>
      <c r="V225" s="86"/>
      <c r="W225" s="74"/>
      <c r="X225" s="63">
        <f t="shared" si="336"/>
        <v>0</v>
      </c>
      <c r="Y225" s="63"/>
      <c r="Z225" s="64"/>
      <c r="AA225" s="74"/>
      <c r="AB225" s="67">
        <f t="shared" si="337"/>
        <v>0</v>
      </c>
      <c r="AC225" s="63"/>
      <c r="AD225" s="64"/>
      <c r="AE225" s="69">
        <f t="shared" si="338"/>
        <v>0</v>
      </c>
      <c r="AF225" s="67">
        <f t="shared" si="338"/>
        <v>0</v>
      </c>
      <c r="AG225" s="63"/>
      <c r="AH225" s="86"/>
      <c r="AI225" s="69">
        <f t="shared" si="339"/>
        <v>16.8</v>
      </c>
      <c r="AJ225" s="68">
        <f t="shared" si="340"/>
        <v>0</v>
      </c>
      <c r="AL225" s="116"/>
    </row>
    <row r="226" spans="1:38" s="115" customFormat="1" x14ac:dyDescent="0.25">
      <c r="A226" s="180" t="s">
        <v>345</v>
      </c>
      <c r="B226" s="208" t="s">
        <v>345</v>
      </c>
      <c r="C226" s="146"/>
      <c r="D226" s="56" t="s">
        <v>346</v>
      </c>
      <c r="E226" s="57" t="s">
        <v>19</v>
      </c>
      <c r="F226" s="58">
        <v>16.8</v>
      </c>
      <c r="G226" s="59"/>
      <c r="H226" s="59"/>
      <c r="I226" s="219"/>
      <c r="J226" s="136"/>
      <c r="K226" s="137"/>
      <c r="L226" s="94"/>
      <c r="M226" s="94"/>
      <c r="N226" s="138"/>
      <c r="O226" s="96"/>
      <c r="P226" s="94"/>
      <c r="Q226" s="94"/>
      <c r="R226" s="95"/>
      <c r="S226" s="96"/>
      <c r="T226" s="63">
        <f t="shared" si="341"/>
        <v>0</v>
      </c>
      <c r="U226" s="63"/>
      <c r="V226" s="86"/>
      <c r="W226" s="74"/>
      <c r="X226" s="63">
        <f t="shared" si="336"/>
        <v>0</v>
      </c>
      <c r="Y226" s="63"/>
      <c r="Z226" s="64"/>
      <c r="AA226" s="74"/>
      <c r="AB226" s="67">
        <f t="shared" si="337"/>
        <v>0</v>
      </c>
      <c r="AC226" s="63"/>
      <c r="AD226" s="64"/>
      <c r="AE226" s="69">
        <f t="shared" si="338"/>
        <v>0</v>
      </c>
      <c r="AF226" s="67">
        <f t="shared" si="338"/>
        <v>0</v>
      </c>
      <c r="AG226" s="63"/>
      <c r="AH226" s="86"/>
      <c r="AI226" s="69">
        <f t="shared" si="339"/>
        <v>16.8</v>
      </c>
      <c r="AJ226" s="68">
        <f t="shared" si="340"/>
        <v>0</v>
      </c>
      <c r="AL226" s="116"/>
    </row>
    <row r="227" spans="1:38" s="115" customFormat="1" x14ac:dyDescent="0.25">
      <c r="A227" s="181" t="s">
        <v>347</v>
      </c>
      <c r="B227" s="209" t="s">
        <v>347</v>
      </c>
      <c r="C227" s="107"/>
      <c r="D227" s="108" t="s">
        <v>348</v>
      </c>
      <c r="E227" s="109"/>
      <c r="F227" s="148"/>
      <c r="G227" s="110"/>
      <c r="H227" s="110"/>
      <c r="I227" s="154"/>
      <c r="J227" s="35"/>
      <c r="K227" s="149"/>
      <c r="L227" s="70"/>
      <c r="M227" s="70"/>
      <c r="N227" s="132"/>
      <c r="O227" s="78"/>
      <c r="P227" s="70"/>
      <c r="Q227" s="70"/>
      <c r="R227" s="71"/>
      <c r="S227" s="78"/>
      <c r="T227" s="110">
        <f>SUM(T228:T231)</f>
        <v>0</v>
      </c>
      <c r="U227" s="150"/>
      <c r="V227" s="151"/>
      <c r="W227" s="78"/>
      <c r="X227" s="110">
        <f>SUM(X228:X231)</f>
        <v>0</v>
      </c>
      <c r="Y227" s="150"/>
      <c r="Z227" s="159"/>
      <c r="AA227" s="78"/>
      <c r="AB227" s="110">
        <f>SUM(AB228:AB231)</f>
        <v>0</v>
      </c>
      <c r="AC227" s="150"/>
      <c r="AD227" s="159"/>
      <c r="AE227" s="72"/>
      <c r="AF227" s="110">
        <f>SUM(AF228:AF231)</f>
        <v>0</v>
      </c>
      <c r="AG227" s="152"/>
      <c r="AH227" s="153"/>
      <c r="AI227" s="72"/>
      <c r="AJ227" s="157">
        <f>SUM(AJ228:AJ231)</f>
        <v>0</v>
      </c>
      <c r="AL227" s="116"/>
    </row>
    <row r="228" spans="1:38" s="322" customFormat="1" ht="22.5" x14ac:dyDescent="0.25">
      <c r="A228" s="304" t="s">
        <v>349</v>
      </c>
      <c r="B228" s="305" t="s">
        <v>349</v>
      </c>
      <c r="C228" s="356"/>
      <c r="D228" s="307" t="s">
        <v>335</v>
      </c>
      <c r="E228" s="308" t="s">
        <v>26</v>
      </c>
      <c r="F228" s="309">
        <v>823.7</v>
      </c>
      <c r="G228" s="310"/>
      <c r="H228" s="310"/>
      <c r="I228" s="311"/>
      <c r="J228" s="357"/>
      <c r="K228" s="358"/>
      <c r="L228" s="359"/>
      <c r="M228" s="359"/>
      <c r="N228" s="360"/>
      <c r="O228" s="361"/>
      <c r="P228" s="359"/>
      <c r="Q228" s="359"/>
      <c r="R228" s="362"/>
      <c r="S228" s="361"/>
      <c r="T228" s="314">
        <f t="shared" ref="T228:T231" si="342">ROUND(S228*G228,2)</f>
        <v>0</v>
      </c>
      <c r="U228" s="314"/>
      <c r="V228" s="327"/>
      <c r="W228" s="316"/>
      <c r="X228" s="314">
        <f t="shared" ref="X228:X231" si="343">ROUND(W228*G228,0)</f>
        <v>0</v>
      </c>
      <c r="Y228" s="314"/>
      <c r="Z228" s="315"/>
      <c r="AA228" s="316"/>
      <c r="AB228" s="318">
        <f t="shared" ref="AB228:AB231" si="344">ROUND(AA228*G228,0)</f>
        <v>0</v>
      </c>
      <c r="AC228" s="314"/>
      <c r="AD228" s="315"/>
      <c r="AE228" s="321">
        <f t="shared" ref="AE228:AF231" si="345">K228+O228+S228+W228+AA228</f>
        <v>0</v>
      </c>
      <c r="AF228" s="318">
        <f t="shared" si="345"/>
        <v>0</v>
      </c>
      <c r="AG228" s="314"/>
      <c r="AH228" s="327"/>
      <c r="AI228" s="321">
        <f t="shared" ref="AI228:AI231" si="346">F228-AE228</f>
        <v>823.7</v>
      </c>
      <c r="AJ228" s="320">
        <f t="shared" ref="AJ228:AJ231" si="347">H228-AF228</f>
        <v>0</v>
      </c>
      <c r="AK228" s="322" t="s">
        <v>546</v>
      </c>
      <c r="AL228" s="323"/>
    </row>
    <row r="229" spans="1:38" s="322" customFormat="1" ht="22.5" x14ac:dyDescent="0.25">
      <c r="A229" s="304" t="s">
        <v>350</v>
      </c>
      <c r="B229" s="305" t="s">
        <v>350</v>
      </c>
      <c r="C229" s="356"/>
      <c r="D229" s="307" t="s">
        <v>351</v>
      </c>
      <c r="E229" s="308" t="s">
        <v>15</v>
      </c>
      <c r="F229" s="309">
        <v>31.4</v>
      </c>
      <c r="G229" s="310"/>
      <c r="H229" s="310"/>
      <c r="I229" s="311"/>
      <c r="J229" s="357"/>
      <c r="K229" s="358"/>
      <c r="L229" s="359"/>
      <c r="M229" s="359"/>
      <c r="N229" s="360"/>
      <c r="O229" s="361"/>
      <c r="P229" s="359"/>
      <c r="Q229" s="359"/>
      <c r="R229" s="362"/>
      <c r="S229" s="361"/>
      <c r="T229" s="314">
        <f t="shared" si="342"/>
        <v>0</v>
      </c>
      <c r="U229" s="314"/>
      <c r="V229" s="327"/>
      <c r="W229" s="316"/>
      <c r="X229" s="314">
        <f t="shared" si="343"/>
        <v>0</v>
      </c>
      <c r="Y229" s="314"/>
      <c r="Z229" s="315"/>
      <c r="AA229" s="316"/>
      <c r="AB229" s="318">
        <f t="shared" si="344"/>
        <v>0</v>
      </c>
      <c r="AC229" s="314"/>
      <c r="AD229" s="315"/>
      <c r="AE229" s="321">
        <f t="shared" si="345"/>
        <v>0</v>
      </c>
      <c r="AF229" s="318">
        <f t="shared" si="345"/>
        <v>0</v>
      </c>
      <c r="AG229" s="314"/>
      <c r="AH229" s="327"/>
      <c r="AI229" s="321">
        <f t="shared" si="346"/>
        <v>31.4</v>
      </c>
      <c r="AJ229" s="320">
        <f t="shared" si="347"/>
        <v>0</v>
      </c>
      <c r="AK229" s="322" t="s">
        <v>547</v>
      </c>
      <c r="AL229" s="323"/>
    </row>
    <row r="230" spans="1:38" s="322" customFormat="1" ht="22.5" x14ac:dyDescent="0.25">
      <c r="A230" s="304" t="s">
        <v>352</v>
      </c>
      <c r="B230" s="305" t="s">
        <v>352</v>
      </c>
      <c r="C230" s="356"/>
      <c r="D230" s="307" t="s">
        <v>353</v>
      </c>
      <c r="E230" s="308" t="s">
        <v>15</v>
      </c>
      <c r="F230" s="309">
        <v>14.8</v>
      </c>
      <c r="G230" s="310"/>
      <c r="H230" s="310"/>
      <c r="I230" s="311"/>
      <c r="J230" s="357"/>
      <c r="K230" s="358"/>
      <c r="L230" s="359"/>
      <c r="M230" s="359"/>
      <c r="N230" s="360"/>
      <c r="O230" s="361"/>
      <c r="P230" s="359"/>
      <c r="Q230" s="359"/>
      <c r="R230" s="362"/>
      <c r="S230" s="361"/>
      <c r="T230" s="314">
        <f t="shared" si="342"/>
        <v>0</v>
      </c>
      <c r="U230" s="314"/>
      <c r="V230" s="327"/>
      <c r="W230" s="316"/>
      <c r="X230" s="314">
        <f t="shared" si="343"/>
        <v>0</v>
      </c>
      <c r="Y230" s="314"/>
      <c r="Z230" s="315"/>
      <c r="AA230" s="316"/>
      <c r="AB230" s="318">
        <f t="shared" si="344"/>
        <v>0</v>
      </c>
      <c r="AC230" s="314"/>
      <c r="AD230" s="315"/>
      <c r="AE230" s="321">
        <f t="shared" si="345"/>
        <v>0</v>
      </c>
      <c r="AF230" s="318">
        <f t="shared" si="345"/>
        <v>0</v>
      </c>
      <c r="AG230" s="314"/>
      <c r="AH230" s="327"/>
      <c r="AI230" s="321">
        <f t="shared" si="346"/>
        <v>14.8</v>
      </c>
      <c r="AJ230" s="320">
        <f t="shared" si="347"/>
        <v>0</v>
      </c>
      <c r="AK230" s="322" t="s">
        <v>548</v>
      </c>
      <c r="AL230" s="323"/>
    </row>
    <row r="231" spans="1:38" s="322" customFormat="1" ht="33.75" x14ac:dyDescent="0.25">
      <c r="A231" s="304" t="s">
        <v>354</v>
      </c>
      <c r="B231" s="305" t="s">
        <v>354</v>
      </c>
      <c r="C231" s="356"/>
      <c r="D231" s="307" t="s">
        <v>355</v>
      </c>
      <c r="E231" s="308" t="s">
        <v>19</v>
      </c>
      <c r="F231" s="309">
        <f>0.2+1</f>
        <v>1.2</v>
      </c>
      <c r="G231" s="310"/>
      <c r="H231" s="310"/>
      <c r="I231" s="311"/>
      <c r="J231" s="357"/>
      <c r="K231" s="358"/>
      <c r="L231" s="359"/>
      <c r="M231" s="359"/>
      <c r="N231" s="360"/>
      <c r="O231" s="361"/>
      <c r="P231" s="359"/>
      <c r="Q231" s="359"/>
      <c r="R231" s="362"/>
      <c r="S231" s="361"/>
      <c r="T231" s="314">
        <f t="shared" si="342"/>
        <v>0</v>
      </c>
      <c r="U231" s="314"/>
      <c r="V231" s="327"/>
      <c r="W231" s="316"/>
      <c r="X231" s="314">
        <f t="shared" si="343"/>
        <v>0</v>
      </c>
      <c r="Y231" s="314"/>
      <c r="Z231" s="315"/>
      <c r="AA231" s="316"/>
      <c r="AB231" s="318">
        <f t="shared" si="344"/>
        <v>0</v>
      </c>
      <c r="AC231" s="314"/>
      <c r="AD231" s="315"/>
      <c r="AE231" s="321">
        <f t="shared" si="345"/>
        <v>0</v>
      </c>
      <c r="AF231" s="318">
        <f t="shared" si="345"/>
        <v>0</v>
      </c>
      <c r="AG231" s="314"/>
      <c r="AH231" s="327"/>
      <c r="AI231" s="321">
        <f t="shared" si="346"/>
        <v>1.2</v>
      </c>
      <c r="AJ231" s="320">
        <f t="shared" si="347"/>
        <v>0</v>
      </c>
      <c r="AK231" s="322" t="s">
        <v>549</v>
      </c>
      <c r="AL231" s="323"/>
    </row>
    <row r="232" spans="1:38" s="115" customFormat="1" x14ac:dyDescent="0.25">
      <c r="A232" s="88"/>
      <c r="B232" s="204"/>
      <c r="C232" s="117"/>
      <c r="D232" s="18"/>
      <c r="E232" s="16"/>
      <c r="F232" s="22"/>
      <c r="G232" s="20"/>
      <c r="H232" s="20"/>
      <c r="I232" s="220"/>
      <c r="J232" s="136"/>
      <c r="K232" s="137"/>
      <c r="L232" s="94"/>
      <c r="M232" s="94"/>
      <c r="N232" s="138"/>
      <c r="O232" s="96"/>
      <c r="P232" s="94"/>
      <c r="Q232" s="94"/>
      <c r="R232" s="95"/>
      <c r="S232" s="96"/>
      <c r="T232" s="94"/>
      <c r="U232" s="139"/>
      <c r="V232" s="140"/>
      <c r="W232" s="96"/>
      <c r="X232" s="94"/>
      <c r="Y232" s="139"/>
      <c r="Z232" s="158"/>
      <c r="AA232" s="96"/>
      <c r="AB232" s="94"/>
      <c r="AC232" s="139"/>
      <c r="AD232" s="158"/>
      <c r="AE232" s="141"/>
      <c r="AF232" s="142"/>
      <c r="AG232" s="142"/>
      <c r="AH232" s="143"/>
      <c r="AI232" s="141"/>
      <c r="AJ232" s="183"/>
      <c r="AL232" s="116"/>
    </row>
    <row r="233" spans="1:38" s="115" customFormat="1" ht="22.5" x14ac:dyDescent="0.25">
      <c r="A233" s="88"/>
      <c r="B233" s="204"/>
      <c r="C233" s="93"/>
      <c r="D233" s="18" t="s">
        <v>22</v>
      </c>
      <c r="E233" s="16"/>
      <c r="F233" s="19"/>
      <c r="G233" s="20"/>
      <c r="H233" s="20"/>
      <c r="I233" s="220"/>
      <c r="J233" s="136"/>
      <c r="K233" s="137"/>
      <c r="L233" s="94"/>
      <c r="M233" s="94"/>
      <c r="N233" s="138"/>
      <c r="O233" s="96"/>
      <c r="P233" s="94"/>
      <c r="Q233" s="94"/>
      <c r="R233" s="95"/>
      <c r="S233" s="96"/>
      <c r="T233" s="94"/>
      <c r="U233" s="139"/>
      <c r="V233" s="140"/>
      <c r="W233" s="96"/>
      <c r="X233" s="94"/>
      <c r="Y233" s="139"/>
      <c r="Z233" s="158"/>
      <c r="AA233" s="96"/>
      <c r="AB233" s="94"/>
      <c r="AC233" s="139"/>
      <c r="AD233" s="158"/>
      <c r="AE233" s="141"/>
      <c r="AF233" s="142"/>
      <c r="AG233" s="142"/>
      <c r="AH233" s="143"/>
      <c r="AI233" s="141"/>
      <c r="AJ233" s="183"/>
      <c r="AL233" s="116"/>
    </row>
    <row r="234" spans="1:38" s="115" customFormat="1" x14ac:dyDescent="0.25">
      <c r="A234" s="88"/>
      <c r="B234" s="204"/>
      <c r="C234" s="93"/>
      <c r="D234" s="18" t="s">
        <v>356</v>
      </c>
      <c r="E234" s="16" t="s">
        <v>15</v>
      </c>
      <c r="F234" s="25">
        <v>15.096</v>
      </c>
      <c r="G234" s="20"/>
      <c r="H234" s="20"/>
      <c r="I234" s="220"/>
      <c r="J234" s="136"/>
      <c r="K234" s="137"/>
      <c r="L234" s="94"/>
      <c r="M234" s="94"/>
      <c r="N234" s="138"/>
      <c r="O234" s="96"/>
      <c r="P234" s="94"/>
      <c r="Q234" s="94"/>
      <c r="R234" s="95"/>
      <c r="S234" s="96"/>
      <c r="T234" s="94"/>
      <c r="U234" s="139"/>
      <c r="V234" s="140"/>
      <c r="W234" s="96"/>
      <c r="X234" s="94"/>
      <c r="Y234" s="139"/>
      <c r="Z234" s="158"/>
      <c r="AA234" s="96"/>
      <c r="AB234" s="94"/>
      <c r="AC234" s="139"/>
      <c r="AD234" s="158"/>
      <c r="AE234" s="141"/>
      <c r="AF234" s="142"/>
      <c r="AG234" s="142"/>
      <c r="AH234" s="143"/>
      <c r="AI234" s="141"/>
      <c r="AJ234" s="183"/>
      <c r="AL234" s="116"/>
    </row>
    <row r="235" spans="1:38" s="115" customFormat="1" ht="22.5" x14ac:dyDescent="0.25">
      <c r="A235" s="88"/>
      <c r="B235" s="204"/>
      <c r="C235" s="93"/>
      <c r="D235" s="18" t="s">
        <v>72</v>
      </c>
      <c r="E235" s="16" t="s">
        <v>19</v>
      </c>
      <c r="F235" s="24">
        <v>0.2</v>
      </c>
      <c r="G235" s="20"/>
      <c r="H235" s="20"/>
      <c r="I235" s="220"/>
      <c r="J235" s="136"/>
      <c r="K235" s="137"/>
      <c r="L235" s="94"/>
      <c r="M235" s="94"/>
      <c r="N235" s="138"/>
      <c r="O235" s="96"/>
      <c r="P235" s="94"/>
      <c r="Q235" s="94"/>
      <c r="R235" s="95"/>
      <c r="S235" s="96"/>
      <c r="T235" s="94"/>
      <c r="U235" s="139"/>
      <c r="V235" s="140"/>
      <c r="W235" s="96"/>
      <c r="X235" s="94"/>
      <c r="Y235" s="139"/>
      <c r="Z235" s="158"/>
      <c r="AA235" s="96"/>
      <c r="AB235" s="94"/>
      <c r="AC235" s="139"/>
      <c r="AD235" s="158"/>
      <c r="AE235" s="141"/>
      <c r="AF235" s="142"/>
      <c r="AG235" s="142"/>
      <c r="AH235" s="143"/>
      <c r="AI235" s="141"/>
      <c r="AJ235" s="183"/>
      <c r="AL235" s="116"/>
    </row>
    <row r="236" spans="1:38" s="115" customFormat="1" ht="33.75" x14ac:dyDescent="0.25">
      <c r="A236" s="88"/>
      <c r="B236" s="204"/>
      <c r="C236" s="93"/>
      <c r="D236" s="18" t="s">
        <v>29</v>
      </c>
      <c r="E236" s="16" t="s">
        <v>19</v>
      </c>
      <c r="F236" s="24">
        <v>1</v>
      </c>
      <c r="G236" s="20"/>
      <c r="H236" s="20"/>
      <c r="I236" s="220"/>
      <c r="J236" s="136"/>
      <c r="K236" s="137"/>
      <c r="L236" s="94"/>
      <c r="M236" s="94"/>
      <c r="N236" s="138"/>
      <c r="O236" s="96"/>
      <c r="P236" s="94"/>
      <c r="Q236" s="94"/>
      <c r="R236" s="95"/>
      <c r="S236" s="96"/>
      <c r="T236" s="94"/>
      <c r="U236" s="139"/>
      <c r="V236" s="140"/>
      <c r="W236" s="96"/>
      <c r="X236" s="94"/>
      <c r="Y236" s="139"/>
      <c r="Z236" s="158"/>
      <c r="AA236" s="96"/>
      <c r="AB236" s="94"/>
      <c r="AC236" s="139"/>
      <c r="AD236" s="158"/>
      <c r="AE236" s="141"/>
      <c r="AF236" s="142"/>
      <c r="AG236" s="142"/>
      <c r="AH236" s="143"/>
      <c r="AI236" s="141"/>
      <c r="AJ236" s="183"/>
      <c r="AL236" s="116"/>
    </row>
    <row r="237" spans="1:38" s="115" customFormat="1" x14ac:dyDescent="0.25">
      <c r="A237" s="181" t="s">
        <v>357</v>
      </c>
      <c r="B237" s="209" t="s">
        <v>357</v>
      </c>
      <c r="C237" s="107"/>
      <c r="D237" s="108" t="s">
        <v>334</v>
      </c>
      <c r="E237" s="109"/>
      <c r="F237" s="148"/>
      <c r="G237" s="110"/>
      <c r="H237" s="110"/>
      <c r="I237" s="154"/>
      <c r="J237" s="35"/>
      <c r="K237" s="149"/>
      <c r="L237" s="70"/>
      <c r="M237" s="70"/>
      <c r="N237" s="132"/>
      <c r="O237" s="78"/>
      <c r="P237" s="70"/>
      <c r="Q237" s="70"/>
      <c r="R237" s="71"/>
      <c r="S237" s="78"/>
      <c r="T237" s="110">
        <f>SUM(T238:T242)</f>
        <v>0</v>
      </c>
      <c r="U237" s="150"/>
      <c r="V237" s="151"/>
      <c r="W237" s="78"/>
      <c r="X237" s="110">
        <f>SUM(X238:X242)</f>
        <v>0</v>
      </c>
      <c r="Y237" s="150"/>
      <c r="Z237" s="159"/>
      <c r="AA237" s="78"/>
      <c r="AB237" s="110">
        <f>SUM(AB238:AB242)</f>
        <v>0</v>
      </c>
      <c r="AC237" s="150"/>
      <c r="AD237" s="159"/>
      <c r="AE237" s="72"/>
      <c r="AF237" s="110">
        <f>SUM(AF238:AF242)</f>
        <v>0</v>
      </c>
      <c r="AG237" s="152"/>
      <c r="AH237" s="153"/>
      <c r="AI237" s="72"/>
      <c r="AJ237" s="157">
        <f>SUM(AJ238:AJ242)</f>
        <v>0</v>
      </c>
      <c r="AL237" s="116"/>
    </row>
    <row r="238" spans="1:38" s="322" customFormat="1" ht="22.5" x14ac:dyDescent="0.25">
      <c r="A238" s="304" t="s">
        <v>358</v>
      </c>
      <c r="B238" s="305" t="s">
        <v>358</v>
      </c>
      <c r="C238" s="356"/>
      <c r="D238" s="307" t="s">
        <v>359</v>
      </c>
      <c r="E238" s="308" t="s">
        <v>15</v>
      </c>
      <c r="F238" s="309">
        <v>29.7</v>
      </c>
      <c r="G238" s="310"/>
      <c r="H238" s="310"/>
      <c r="I238" s="311"/>
      <c r="J238" s="357"/>
      <c r="K238" s="358"/>
      <c r="L238" s="359"/>
      <c r="M238" s="359"/>
      <c r="N238" s="360"/>
      <c r="O238" s="361"/>
      <c r="P238" s="359"/>
      <c r="Q238" s="359"/>
      <c r="R238" s="362"/>
      <c r="S238" s="361"/>
      <c r="T238" s="314">
        <f t="shared" ref="T238:T242" si="348">ROUND(S238*G238,2)</f>
        <v>0</v>
      </c>
      <c r="U238" s="314"/>
      <c r="V238" s="327"/>
      <c r="W238" s="316"/>
      <c r="X238" s="314">
        <f t="shared" ref="X238:X242" si="349">ROUND(W238*G238,0)</f>
        <v>0</v>
      </c>
      <c r="Y238" s="314"/>
      <c r="Z238" s="315"/>
      <c r="AA238" s="316"/>
      <c r="AB238" s="318">
        <f t="shared" ref="AB238:AB242" si="350">ROUND(AA238*G238,0)</f>
        <v>0</v>
      </c>
      <c r="AC238" s="314"/>
      <c r="AD238" s="315"/>
      <c r="AE238" s="321">
        <f t="shared" ref="AE238:AF242" si="351">K238+O238+S238+W238+AA238</f>
        <v>0</v>
      </c>
      <c r="AF238" s="318">
        <f t="shared" si="351"/>
        <v>0</v>
      </c>
      <c r="AG238" s="314"/>
      <c r="AH238" s="327"/>
      <c r="AI238" s="321">
        <f t="shared" ref="AI238:AI242" si="352">F238-AE238</f>
        <v>29.7</v>
      </c>
      <c r="AJ238" s="320">
        <f t="shared" ref="AJ238:AJ242" si="353">H238-AF238</f>
        <v>0</v>
      </c>
      <c r="AK238" s="322" t="s">
        <v>550</v>
      </c>
      <c r="AL238" s="323"/>
    </row>
    <row r="239" spans="1:38" s="322" customFormat="1" ht="22.5" x14ac:dyDescent="0.25">
      <c r="A239" s="304" t="s">
        <v>360</v>
      </c>
      <c r="B239" s="305" t="s">
        <v>360</v>
      </c>
      <c r="C239" s="356"/>
      <c r="D239" s="307" t="s">
        <v>361</v>
      </c>
      <c r="E239" s="308" t="s">
        <v>15</v>
      </c>
      <c r="F239" s="309">
        <v>118.7</v>
      </c>
      <c r="G239" s="310"/>
      <c r="H239" s="310"/>
      <c r="I239" s="311"/>
      <c r="J239" s="357"/>
      <c r="K239" s="358"/>
      <c r="L239" s="359"/>
      <c r="M239" s="359"/>
      <c r="N239" s="360"/>
      <c r="O239" s="361"/>
      <c r="P239" s="359"/>
      <c r="Q239" s="359"/>
      <c r="R239" s="362"/>
      <c r="S239" s="361"/>
      <c r="T239" s="314">
        <f t="shared" si="348"/>
        <v>0</v>
      </c>
      <c r="U239" s="314"/>
      <c r="V239" s="327"/>
      <c r="W239" s="316"/>
      <c r="X239" s="314">
        <f t="shared" si="349"/>
        <v>0</v>
      </c>
      <c r="Y239" s="314"/>
      <c r="Z239" s="315"/>
      <c r="AA239" s="316"/>
      <c r="AB239" s="318">
        <f t="shared" si="350"/>
        <v>0</v>
      </c>
      <c r="AC239" s="314"/>
      <c r="AD239" s="315"/>
      <c r="AE239" s="321">
        <f t="shared" si="351"/>
        <v>0</v>
      </c>
      <c r="AF239" s="318">
        <f t="shared" si="351"/>
        <v>0</v>
      </c>
      <c r="AG239" s="314"/>
      <c r="AH239" s="327"/>
      <c r="AI239" s="321">
        <f t="shared" si="352"/>
        <v>118.7</v>
      </c>
      <c r="AJ239" s="320">
        <f t="shared" si="353"/>
        <v>0</v>
      </c>
      <c r="AK239" s="322" t="s">
        <v>551</v>
      </c>
      <c r="AL239" s="323"/>
    </row>
    <row r="240" spans="1:38" s="322" customFormat="1" ht="33.75" x14ac:dyDescent="0.25">
      <c r="A240" s="304" t="s">
        <v>362</v>
      </c>
      <c r="B240" s="305" t="s">
        <v>362</v>
      </c>
      <c r="C240" s="356"/>
      <c r="D240" s="307" t="s">
        <v>363</v>
      </c>
      <c r="E240" s="308" t="s">
        <v>19</v>
      </c>
      <c r="F240" s="309">
        <f>0.9+0.4+8.5+5</f>
        <v>14.8</v>
      </c>
      <c r="G240" s="310"/>
      <c r="H240" s="310"/>
      <c r="I240" s="311"/>
      <c r="J240" s="357"/>
      <c r="K240" s="358"/>
      <c r="L240" s="359"/>
      <c r="M240" s="359"/>
      <c r="N240" s="360"/>
      <c r="O240" s="361"/>
      <c r="P240" s="359"/>
      <c r="Q240" s="359"/>
      <c r="R240" s="362"/>
      <c r="S240" s="361"/>
      <c r="T240" s="314">
        <f t="shared" si="348"/>
        <v>0</v>
      </c>
      <c r="U240" s="314"/>
      <c r="V240" s="327"/>
      <c r="W240" s="316"/>
      <c r="X240" s="314">
        <f t="shared" si="349"/>
        <v>0</v>
      </c>
      <c r="Y240" s="314"/>
      <c r="Z240" s="315"/>
      <c r="AA240" s="316"/>
      <c r="AB240" s="318">
        <f t="shared" si="350"/>
        <v>0</v>
      </c>
      <c r="AC240" s="314"/>
      <c r="AD240" s="315"/>
      <c r="AE240" s="321">
        <f t="shared" si="351"/>
        <v>0</v>
      </c>
      <c r="AF240" s="318">
        <f t="shared" si="351"/>
        <v>0</v>
      </c>
      <c r="AG240" s="314"/>
      <c r="AH240" s="327"/>
      <c r="AI240" s="321">
        <f t="shared" si="352"/>
        <v>14.8</v>
      </c>
      <c r="AJ240" s="320">
        <f t="shared" si="353"/>
        <v>0</v>
      </c>
      <c r="AK240" s="322" t="s">
        <v>552</v>
      </c>
      <c r="AL240" s="323"/>
    </row>
    <row r="241" spans="1:38" s="322" customFormat="1" x14ac:dyDescent="0.25">
      <c r="A241" s="304" t="s">
        <v>364</v>
      </c>
      <c r="B241" s="305" t="s">
        <v>364</v>
      </c>
      <c r="C241" s="356"/>
      <c r="D241" s="307" t="s">
        <v>21</v>
      </c>
      <c r="E241" s="308" t="s">
        <v>19</v>
      </c>
      <c r="F241" s="309">
        <f>0.7</f>
        <v>0.7</v>
      </c>
      <c r="G241" s="310"/>
      <c r="H241" s="310"/>
      <c r="I241" s="311"/>
      <c r="J241" s="357"/>
      <c r="K241" s="358"/>
      <c r="L241" s="359"/>
      <c r="M241" s="359"/>
      <c r="N241" s="360"/>
      <c r="O241" s="361"/>
      <c r="P241" s="359"/>
      <c r="Q241" s="359"/>
      <c r="R241" s="362"/>
      <c r="S241" s="361"/>
      <c r="T241" s="314">
        <f t="shared" si="348"/>
        <v>0</v>
      </c>
      <c r="U241" s="314"/>
      <c r="V241" s="327"/>
      <c r="W241" s="316"/>
      <c r="X241" s="314">
        <f t="shared" si="349"/>
        <v>0</v>
      </c>
      <c r="Y241" s="314"/>
      <c r="Z241" s="315"/>
      <c r="AA241" s="316"/>
      <c r="AB241" s="318">
        <f t="shared" si="350"/>
        <v>0</v>
      </c>
      <c r="AC241" s="314"/>
      <c r="AD241" s="315"/>
      <c r="AE241" s="321">
        <f t="shared" si="351"/>
        <v>0</v>
      </c>
      <c r="AF241" s="318">
        <f t="shared" si="351"/>
        <v>0</v>
      </c>
      <c r="AG241" s="314"/>
      <c r="AH241" s="327"/>
      <c r="AI241" s="321">
        <f t="shared" si="352"/>
        <v>0.7</v>
      </c>
      <c r="AJ241" s="320">
        <f t="shared" si="353"/>
        <v>0</v>
      </c>
      <c r="AK241" s="322" t="s">
        <v>553</v>
      </c>
      <c r="AL241" s="323"/>
    </row>
    <row r="242" spans="1:38" s="322" customFormat="1" ht="33.75" x14ac:dyDescent="0.25">
      <c r="A242" s="304" t="s">
        <v>365</v>
      </c>
      <c r="B242" s="305" t="s">
        <v>365</v>
      </c>
      <c r="C242" s="356"/>
      <c r="D242" s="307" t="s">
        <v>366</v>
      </c>
      <c r="E242" s="308" t="s">
        <v>26</v>
      </c>
      <c r="F242" s="309">
        <f>296.8</f>
        <v>296.8</v>
      </c>
      <c r="G242" s="310"/>
      <c r="H242" s="310"/>
      <c r="I242" s="311"/>
      <c r="J242" s="357"/>
      <c r="K242" s="358"/>
      <c r="L242" s="359"/>
      <c r="M242" s="359"/>
      <c r="N242" s="360"/>
      <c r="O242" s="361"/>
      <c r="P242" s="359"/>
      <c r="Q242" s="359"/>
      <c r="R242" s="362"/>
      <c r="S242" s="361"/>
      <c r="T242" s="314">
        <f t="shared" si="348"/>
        <v>0</v>
      </c>
      <c r="U242" s="314"/>
      <c r="V242" s="327"/>
      <c r="W242" s="316"/>
      <c r="X242" s="314">
        <f t="shared" si="349"/>
        <v>0</v>
      </c>
      <c r="Y242" s="314"/>
      <c r="Z242" s="315"/>
      <c r="AA242" s="316"/>
      <c r="AB242" s="318">
        <f t="shared" si="350"/>
        <v>0</v>
      </c>
      <c r="AC242" s="314"/>
      <c r="AD242" s="315"/>
      <c r="AE242" s="321">
        <f t="shared" si="351"/>
        <v>0</v>
      </c>
      <c r="AF242" s="318">
        <f t="shared" si="351"/>
        <v>0</v>
      </c>
      <c r="AG242" s="314"/>
      <c r="AH242" s="327"/>
      <c r="AI242" s="321">
        <f t="shared" si="352"/>
        <v>296.8</v>
      </c>
      <c r="AJ242" s="320">
        <f t="shared" si="353"/>
        <v>0</v>
      </c>
      <c r="AK242" s="322" t="s">
        <v>554</v>
      </c>
      <c r="AL242" s="323"/>
    </row>
    <row r="243" spans="1:38" s="115" customFormat="1" x14ac:dyDescent="0.25">
      <c r="A243" s="88"/>
      <c r="B243" s="204"/>
      <c r="C243" s="117"/>
      <c r="D243" s="18"/>
      <c r="E243" s="16"/>
      <c r="F243" s="22"/>
      <c r="G243" s="20"/>
      <c r="H243" s="20"/>
      <c r="I243" s="220"/>
      <c r="J243" s="136"/>
      <c r="K243" s="137"/>
      <c r="L243" s="94"/>
      <c r="M243" s="94"/>
      <c r="N243" s="138"/>
      <c r="O243" s="96"/>
      <c r="P243" s="94"/>
      <c r="Q243" s="94"/>
      <c r="R243" s="95"/>
      <c r="S243" s="96"/>
      <c r="T243" s="94"/>
      <c r="U243" s="139"/>
      <c r="V243" s="140"/>
      <c r="W243" s="96"/>
      <c r="X243" s="94"/>
      <c r="Y243" s="139"/>
      <c r="Z243" s="158"/>
      <c r="AA243" s="96"/>
      <c r="AB243" s="94"/>
      <c r="AC243" s="139"/>
      <c r="AD243" s="158"/>
      <c r="AE243" s="141"/>
      <c r="AF243" s="142"/>
      <c r="AG243" s="142"/>
      <c r="AH243" s="143"/>
      <c r="AI243" s="141"/>
      <c r="AJ243" s="183"/>
      <c r="AL243" s="116"/>
    </row>
    <row r="244" spans="1:38" s="115" customFormat="1" ht="22.5" x14ac:dyDescent="0.25">
      <c r="A244" s="88"/>
      <c r="B244" s="204"/>
      <c r="C244" s="93"/>
      <c r="D244" s="18" t="s">
        <v>22</v>
      </c>
      <c r="E244" s="16"/>
      <c r="F244" s="19"/>
      <c r="G244" s="20"/>
      <c r="H244" s="20"/>
      <c r="I244" s="220"/>
      <c r="J244" s="136"/>
      <c r="K244" s="137"/>
      <c r="L244" s="94"/>
      <c r="M244" s="94"/>
      <c r="N244" s="138"/>
      <c r="O244" s="96"/>
      <c r="P244" s="94"/>
      <c r="Q244" s="94"/>
      <c r="R244" s="95"/>
      <c r="S244" s="96"/>
      <c r="T244" s="94"/>
      <c r="U244" s="139"/>
      <c r="V244" s="140"/>
      <c r="W244" s="96"/>
      <c r="X244" s="94"/>
      <c r="Y244" s="139"/>
      <c r="Z244" s="158"/>
      <c r="AA244" s="96"/>
      <c r="AB244" s="94"/>
      <c r="AC244" s="139"/>
      <c r="AD244" s="158"/>
      <c r="AE244" s="141"/>
      <c r="AF244" s="142"/>
      <c r="AG244" s="142"/>
      <c r="AH244" s="143"/>
      <c r="AI244" s="141"/>
      <c r="AJ244" s="183"/>
      <c r="AL244" s="116"/>
    </row>
    <row r="245" spans="1:38" s="115" customFormat="1" x14ac:dyDescent="0.25">
      <c r="A245" s="88"/>
      <c r="B245" s="204"/>
      <c r="C245" s="93"/>
      <c r="D245" s="18" t="s">
        <v>367</v>
      </c>
      <c r="E245" s="16" t="s">
        <v>15</v>
      </c>
      <c r="F245" s="25">
        <v>121.074</v>
      </c>
      <c r="G245" s="20"/>
      <c r="H245" s="20"/>
      <c r="I245" s="220"/>
      <c r="J245" s="136"/>
      <c r="K245" s="137"/>
      <c r="L245" s="94"/>
      <c r="M245" s="94"/>
      <c r="N245" s="138"/>
      <c r="O245" s="96"/>
      <c r="P245" s="94"/>
      <c r="Q245" s="94"/>
      <c r="R245" s="95"/>
      <c r="S245" s="96"/>
      <c r="T245" s="94"/>
      <c r="U245" s="139"/>
      <c r="V245" s="140"/>
      <c r="W245" s="96"/>
      <c r="X245" s="94"/>
      <c r="Y245" s="139"/>
      <c r="Z245" s="158"/>
      <c r="AA245" s="96"/>
      <c r="AB245" s="94"/>
      <c r="AC245" s="139"/>
      <c r="AD245" s="158"/>
      <c r="AE245" s="141"/>
      <c r="AF245" s="142"/>
      <c r="AG245" s="142"/>
      <c r="AH245" s="143"/>
      <c r="AI245" s="141"/>
      <c r="AJ245" s="183"/>
      <c r="AL245" s="116"/>
    </row>
    <row r="246" spans="1:38" s="115" customFormat="1" ht="22.5" x14ac:dyDescent="0.25">
      <c r="A246" s="88"/>
      <c r="B246" s="204"/>
      <c r="C246" s="93"/>
      <c r="D246" s="18" t="s">
        <v>72</v>
      </c>
      <c r="E246" s="16" t="s">
        <v>19</v>
      </c>
      <c r="F246" s="24">
        <v>0.9</v>
      </c>
      <c r="G246" s="20"/>
      <c r="H246" s="20"/>
      <c r="I246" s="220"/>
      <c r="J246" s="136"/>
      <c r="K246" s="137"/>
      <c r="L246" s="94"/>
      <c r="M246" s="94"/>
      <c r="N246" s="138"/>
      <c r="O246" s="96"/>
      <c r="P246" s="94"/>
      <c r="Q246" s="94"/>
      <c r="R246" s="95"/>
      <c r="S246" s="96"/>
      <c r="T246" s="94"/>
      <c r="U246" s="139"/>
      <c r="V246" s="140"/>
      <c r="W246" s="96"/>
      <c r="X246" s="94"/>
      <c r="Y246" s="139"/>
      <c r="Z246" s="158"/>
      <c r="AA246" s="96"/>
      <c r="AB246" s="94"/>
      <c r="AC246" s="139"/>
      <c r="AD246" s="158"/>
      <c r="AE246" s="141"/>
      <c r="AF246" s="142"/>
      <c r="AG246" s="142"/>
      <c r="AH246" s="143"/>
      <c r="AI246" s="141"/>
      <c r="AJ246" s="183"/>
      <c r="AL246" s="116"/>
    </row>
    <row r="247" spans="1:38" s="115" customFormat="1" ht="33.75" x14ac:dyDescent="0.25">
      <c r="A247" s="88"/>
      <c r="B247" s="204"/>
      <c r="C247" s="93"/>
      <c r="D247" s="18" t="s">
        <v>28</v>
      </c>
      <c r="E247" s="16" t="s">
        <v>19</v>
      </c>
      <c r="F247" s="25">
        <v>0.4</v>
      </c>
      <c r="G247" s="20"/>
      <c r="H247" s="20"/>
      <c r="I247" s="220"/>
      <c r="J247" s="136"/>
      <c r="K247" s="137"/>
      <c r="L247" s="94"/>
      <c r="M247" s="94"/>
      <c r="N247" s="138"/>
      <c r="O247" s="96"/>
      <c r="P247" s="94"/>
      <c r="Q247" s="94"/>
      <c r="R247" s="95"/>
      <c r="S247" s="96"/>
      <c r="T247" s="94"/>
      <c r="U247" s="139"/>
      <c r="V247" s="140"/>
      <c r="W247" s="96"/>
      <c r="X247" s="94"/>
      <c r="Y247" s="139"/>
      <c r="Z247" s="158"/>
      <c r="AA247" s="96"/>
      <c r="AB247" s="94"/>
      <c r="AC247" s="139"/>
      <c r="AD247" s="158"/>
      <c r="AE247" s="141"/>
      <c r="AF247" s="142"/>
      <c r="AG247" s="142"/>
      <c r="AH247" s="143"/>
      <c r="AI247" s="141"/>
      <c r="AJ247" s="183"/>
      <c r="AL247" s="116"/>
    </row>
    <row r="248" spans="1:38" s="115" customFormat="1" ht="33.75" x14ac:dyDescent="0.25">
      <c r="A248" s="88"/>
      <c r="B248" s="204"/>
      <c r="C248" s="93"/>
      <c r="D248" s="18" t="s">
        <v>30</v>
      </c>
      <c r="E248" s="16" t="s">
        <v>19</v>
      </c>
      <c r="F248" s="25">
        <v>8.5</v>
      </c>
      <c r="G248" s="20"/>
      <c r="H248" s="20"/>
      <c r="I248" s="220"/>
      <c r="J248" s="136"/>
      <c r="K248" s="137"/>
      <c r="L248" s="94"/>
      <c r="M248" s="94"/>
      <c r="N248" s="138"/>
      <c r="O248" s="96"/>
      <c r="P248" s="94"/>
      <c r="Q248" s="94"/>
      <c r="R248" s="95"/>
      <c r="S248" s="96"/>
      <c r="T248" s="94"/>
      <c r="U248" s="139"/>
      <c r="V248" s="140"/>
      <c r="W248" s="96"/>
      <c r="X248" s="94"/>
      <c r="Y248" s="139"/>
      <c r="Z248" s="158"/>
      <c r="AA248" s="96"/>
      <c r="AB248" s="94"/>
      <c r="AC248" s="139"/>
      <c r="AD248" s="158"/>
      <c r="AE248" s="141"/>
      <c r="AF248" s="142"/>
      <c r="AG248" s="142"/>
      <c r="AH248" s="143"/>
      <c r="AI248" s="141"/>
      <c r="AJ248" s="183"/>
      <c r="AL248" s="116"/>
    </row>
    <row r="249" spans="1:38" s="115" customFormat="1" ht="33.75" x14ac:dyDescent="0.25">
      <c r="A249" s="88"/>
      <c r="B249" s="204"/>
      <c r="C249" s="93"/>
      <c r="D249" s="18" t="s">
        <v>63</v>
      </c>
      <c r="E249" s="16" t="s">
        <v>19</v>
      </c>
      <c r="F249" s="25">
        <v>5</v>
      </c>
      <c r="G249" s="20"/>
      <c r="H249" s="20"/>
      <c r="I249" s="220"/>
      <c r="J249" s="136"/>
      <c r="K249" s="137"/>
      <c r="L249" s="94"/>
      <c r="M249" s="94"/>
      <c r="N249" s="138"/>
      <c r="O249" s="96"/>
      <c r="P249" s="94"/>
      <c r="Q249" s="94"/>
      <c r="R249" s="95"/>
      <c r="S249" s="96"/>
      <c r="T249" s="94"/>
      <c r="U249" s="139"/>
      <c r="V249" s="140"/>
      <c r="W249" s="96"/>
      <c r="X249" s="94"/>
      <c r="Y249" s="139"/>
      <c r="Z249" s="158"/>
      <c r="AA249" s="96"/>
      <c r="AB249" s="94"/>
      <c r="AC249" s="139"/>
      <c r="AD249" s="158"/>
      <c r="AE249" s="141"/>
      <c r="AF249" s="142"/>
      <c r="AG249" s="142"/>
      <c r="AH249" s="143"/>
      <c r="AI249" s="141"/>
      <c r="AJ249" s="183"/>
      <c r="AL249" s="116"/>
    </row>
    <row r="250" spans="1:38" s="115" customFormat="1" x14ac:dyDescent="0.25">
      <c r="A250" s="88"/>
      <c r="B250" s="204"/>
      <c r="C250" s="93"/>
      <c r="D250" s="18" t="s">
        <v>269</v>
      </c>
      <c r="E250" s="16" t="s">
        <v>26</v>
      </c>
      <c r="F250" s="25">
        <v>25.83</v>
      </c>
      <c r="G250" s="20"/>
      <c r="H250" s="20"/>
      <c r="I250" s="220"/>
      <c r="J250" s="136"/>
      <c r="K250" s="137"/>
      <c r="L250" s="94"/>
      <c r="M250" s="94"/>
      <c r="N250" s="138"/>
      <c r="O250" s="96"/>
      <c r="P250" s="94"/>
      <c r="Q250" s="94"/>
      <c r="R250" s="95"/>
      <c r="S250" s="96"/>
      <c r="T250" s="94"/>
      <c r="U250" s="139"/>
      <c r="V250" s="140"/>
      <c r="W250" s="96"/>
      <c r="X250" s="94"/>
      <c r="Y250" s="139"/>
      <c r="Z250" s="158"/>
      <c r="AA250" s="96"/>
      <c r="AB250" s="94"/>
      <c r="AC250" s="139"/>
      <c r="AD250" s="158"/>
      <c r="AE250" s="141"/>
      <c r="AF250" s="142"/>
      <c r="AG250" s="142"/>
      <c r="AH250" s="143"/>
      <c r="AI250" s="141"/>
      <c r="AJ250" s="183"/>
      <c r="AL250" s="116"/>
    </row>
    <row r="251" spans="1:38" s="115" customFormat="1" x14ac:dyDescent="0.25">
      <c r="A251" s="181" t="s">
        <v>368</v>
      </c>
      <c r="B251" s="209" t="s">
        <v>368</v>
      </c>
      <c r="C251" s="107"/>
      <c r="D251" s="108" t="s">
        <v>369</v>
      </c>
      <c r="E251" s="109"/>
      <c r="F251" s="148"/>
      <c r="G251" s="110"/>
      <c r="H251" s="110"/>
      <c r="I251" s="154"/>
      <c r="J251" s="35"/>
      <c r="K251" s="149"/>
      <c r="L251" s="70"/>
      <c r="M251" s="70"/>
      <c r="N251" s="132"/>
      <c r="O251" s="78"/>
      <c r="P251" s="70"/>
      <c r="Q251" s="70"/>
      <c r="R251" s="71"/>
      <c r="S251" s="78"/>
      <c r="T251" s="110">
        <f>SUM(T252:T255)</f>
        <v>0</v>
      </c>
      <c r="U251" s="150"/>
      <c r="V251" s="151"/>
      <c r="W251" s="78"/>
      <c r="X251" s="110">
        <f>SUM(X252:X255)</f>
        <v>0</v>
      </c>
      <c r="Y251" s="150"/>
      <c r="Z251" s="159"/>
      <c r="AA251" s="78"/>
      <c r="AB251" s="110">
        <f>SUM(AB252:AB255)</f>
        <v>0</v>
      </c>
      <c r="AC251" s="150"/>
      <c r="AD251" s="159"/>
      <c r="AE251" s="72"/>
      <c r="AF251" s="110">
        <f>SUM(AF252:AF255)</f>
        <v>0</v>
      </c>
      <c r="AG251" s="152"/>
      <c r="AH251" s="153"/>
      <c r="AI251" s="72"/>
      <c r="AJ251" s="157">
        <f>SUM(AJ252:AJ255)</f>
        <v>0</v>
      </c>
      <c r="AL251" s="116"/>
    </row>
    <row r="252" spans="1:38" s="115" customFormat="1" ht="22.5" x14ac:dyDescent="0.25">
      <c r="A252" s="180" t="s">
        <v>370</v>
      </c>
      <c r="B252" s="208" t="s">
        <v>370</v>
      </c>
      <c r="C252" s="146"/>
      <c r="D252" s="56" t="s">
        <v>371</v>
      </c>
      <c r="E252" s="57" t="s">
        <v>26</v>
      </c>
      <c r="F252" s="58">
        <v>111.4</v>
      </c>
      <c r="G252" s="59"/>
      <c r="H252" s="59"/>
      <c r="I252" s="219"/>
      <c r="J252" s="136"/>
      <c r="K252" s="137"/>
      <c r="L252" s="94"/>
      <c r="M252" s="94"/>
      <c r="N252" s="138"/>
      <c r="O252" s="96"/>
      <c r="P252" s="94"/>
      <c r="Q252" s="94"/>
      <c r="R252" s="95"/>
      <c r="S252" s="96"/>
      <c r="T252" s="63">
        <f t="shared" ref="T252:T255" si="354">ROUND(S252*G252,2)</f>
        <v>0</v>
      </c>
      <c r="U252" s="63"/>
      <c r="V252" s="86"/>
      <c r="W252" s="74"/>
      <c r="X252" s="63">
        <f t="shared" ref="X252:X255" si="355">ROUND(W252*G252,0)</f>
        <v>0</v>
      </c>
      <c r="Y252" s="63"/>
      <c r="Z252" s="64"/>
      <c r="AA252" s="74"/>
      <c r="AB252" s="67">
        <f t="shared" ref="AB252:AB255" si="356">ROUND(AA252*G252,0)</f>
        <v>0</v>
      </c>
      <c r="AC252" s="63"/>
      <c r="AD252" s="64"/>
      <c r="AE252" s="69">
        <f t="shared" ref="AE252:AF255" si="357">K252+O252+S252+W252+AA252</f>
        <v>0</v>
      </c>
      <c r="AF252" s="67">
        <f t="shared" si="357"/>
        <v>0</v>
      </c>
      <c r="AG252" s="63"/>
      <c r="AH252" s="86"/>
      <c r="AI252" s="69">
        <f t="shared" ref="AI252:AI255" si="358">F252-AE252</f>
        <v>111.4</v>
      </c>
      <c r="AJ252" s="68">
        <f t="shared" ref="AJ252:AJ255" si="359">H252-AF252</f>
        <v>0</v>
      </c>
      <c r="AL252" s="116"/>
    </row>
    <row r="253" spans="1:38" s="115" customFormat="1" ht="22.5" x14ac:dyDescent="0.25">
      <c r="A253" s="180" t="s">
        <v>372</v>
      </c>
      <c r="B253" s="208" t="s">
        <v>372</v>
      </c>
      <c r="C253" s="146"/>
      <c r="D253" s="56" t="s">
        <v>373</v>
      </c>
      <c r="E253" s="57" t="s">
        <v>26</v>
      </c>
      <c r="F253" s="58">
        <v>156.6</v>
      </c>
      <c r="G253" s="59"/>
      <c r="H253" s="59"/>
      <c r="I253" s="219"/>
      <c r="J253" s="136"/>
      <c r="K253" s="137"/>
      <c r="L253" s="94"/>
      <c r="M253" s="94"/>
      <c r="N253" s="138"/>
      <c r="O253" s="96"/>
      <c r="P253" s="94"/>
      <c r="Q253" s="94"/>
      <c r="R253" s="95"/>
      <c r="S253" s="96"/>
      <c r="T253" s="63">
        <f t="shared" si="354"/>
        <v>0</v>
      </c>
      <c r="U253" s="63"/>
      <c r="V253" s="86"/>
      <c r="W253" s="74"/>
      <c r="X253" s="63">
        <f t="shared" si="355"/>
        <v>0</v>
      </c>
      <c r="Y253" s="63"/>
      <c r="Z253" s="64"/>
      <c r="AA253" s="74"/>
      <c r="AB253" s="67">
        <f t="shared" si="356"/>
        <v>0</v>
      </c>
      <c r="AC253" s="63"/>
      <c r="AD253" s="64"/>
      <c r="AE253" s="69">
        <f t="shared" si="357"/>
        <v>0</v>
      </c>
      <c r="AF253" s="67">
        <f t="shared" si="357"/>
        <v>0</v>
      </c>
      <c r="AG253" s="63"/>
      <c r="AH253" s="86"/>
      <c r="AI253" s="69">
        <f t="shared" si="358"/>
        <v>156.6</v>
      </c>
      <c r="AJ253" s="68">
        <f t="shared" si="359"/>
        <v>0</v>
      </c>
      <c r="AL253" s="116"/>
    </row>
    <row r="254" spans="1:38" s="115" customFormat="1" ht="22.5" x14ac:dyDescent="0.25">
      <c r="A254" s="180" t="s">
        <v>374</v>
      </c>
      <c r="B254" s="208" t="s">
        <v>374</v>
      </c>
      <c r="C254" s="146"/>
      <c r="D254" s="56" t="s">
        <v>375</v>
      </c>
      <c r="E254" s="57" t="s">
        <v>26</v>
      </c>
      <c r="F254" s="58">
        <v>201.6</v>
      </c>
      <c r="G254" s="59"/>
      <c r="H254" s="59"/>
      <c r="I254" s="219"/>
      <c r="J254" s="136"/>
      <c r="K254" s="137"/>
      <c r="L254" s="94"/>
      <c r="M254" s="94"/>
      <c r="N254" s="138"/>
      <c r="O254" s="96"/>
      <c r="P254" s="94"/>
      <c r="Q254" s="94"/>
      <c r="R254" s="95"/>
      <c r="S254" s="96"/>
      <c r="T254" s="63">
        <f t="shared" si="354"/>
        <v>0</v>
      </c>
      <c r="U254" s="63"/>
      <c r="V254" s="86"/>
      <c r="W254" s="74"/>
      <c r="X254" s="63">
        <f t="shared" si="355"/>
        <v>0</v>
      </c>
      <c r="Y254" s="63"/>
      <c r="Z254" s="64"/>
      <c r="AA254" s="74"/>
      <c r="AB254" s="67">
        <f t="shared" si="356"/>
        <v>0</v>
      </c>
      <c r="AC254" s="63"/>
      <c r="AD254" s="64"/>
      <c r="AE254" s="69">
        <f t="shared" si="357"/>
        <v>0</v>
      </c>
      <c r="AF254" s="67">
        <f t="shared" si="357"/>
        <v>0</v>
      </c>
      <c r="AG254" s="63"/>
      <c r="AH254" s="86"/>
      <c r="AI254" s="69">
        <f t="shared" si="358"/>
        <v>201.6</v>
      </c>
      <c r="AJ254" s="68">
        <f t="shared" si="359"/>
        <v>0</v>
      </c>
      <c r="AL254" s="116"/>
    </row>
    <row r="255" spans="1:38" s="115" customFormat="1" ht="22.5" x14ac:dyDescent="0.25">
      <c r="A255" s="180" t="s">
        <v>376</v>
      </c>
      <c r="B255" s="208" t="s">
        <v>376</v>
      </c>
      <c r="C255" s="146"/>
      <c r="D255" s="56" t="s">
        <v>377</v>
      </c>
      <c r="E255" s="57" t="s">
        <v>26</v>
      </c>
      <c r="F255" s="58">
        <v>201.6</v>
      </c>
      <c r="G255" s="59"/>
      <c r="H255" s="59"/>
      <c r="I255" s="219"/>
      <c r="J255" s="136"/>
      <c r="K255" s="137"/>
      <c r="L255" s="94"/>
      <c r="M255" s="94"/>
      <c r="N255" s="138"/>
      <c r="O255" s="96"/>
      <c r="P255" s="94"/>
      <c r="Q255" s="94"/>
      <c r="R255" s="95"/>
      <c r="S255" s="96"/>
      <c r="T255" s="63">
        <f t="shared" si="354"/>
        <v>0</v>
      </c>
      <c r="U255" s="63"/>
      <c r="V255" s="86"/>
      <c r="W255" s="74"/>
      <c r="X255" s="63">
        <f t="shared" si="355"/>
        <v>0</v>
      </c>
      <c r="Y255" s="63"/>
      <c r="Z255" s="64"/>
      <c r="AA255" s="74"/>
      <c r="AB255" s="67">
        <f t="shared" si="356"/>
        <v>0</v>
      </c>
      <c r="AC255" s="63"/>
      <c r="AD255" s="64"/>
      <c r="AE255" s="69">
        <f t="shared" si="357"/>
        <v>0</v>
      </c>
      <c r="AF255" s="67">
        <f t="shared" si="357"/>
        <v>0</v>
      </c>
      <c r="AG255" s="63"/>
      <c r="AH255" s="86"/>
      <c r="AI255" s="69">
        <f t="shared" si="358"/>
        <v>201.6</v>
      </c>
      <c r="AJ255" s="68">
        <f t="shared" si="359"/>
        <v>0</v>
      </c>
      <c r="AL255" s="116"/>
    </row>
    <row r="256" spans="1:38" s="115" customFormat="1" ht="21" x14ac:dyDescent="0.25">
      <c r="A256" s="181" t="s">
        <v>378</v>
      </c>
      <c r="B256" s="209" t="s">
        <v>378</v>
      </c>
      <c r="C256" s="107"/>
      <c r="D256" s="108" t="s">
        <v>379</v>
      </c>
      <c r="E256" s="109"/>
      <c r="F256" s="148"/>
      <c r="G256" s="110"/>
      <c r="H256" s="110"/>
      <c r="I256" s="154"/>
      <c r="J256" s="35"/>
      <c r="K256" s="149"/>
      <c r="L256" s="70"/>
      <c r="M256" s="70"/>
      <c r="N256" s="132"/>
      <c r="O256" s="78"/>
      <c r="P256" s="70"/>
      <c r="Q256" s="70"/>
      <c r="R256" s="71"/>
      <c r="S256" s="78"/>
      <c r="T256" s="110">
        <f>SUM(T257:T258)</f>
        <v>0</v>
      </c>
      <c r="U256" s="150"/>
      <c r="V256" s="151"/>
      <c r="W256" s="78"/>
      <c r="X256" s="110">
        <f>SUM(X257:X258)</f>
        <v>0</v>
      </c>
      <c r="Y256" s="150"/>
      <c r="Z256" s="159"/>
      <c r="AA256" s="78"/>
      <c r="AB256" s="110">
        <f>SUM(AB257:AB258)</f>
        <v>0</v>
      </c>
      <c r="AC256" s="150"/>
      <c r="AD256" s="159"/>
      <c r="AE256" s="72"/>
      <c r="AF256" s="110">
        <f>SUM(AF257:AF258)</f>
        <v>0</v>
      </c>
      <c r="AG256" s="152"/>
      <c r="AH256" s="153"/>
      <c r="AI256" s="72"/>
      <c r="AJ256" s="157">
        <f>SUM(AJ257:AJ258)</f>
        <v>0</v>
      </c>
      <c r="AL256" s="116"/>
    </row>
    <row r="257" spans="1:38" s="115" customFormat="1" ht="22.5" x14ac:dyDescent="0.25">
      <c r="A257" s="180" t="s">
        <v>380</v>
      </c>
      <c r="B257" s="208" t="s">
        <v>380</v>
      </c>
      <c r="C257" s="146"/>
      <c r="D257" s="56" t="s">
        <v>371</v>
      </c>
      <c r="E257" s="57" t="s">
        <v>26</v>
      </c>
      <c r="F257" s="58">
        <f>33.2</f>
        <v>33.200000000000003</v>
      </c>
      <c r="G257" s="59"/>
      <c r="H257" s="59"/>
      <c r="I257" s="219"/>
      <c r="J257" s="136"/>
      <c r="K257" s="137"/>
      <c r="L257" s="94"/>
      <c r="M257" s="94"/>
      <c r="N257" s="138"/>
      <c r="O257" s="96"/>
      <c r="P257" s="94"/>
      <c r="Q257" s="94"/>
      <c r="R257" s="95"/>
      <c r="S257" s="96"/>
      <c r="T257" s="63">
        <f t="shared" ref="T257:T258" si="360">ROUND(S257*G257,2)</f>
        <v>0</v>
      </c>
      <c r="U257" s="63"/>
      <c r="V257" s="86"/>
      <c r="W257" s="74"/>
      <c r="X257" s="63">
        <f t="shared" ref="X257:X258" si="361">ROUND(W257*G257,0)</f>
        <v>0</v>
      </c>
      <c r="Y257" s="63"/>
      <c r="Z257" s="64"/>
      <c r="AA257" s="74"/>
      <c r="AB257" s="67">
        <f t="shared" ref="AB257:AB258" si="362">ROUND(AA257*G257,0)</f>
        <v>0</v>
      </c>
      <c r="AC257" s="63"/>
      <c r="AD257" s="64"/>
      <c r="AE257" s="69">
        <f t="shared" ref="AE257:AF258" si="363">K257+O257+S257+W257+AA257</f>
        <v>0</v>
      </c>
      <c r="AF257" s="67">
        <f t="shared" si="363"/>
        <v>0</v>
      </c>
      <c r="AG257" s="63"/>
      <c r="AH257" s="86"/>
      <c r="AI257" s="69">
        <f t="shared" ref="AI257:AI258" si="364">F257-AE257</f>
        <v>33.200000000000003</v>
      </c>
      <c r="AJ257" s="68">
        <f t="shared" ref="AJ257:AJ258" si="365">H257-AF257</f>
        <v>0</v>
      </c>
      <c r="AL257" s="116"/>
    </row>
    <row r="258" spans="1:38" s="115" customFormat="1" x14ac:dyDescent="0.25">
      <c r="A258" s="180" t="s">
        <v>381</v>
      </c>
      <c r="B258" s="208" t="s">
        <v>381</v>
      </c>
      <c r="C258" s="146"/>
      <c r="D258" s="56" t="s">
        <v>382</v>
      </c>
      <c r="E258" s="57" t="s">
        <v>26</v>
      </c>
      <c r="F258" s="58">
        <v>33.200000000000003</v>
      </c>
      <c r="G258" s="59"/>
      <c r="H258" s="59"/>
      <c r="I258" s="219"/>
      <c r="J258" s="136"/>
      <c r="K258" s="137"/>
      <c r="L258" s="94"/>
      <c r="M258" s="94"/>
      <c r="N258" s="138"/>
      <c r="O258" s="96"/>
      <c r="P258" s="94"/>
      <c r="Q258" s="94"/>
      <c r="R258" s="95"/>
      <c r="S258" s="96"/>
      <c r="T258" s="63">
        <f t="shared" si="360"/>
        <v>0</v>
      </c>
      <c r="U258" s="63"/>
      <c r="V258" s="86"/>
      <c r="W258" s="74"/>
      <c r="X258" s="63">
        <f t="shared" si="361"/>
        <v>0</v>
      </c>
      <c r="Y258" s="63"/>
      <c r="Z258" s="64"/>
      <c r="AA258" s="74"/>
      <c r="AB258" s="67">
        <f t="shared" si="362"/>
        <v>0</v>
      </c>
      <c r="AC258" s="63"/>
      <c r="AD258" s="64"/>
      <c r="AE258" s="69">
        <f t="shared" si="363"/>
        <v>0</v>
      </c>
      <c r="AF258" s="67">
        <f t="shared" si="363"/>
        <v>0</v>
      </c>
      <c r="AG258" s="63"/>
      <c r="AH258" s="86"/>
      <c r="AI258" s="69">
        <f t="shared" si="364"/>
        <v>33.200000000000003</v>
      </c>
      <c r="AJ258" s="68">
        <f t="shared" si="365"/>
        <v>0</v>
      </c>
      <c r="AL258" s="116"/>
    </row>
    <row r="259" spans="1:38" s="115" customFormat="1" x14ac:dyDescent="0.25">
      <c r="A259" s="181" t="s">
        <v>383</v>
      </c>
      <c r="B259" s="209" t="s">
        <v>383</v>
      </c>
      <c r="C259" s="107"/>
      <c r="D259" s="108" t="s">
        <v>384</v>
      </c>
      <c r="E259" s="109"/>
      <c r="F259" s="148"/>
      <c r="G259" s="110"/>
      <c r="H259" s="110"/>
      <c r="I259" s="154"/>
      <c r="J259" s="35"/>
      <c r="K259" s="149"/>
      <c r="L259" s="70"/>
      <c r="M259" s="70"/>
      <c r="N259" s="132"/>
      <c r="O259" s="78"/>
      <c r="P259" s="70"/>
      <c r="Q259" s="70"/>
      <c r="R259" s="71"/>
      <c r="S259" s="78"/>
      <c r="T259" s="110">
        <f>SUM(T260:T261)</f>
        <v>0</v>
      </c>
      <c r="U259" s="150"/>
      <c r="V259" s="151"/>
      <c r="W259" s="78"/>
      <c r="X259" s="110">
        <f>SUM(X260:X261)</f>
        <v>0</v>
      </c>
      <c r="Y259" s="150"/>
      <c r="Z259" s="159"/>
      <c r="AA259" s="78"/>
      <c r="AB259" s="110">
        <f>SUM(AB260:AB261)</f>
        <v>0</v>
      </c>
      <c r="AC259" s="150"/>
      <c r="AD259" s="159"/>
      <c r="AE259" s="72"/>
      <c r="AF259" s="110">
        <f>SUM(AF260:AF261)</f>
        <v>0</v>
      </c>
      <c r="AG259" s="152"/>
      <c r="AH259" s="153"/>
      <c r="AI259" s="72"/>
      <c r="AJ259" s="157">
        <f>SUM(AJ260:AJ261)</f>
        <v>0</v>
      </c>
      <c r="AL259" s="116"/>
    </row>
    <row r="260" spans="1:38" s="322" customFormat="1" ht="22.5" x14ac:dyDescent="0.25">
      <c r="A260" s="304" t="s">
        <v>385</v>
      </c>
      <c r="B260" s="305" t="s">
        <v>385</v>
      </c>
      <c r="C260" s="356"/>
      <c r="D260" s="307" t="s">
        <v>386</v>
      </c>
      <c r="E260" s="308" t="s">
        <v>15</v>
      </c>
      <c r="F260" s="309">
        <v>1.1000000000000001</v>
      </c>
      <c r="G260" s="310"/>
      <c r="H260" s="310"/>
      <c r="I260" s="311"/>
      <c r="J260" s="357"/>
      <c r="K260" s="358"/>
      <c r="L260" s="359"/>
      <c r="M260" s="359"/>
      <c r="N260" s="360"/>
      <c r="O260" s="361"/>
      <c r="P260" s="359"/>
      <c r="Q260" s="359"/>
      <c r="R260" s="362"/>
      <c r="S260" s="361"/>
      <c r="T260" s="314">
        <f t="shared" ref="T260:T261" si="366">ROUND(S260*G260,2)</f>
        <v>0</v>
      </c>
      <c r="U260" s="314"/>
      <c r="V260" s="327"/>
      <c r="W260" s="316"/>
      <c r="X260" s="314">
        <f t="shared" ref="X260:X261" si="367">ROUND(W260*G260,0)</f>
        <v>0</v>
      </c>
      <c r="Y260" s="314"/>
      <c r="Z260" s="315"/>
      <c r="AA260" s="316"/>
      <c r="AB260" s="318">
        <f t="shared" ref="AB260:AB261" si="368">ROUND(AA260*G260,0)</f>
        <v>0</v>
      </c>
      <c r="AC260" s="314"/>
      <c r="AD260" s="315"/>
      <c r="AE260" s="321">
        <f t="shared" ref="AE260:AF261" si="369">K260+O260+S260+W260+AA260</f>
        <v>0</v>
      </c>
      <c r="AF260" s="318">
        <f t="shared" si="369"/>
        <v>0</v>
      </c>
      <c r="AG260" s="314"/>
      <c r="AH260" s="327"/>
      <c r="AI260" s="321">
        <f t="shared" ref="AI260:AI261" si="370">F260-AE260</f>
        <v>1.1000000000000001</v>
      </c>
      <c r="AJ260" s="320">
        <f t="shared" ref="AJ260:AJ261" si="371">H260-AF260</f>
        <v>0</v>
      </c>
      <c r="AK260" s="322" t="s">
        <v>555</v>
      </c>
      <c r="AL260" s="323"/>
    </row>
    <row r="261" spans="1:38" s="322" customFormat="1" x14ac:dyDescent="0.25">
      <c r="A261" s="304" t="s">
        <v>387</v>
      </c>
      <c r="B261" s="305" t="s">
        <v>387</v>
      </c>
      <c r="C261" s="356"/>
      <c r="D261" s="307" t="s">
        <v>388</v>
      </c>
      <c r="E261" s="308" t="s">
        <v>200</v>
      </c>
      <c r="F261" s="309">
        <f>300</f>
        <v>300</v>
      </c>
      <c r="G261" s="310"/>
      <c r="H261" s="310"/>
      <c r="I261" s="311"/>
      <c r="J261" s="357"/>
      <c r="K261" s="358"/>
      <c r="L261" s="359"/>
      <c r="M261" s="359"/>
      <c r="N261" s="360"/>
      <c r="O261" s="361"/>
      <c r="P261" s="359"/>
      <c r="Q261" s="359"/>
      <c r="R261" s="362"/>
      <c r="S261" s="361"/>
      <c r="T261" s="314">
        <f t="shared" si="366"/>
        <v>0</v>
      </c>
      <c r="U261" s="314"/>
      <c r="V261" s="327"/>
      <c r="W261" s="316"/>
      <c r="X261" s="314">
        <f t="shared" si="367"/>
        <v>0</v>
      </c>
      <c r="Y261" s="314"/>
      <c r="Z261" s="315"/>
      <c r="AA261" s="316"/>
      <c r="AB261" s="318">
        <f t="shared" si="368"/>
        <v>0</v>
      </c>
      <c r="AC261" s="314"/>
      <c r="AD261" s="315"/>
      <c r="AE261" s="321">
        <f t="shared" si="369"/>
        <v>0</v>
      </c>
      <c r="AF261" s="318">
        <f t="shared" si="369"/>
        <v>0</v>
      </c>
      <c r="AG261" s="314"/>
      <c r="AH261" s="327"/>
      <c r="AI261" s="321">
        <f t="shared" si="370"/>
        <v>300</v>
      </c>
      <c r="AJ261" s="320">
        <f t="shared" si="371"/>
        <v>0</v>
      </c>
      <c r="AK261" s="322" t="s">
        <v>556</v>
      </c>
      <c r="AL261" s="323"/>
    </row>
    <row r="262" spans="1:38" s="115" customFormat="1" x14ac:dyDescent="0.25">
      <c r="A262" s="88"/>
      <c r="B262" s="204"/>
      <c r="C262" s="117"/>
      <c r="D262" s="18"/>
      <c r="E262" s="16"/>
      <c r="F262" s="22"/>
      <c r="G262" s="20"/>
      <c r="H262" s="20"/>
      <c r="I262" s="220"/>
      <c r="J262" s="136"/>
      <c r="K262" s="137"/>
      <c r="L262" s="94"/>
      <c r="M262" s="94"/>
      <c r="N262" s="138"/>
      <c r="O262" s="96"/>
      <c r="P262" s="94"/>
      <c r="Q262" s="94"/>
      <c r="R262" s="95"/>
      <c r="S262" s="96"/>
      <c r="T262" s="94"/>
      <c r="U262" s="139"/>
      <c r="V262" s="140"/>
      <c r="W262" s="96"/>
      <c r="X262" s="94"/>
      <c r="Y262" s="139"/>
      <c r="Z262" s="158"/>
      <c r="AA262" s="96"/>
      <c r="AB262" s="94"/>
      <c r="AC262" s="139"/>
      <c r="AD262" s="158"/>
      <c r="AE262" s="141"/>
      <c r="AF262" s="142"/>
      <c r="AG262" s="142"/>
      <c r="AH262" s="143"/>
      <c r="AI262" s="141"/>
      <c r="AJ262" s="183"/>
      <c r="AL262" s="116"/>
    </row>
    <row r="263" spans="1:38" s="115" customFormat="1" ht="22.5" x14ac:dyDescent="0.25">
      <c r="A263" s="88"/>
      <c r="B263" s="204"/>
      <c r="C263" s="93"/>
      <c r="D263" s="18" t="s">
        <v>22</v>
      </c>
      <c r="E263" s="16"/>
      <c r="F263" s="19"/>
      <c r="G263" s="20"/>
      <c r="H263" s="20"/>
      <c r="I263" s="220"/>
      <c r="J263" s="136"/>
      <c r="K263" s="137"/>
      <c r="L263" s="94"/>
      <c r="M263" s="94"/>
      <c r="N263" s="138"/>
      <c r="O263" s="96"/>
      <c r="P263" s="94"/>
      <c r="Q263" s="94"/>
      <c r="R263" s="95"/>
      <c r="S263" s="96"/>
      <c r="T263" s="94"/>
      <c r="U263" s="139"/>
      <c r="V263" s="140"/>
      <c r="W263" s="96"/>
      <c r="X263" s="94"/>
      <c r="Y263" s="139"/>
      <c r="Z263" s="158"/>
      <c r="AA263" s="96"/>
      <c r="AB263" s="94"/>
      <c r="AC263" s="139"/>
      <c r="AD263" s="158"/>
      <c r="AE263" s="141"/>
      <c r="AF263" s="142"/>
      <c r="AG263" s="142"/>
      <c r="AH263" s="143"/>
      <c r="AI263" s="141"/>
      <c r="AJ263" s="183"/>
      <c r="AL263" s="116"/>
    </row>
    <row r="264" spans="1:38" s="115" customFormat="1" x14ac:dyDescent="0.25">
      <c r="A264" s="88"/>
      <c r="B264" s="204"/>
      <c r="C264" s="93"/>
      <c r="D264" s="18" t="s">
        <v>389</v>
      </c>
      <c r="E264" s="16" t="s">
        <v>15</v>
      </c>
      <c r="F264" s="25">
        <v>1.77</v>
      </c>
      <c r="G264" s="20"/>
      <c r="H264" s="20"/>
      <c r="I264" s="220"/>
      <c r="J264" s="136"/>
      <c r="K264" s="137"/>
      <c r="L264" s="94"/>
      <c r="M264" s="94"/>
      <c r="N264" s="138"/>
      <c r="O264" s="96"/>
      <c r="P264" s="94"/>
      <c r="Q264" s="94"/>
      <c r="R264" s="95"/>
      <c r="S264" s="96"/>
      <c r="T264" s="94"/>
      <c r="U264" s="139"/>
      <c r="V264" s="140"/>
      <c r="W264" s="96"/>
      <c r="X264" s="94"/>
      <c r="Y264" s="139"/>
      <c r="Z264" s="158"/>
      <c r="AA264" s="96"/>
      <c r="AB264" s="94"/>
      <c r="AC264" s="139"/>
      <c r="AD264" s="158"/>
      <c r="AE264" s="141"/>
      <c r="AF264" s="142"/>
      <c r="AG264" s="142"/>
      <c r="AH264" s="143"/>
      <c r="AI264" s="141"/>
      <c r="AJ264" s="183"/>
      <c r="AL264" s="116"/>
    </row>
    <row r="265" spans="1:38" s="115" customFormat="1" x14ac:dyDescent="0.25">
      <c r="A265" s="181" t="s">
        <v>390</v>
      </c>
      <c r="B265" s="209" t="s">
        <v>390</v>
      </c>
      <c r="C265" s="107"/>
      <c r="D265" s="108" t="s">
        <v>391</v>
      </c>
      <c r="E265" s="109"/>
      <c r="F265" s="148"/>
      <c r="G265" s="110"/>
      <c r="H265" s="110"/>
      <c r="I265" s="154"/>
      <c r="J265" s="35"/>
      <c r="K265" s="149"/>
      <c r="L265" s="70"/>
      <c r="M265" s="70"/>
      <c r="N265" s="132"/>
      <c r="O265" s="78"/>
      <c r="P265" s="70"/>
      <c r="Q265" s="70"/>
      <c r="R265" s="71"/>
      <c r="S265" s="78"/>
      <c r="T265" s="110">
        <f>SUM(T266:T267)</f>
        <v>0</v>
      </c>
      <c r="U265" s="150"/>
      <c r="V265" s="151"/>
      <c r="W265" s="78"/>
      <c r="X265" s="110">
        <f>SUM(X266:X267)</f>
        <v>0</v>
      </c>
      <c r="Y265" s="150"/>
      <c r="Z265" s="159"/>
      <c r="AA265" s="78"/>
      <c r="AB265" s="110">
        <f>SUM(AB266:AB267)</f>
        <v>0</v>
      </c>
      <c r="AC265" s="150"/>
      <c r="AD265" s="159"/>
      <c r="AE265" s="72"/>
      <c r="AF265" s="110">
        <f>SUM(AF266:AF267)</f>
        <v>0</v>
      </c>
      <c r="AG265" s="152"/>
      <c r="AH265" s="153"/>
      <c r="AI265" s="72"/>
      <c r="AJ265" s="157">
        <f>SUM(AJ266:AJ267)</f>
        <v>0</v>
      </c>
      <c r="AL265" s="116"/>
    </row>
    <row r="266" spans="1:38" s="289" customFormat="1" x14ac:dyDescent="0.25">
      <c r="A266" s="290" t="s">
        <v>392</v>
      </c>
      <c r="B266" s="291" t="s">
        <v>392</v>
      </c>
      <c r="C266" s="349"/>
      <c r="D266" s="293" t="s">
        <v>393</v>
      </c>
      <c r="E266" s="294" t="s">
        <v>15</v>
      </c>
      <c r="F266" s="300">
        <v>2.5</v>
      </c>
      <c r="G266" s="296"/>
      <c r="H266" s="296"/>
      <c r="I266" s="297"/>
      <c r="J266" s="350"/>
      <c r="K266" s="351"/>
      <c r="L266" s="352"/>
      <c r="M266" s="352"/>
      <c r="N266" s="353"/>
      <c r="O266" s="354"/>
      <c r="P266" s="352"/>
      <c r="Q266" s="352"/>
      <c r="R266" s="355"/>
      <c r="S266" s="354"/>
      <c r="T266" s="284">
        <f t="shared" ref="T266:T267" si="372">ROUND(S266*G266,2)</f>
        <v>0</v>
      </c>
      <c r="U266" s="284"/>
      <c r="V266" s="302"/>
      <c r="W266" s="283"/>
      <c r="X266" s="284">
        <f t="shared" ref="X266:X267" si="373">ROUND(W266*G266,0)</f>
        <v>0</v>
      </c>
      <c r="Y266" s="284"/>
      <c r="Z266" s="285"/>
      <c r="AA266" s="283"/>
      <c r="AB266" s="281">
        <f t="shared" ref="AB266:AB267" si="374">ROUND(AA266*G266,0)</f>
        <v>0</v>
      </c>
      <c r="AC266" s="284"/>
      <c r="AD266" s="285"/>
      <c r="AE266" s="287">
        <f t="shared" ref="AE266:AF267" si="375">K266+O266+S266+W266+AA266</f>
        <v>0</v>
      </c>
      <c r="AF266" s="281">
        <f t="shared" si="375"/>
        <v>0</v>
      </c>
      <c r="AG266" s="284"/>
      <c r="AH266" s="302"/>
      <c r="AI266" s="287">
        <f t="shared" ref="AI266:AI267" si="376">F266-AE266</f>
        <v>2.5</v>
      </c>
      <c r="AJ266" s="282">
        <f t="shared" ref="AJ266:AJ267" si="377">H266-AF266</f>
        <v>0</v>
      </c>
      <c r="AL266" s="288"/>
    </row>
    <row r="267" spans="1:38" s="322" customFormat="1" ht="22.5" x14ac:dyDescent="0.25">
      <c r="A267" s="304" t="s">
        <v>394</v>
      </c>
      <c r="B267" s="305" t="s">
        <v>394</v>
      </c>
      <c r="C267" s="356"/>
      <c r="D267" s="307" t="s">
        <v>395</v>
      </c>
      <c r="E267" s="308" t="s">
        <v>26</v>
      </c>
      <c r="F267" s="309">
        <v>25</v>
      </c>
      <c r="G267" s="310"/>
      <c r="H267" s="310"/>
      <c r="I267" s="311"/>
      <c r="J267" s="357"/>
      <c r="K267" s="358"/>
      <c r="L267" s="359"/>
      <c r="M267" s="359"/>
      <c r="N267" s="360"/>
      <c r="O267" s="361"/>
      <c r="P267" s="359"/>
      <c r="Q267" s="359"/>
      <c r="R267" s="362"/>
      <c r="S267" s="361"/>
      <c r="T267" s="314">
        <f t="shared" si="372"/>
        <v>0</v>
      </c>
      <c r="U267" s="314"/>
      <c r="V267" s="327"/>
      <c r="W267" s="316"/>
      <c r="X267" s="314">
        <f t="shared" si="373"/>
        <v>0</v>
      </c>
      <c r="Y267" s="314"/>
      <c r="Z267" s="315"/>
      <c r="AA267" s="316"/>
      <c r="AB267" s="318">
        <f t="shared" si="374"/>
        <v>0</v>
      </c>
      <c r="AC267" s="314"/>
      <c r="AD267" s="315"/>
      <c r="AE267" s="321">
        <f t="shared" si="375"/>
        <v>0</v>
      </c>
      <c r="AF267" s="318">
        <f t="shared" si="375"/>
        <v>0</v>
      </c>
      <c r="AG267" s="314"/>
      <c r="AH267" s="327"/>
      <c r="AI267" s="321">
        <f t="shared" si="376"/>
        <v>25</v>
      </c>
      <c r="AJ267" s="320">
        <f t="shared" si="377"/>
        <v>0</v>
      </c>
      <c r="AK267" s="322" t="s">
        <v>530</v>
      </c>
      <c r="AL267" s="323"/>
    </row>
    <row r="268" spans="1:38" s="115" customFormat="1" x14ac:dyDescent="0.25">
      <c r="A268" s="91"/>
      <c r="B268" s="210"/>
      <c r="C268" s="117"/>
      <c r="D268" s="15" t="s">
        <v>396</v>
      </c>
      <c r="E268" s="144"/>
      <c r="F268" s="147"/>
      <c r="G268" s="17"/>
      <c r="H268" s="17"/>
      <c r="I268" s="221"/>
      <c r="J268" s="136"/>
      <c r="K268" s="137"/>
      <c r="L268" s="94"/>
      <c r="M268" s="94"/>
      <c r="N268" s="138"/>
      <c r="O268" s="96"/>
      <c r="P268" s="94"/>
      <c r="Q268" s="94"/>
      <c r="R268" s="95"/>
      <c r="S268" s="96"/>
      <c r="T268" s="94"/>
      <c r="U268" s="139"/>
      <c r="V268" s="140"/>
      <c r="W268" s="96"/>
      <c r="X268" s="94"/>
      <c r="Y268" s="139"/>
      <c r="Z268" s="158"/>
      <c r="AA268" s="96"/>
      <c r="AB268" s="94"/>
      <c r="AC268" s="139"/>
      <c r="AD268" s="158"/>
      <c r="AE268" s="141"/>
      <c r="AF268" s="142"/>
      <c r="AG268" s="142"/>
      <c r="AH268" s="143"/>
      <c r="AI268" s="141"/>
      <c r="AJ268" s="183"/>
      <c r="AL268" s="116"/>
    </row>
    <row r="269" spans="1:38" s="115" customFormat="1" x14ac:dyDescent="0.25">
      <c r="A269" s="181" t="s">
        <v>397</v>
      </c>
      <c r="B269" s="209" t="s">
        <v>397</v>
      </c>
      <c r="C269" s="107"/>
      <c r="D269" s="108" t="s">
        <v>398</v>
      </c>
      <c r="E269" s="109"/>
      <c r="F269" s="148"/>
      <c r="G269" s="110"/>
      <c r="H269" s="110"/>
      <c r="I269" s="154"/>
      <c r="J269" s="35"/>
      <c r="K269" s="149"/>
      <c r="L269" s="70"/>
      <c r="M269" s="70"/>
      <c r="N269" s="132"/>
      <c r="O269" s="78"/>
      <c r="P269" s="70"/>
      <c r="Q269" s="70"/>
      <c r="R269" s="71"/>
      <c r="S269" s="78"/>
      <c r="T269" s="110">
        <f>SUM(T270:T273)</f>
        <v>0</v>
      </c>
      <c r="U269" s="150"/>
      <c r="V269" s="151"/>
      <c r="W269" s="78"/>
      <c r="X269" s="110">
        <f>SUM(X270:X273)</f>
        <v>0</v>
      </c>
      <c r="Y269" s="150"/>
      <c r="Z269" s="159"/>
      <c r="AA269" s="78"/>
      <c r="AB269" s="110">
        <f>SUM(AB270:AB273)</f>
        <v>0</v>
      </c>
      <c r="AC269" s="150"/>
      <c r="AD269" s="159"/>
      <c r="AE269" s="72"/>
      <c r="AF269" s="110">
        <f>SUM(AF270:AF273)</f>
        <v>0</v>
      </c>
      <c r="AG269" s="152"/>
      <c r="AH269" s="153"/>
      <c r="AI269" s="72"/>
      <c r="AJ269" s="157">
        <f>SUM(AJ270:AJ273)</f>
        <v>0</v>
      </c>
      <c r="AL269" s="116"/>
    </row>
    <row r="270" spans="1:38" s="322" customFormat="1" x14ac:dyDescent="0.25">
      <c r="A270" s="304" t="s">
        <v>399</v>
      </c>
      <c r="B270" s="305" t="s">
        <v>399</v>
      </c>
      <c r="C270" s="356"/>
      <c r="D270" s="307" t="s">
        <v>400</v>
      </c>
      <c r="E270" s="308" t="s">
        <v>15</v>
      </c>
      <c r="F270" s="309">
        <v>1032</v>
      </c>
      <c r="G270" s="310"/>
      <c r="H270" s="310"/>
      <c r="I270" s="311"/>
      <c r="J270" s="357"/>
      <c r="K270" s="358"/>
      <c r="L270" s="359"/>
      <c r="M270" s="359"/>
      <c r="N270" s="360"/>
      <c r="O270" s="361"/>
      <c r="P270" s="359"/>
      <c r="Q270" s="359"/>
      <c r="R270" s="362"/>
      <c r="S270" s="361"/>
      <c r="T270" s="314">
        <f t="shared" ref="T270:T273" si="378">ROUND(S270*G270,2)</f>
        <v>0</v>
      </c>
      <c r="U270" s="314"/>
      <c r="V270" s="327"/>
      <c r="W270" s="316"/>
      <c r="X270" s="314">
        <f t="shared" ref="X270:X273" si="379">ROUND(W270*G270,0)</f>
        <v>0</v>
      </c>
      <c r="Y270" s="314"/>
      <c r="Z270" s="315"/>
      <c r="AA270" s="316"/>
      <c r="AB270" s="318">
        <f t="shared" ref="AB270:AB273" si="380">ROUND(AA270*G270,0)</f>
        <v>0</v>
      </c>
      <c r="AC270" s="314"/>
      <c r="AD270" s="315"/>
      <c r="AE270" s="321">
        <f t="shared" ref="AE270:AF273" si="381">K270+O270+S270+W270+AA270</f>
        <v>0</v>
      </c>
      <c r="AF270" s="318">
        <f t="shared" si="381"/>
        <v>0</v>
      </c>
      <c r="AG270" s="314"/>
      <c r="AH270" s="327"/>
      <c r="AI270" s="321">
        <f t="shared" ref="AI270:AI273" si="382">F270-AE270</f>
        <v>1032</v>
      </c>
      <c r="AJ270" s="320">
        <f t="shared" ref="AJ270:AJ273" si="383">H270-AF270</f>
        <v>0</v>
      </c>
      <c r="AK270" s="322" t="s">
        <v>557</v>
      </c>
      <c r="AL270" s="323"/>
    </row>
    <row r="271" spans="1:38" s="322" customFormat="1" ht="22.5" x14ac:dyDescent="0.25">
      <c r="A271" s="304" t="s">
        <v>401</v>
      </c>
      <c r="B271" s="305" t="s">
        <v>401</v>
      </c>
      <c r="C271" s="356"/>
      <c r="D271" s="307" t="s">
        <v>402</v>
      </c>
      <c r="E271" s="308" t="s">
        <v>15</v>
      </c>
      <c r="F271" s="309">
        <v>1032</v>
      </c>
      <c r="G271" s="310"/>
      <c r="H271" s="310"/>
      <c r="I271" s="311"/>
      <c r="J271" s="357"/>
      <c r="K271" s="358"/>
      <c r="L271" s="359"/>
      <c r="M271" s="359"/>
      <c r="N271" s="360"/>
      <c r="O271" s="361"/>
      <c r="P271" s="359"/>
      <c r="Q271" s="359"/>
      <c r="R271" s="362"/>
      <c r="S271" s="361"/>
      <c r="T271" s="314">
        <f t="shared" si="378"/>
        <v>0</v>
      </c>
      <c r="U271" s="314"/>
      <c r="V271" s="327"/>
      <c r="W271" s="316"/>
      <c r="X271" s="314">
        <f t="shared" si="379"/>
        <v>0</v>
      </c>
      <c r="Y271" s="314"/>
      <c r="Z271" s="315"/>
      <c r="AA271" s="316"/>
      <c r="AB271" s="318">
        <f t="shared" si="380"/>
        <v>0</v>
      </c>
      <c r="AC271" s="314"/>
      <c r="AD271" s="315"/>
      <c r="AE271" s="321">
        <f t="shared" si="381"/>
        <v>0</v>
      </c>
      <c r="AF271" s="318">
        <f t="shared" si="381"/>
        <v>0</v>
      </c>
      <c r="AG271" s="314"/>
      <c r="AH271" s="327"/>
      <c r="AI271" s="321">
        <f t="shared" si="382"/>
        <v>1032</v>
      </c>
      <c r="AJ271" s="320">
        <f t="shared" si="383"/>
        <v>0</v>
      </c>
      <c r="AK271" s="322" t="s">
        <v>557</v>
      </c>
      <c r="AL271" s="323"/>
    </row>
    <row r="272" spans="1:38" s="115" customFormat="1" ht="22.5" x14ac:dyDescent="0.25">
      <c r="A272" s="180" t="s">
        <v>403</v>
      </c>
      <c r="B272" s="208" t="s">
        <v>403</v>
      </c>
      <c r="C272" s="146"/>
      <c r="D272" s="18" t="s">
        <v>404</v>
      </c>
      <c r="E272" s="57" t="s">
        <v>15</v>
      </c>
      <c r="F272" s="58">
        <v>10.8</v>
      </c>
      <c r="G272" s="59"/>
      <c r="H272" s="59"/>
      <c r="I272" s="219"/>
      <c r="J272" s="136"/>
      <c r="K272" s="137"/>
      <c r="L272" s="94"/>
      <c r="M272" s="94"/>
      <c r="N272" s="138"/>
      <c r="O272" s="96"/>
      <c r="P272" s="94"/>
      <c r="Q272" s="94"/>
      <c r="R272" s="95"/>
      <c r="S272" s="96"/>
      <c r="T272" s="63">
        <f t="shared" si="378"/>
        <v>0</v>
      </c>
      <c r="U272" s="63"/>
      <c r="V272" s="86"/>
      <c r="W272" s="74"/>
      <c r="X272" s="63">
        <f t="shared" si="379"/>
        <v>0</v>
      </c>
      <c r="Y272" s="63"/>
      <c r="Z272" s="64"/>
      <c r="AA272" s="74"/>
      <c r="AB272" s="67">
        <f t="shared" si="380"/>
        <v>0</v>
      </c>
      <c r="AC272" s="63"/>
      <c r="AD272" s="64"/>
      <c r="AE272" s="69">
        <f t="shared" si="381"/>
        <v>0</v>
      </c>
      <c r="AF272" s="67">
        <f t="shared" si="381"/>
        <v>0</v>
      </c>
      <c r="AG272" s="63"/>
      <c r="AH272" s="86"/>
      <c r="AI272" s="69">
        <f t="shared" si="382"/>
        <v>10.8</v>
      </c>
      <c r="AJ272" s="68">
        <f t="shared" si="383"/>
        <v>0</v>
      </c>
      <c r="AL272" s="116"/>
    </row>
    <row r="273" spans="1:38" s="322" customFormat="1" x14ac:dyDescent="0.25">
      <c r="A273" s="304" t="s">
        <v>405</v>
      </c>
      <c r="B273" s="305" t="s">
        <v>405</v>
      </c>
      <c r="C273" s="356"/>
      <c r="D273" s="307" t="s">
        <v>406</v>
      </c>
      <c r="E273" s="308" t="s">
        <v>26</v>
      </c>
      <c r="F273" s="309">
        <v>39.6</v>
      </c>
      <c r="G273" s="310"/>
      <c r="H273" s="310"/>
      <c r="I273" s="311"/>
      <c r="J273" s="357"/>
      <c r="K273" s="358"/>
      <c r="L273" s="359"/>
      <c r="M273" s="359"/>
      <c r="N273" s="360"/>
      <c r="O273" s="361"/>
      <c r="P273" s="359"/>
      <c r="Q273" s="359"/>
      <c r="R273" s="362"/>
      <c r="S273" s="361"/>
      <c r="T273" s="314">
        <f t="shared" si="378"/>
        <v>0</v>
      </c>
      <c r="U273" s="314"/>
      <c r="V273" s="327"/>
      <c r="W273" s="316"/>
      <c r="X273" s="314">
        <f t="shared" si="379"/>
        <v>0</v>
      </c>
      <c r="Y273" s="314"/>
      <c r="Z273" s="315"/>
      <c r="AA273" s="316"/>
      <c r="AB273" s="318">
        <f t="shared" si="380"/>
        <v>0</v>
      </c>
      <c r="AC273" s="314"/>
      <c r="AD273" s="315"/>
      <c r="AE273" s="321">
        <f t="shared" si="381"/>
        <v>0</v>
      </c>
      <c r="AF273" s="318">
        <f t="shared" si="381"/>
        <v>0</v>
      </c>
      <c r="AG273" s="314"/>
      <c r="AH273" s="327"/>
      <c r="AI273" s="321">
        <f t="shared" si="382"/>
        <v>39.6</v>
      </c>
      <c r="AJ273" s="320">
        <f t="shared" si="383"/>
        <v>0</v>
      </c>
      <c r="AK273" s="322" t="s">
        <v>558</v>
      </c>
      <c r="AL273" s="323"/>
    </row>
    <row r="274" spans="1:38" s="115" customFormat="1" x14ac:dyDescent="0.25">
      <c r="A274" s="88"/>
      <c r="B274" s="204"/>
      <c r="C274" s="117"/>
      <c r="D274" s="18"/>
      <c r="E274" s="16"/>
      <c r="F274" s="22"/>
      <c r="G274" s="20"/>
      <c r="H274" s="20"/>
      <c r="I274" s="220"/>
      <c r="J274" s="136"/>
      <c r="K274" s="137"/>
      <c r="L274" s="94"/>
      <c r="M274" s="94"/>
      <c r="N274" s="138"/>
      <c r="O274" s="96"/>
      <c r="P274" s="94"/>
      <c r="Q274" s="94"/>
      <c r="R274" s="95"/>
      <c r="S274" s="96"/>
      <c r="T274" s="94"/>
      <c r="U274" s="139"/>
      <c r="V274" s="140"/>
      <c r="W274" s="96"/>
      <c r="X274" s="94"/>
      <c r="Y274" s="139"/>
      <c r="Z274" s="158"/>
      <c r="AA274" s="96"/>
      <c r="AB274" s="94"/>
      <c r="AC274" s="139"/>
      <c r="AD274" s="158"/>
      <c r="AE274" s="141"/>
      <c r="AF274" s="142"/>
      <c r="AG274" s="142"/>
      <c r="AH274" s="143"/>
      <c r="AI274" s="141"/>
      <c r="AJ274" s="183"/>
      <c r="AL274" s="116"/>
    </row>
    <row r="275" spans="1:38" s="115" customFormat="1" ht="22.5" x14ac:dyDescent="0.25">
      <c r="A275" s="88"/>
      <c r="B275" s="204"/>
      <c r="C275" s="93"/>
      <c r="D275" s="18" t="s">
        <v>22</v>
      </c>
      <c r="E275" s="16"/>
      <c r="F275" s="19"/>
      <c r="G275" s="20"/>
      <c r="H275" s="20"/>
      <c r="I275" s="220"/>
      <c r="J275" s="136"/>
      <c r="K275" s="137"/>
      <c r="L275" s="94"/>
      <c r="M275" s="94"/>
      <c r="N275" s="138"/>
      <c r="O275" s="96"/>
      <c r="P275" s="94"/>
      <c r="Q275" s="94"/>
      <c r="R275" s="95"/>
      <c r="S275" s="96"/>
      <c r="T275" s="94"/>
      <c r="U275" s="139"/>
      <c r="V275" s="140"/>
      <c r="W275" s="96"/>
      <c r="X275" s="94"/>
      <c r="Y275" s="139"/>
      <c r="Z275" s="158"/>
      <c r="AA275" s="96"/>
      <c r="AB275" s="94"/>
      <c r="AC275" s="139"/>
      <c r="AD275" s="158"/>
      <c r="AE275" s="141"/>
      <c r="AF275" s="142"/>
      <c r="AG275" s="142"/>
      <c r="AH275" s="143"/>
      <c r="AI275" s="141"/>
      <c r="AJ275" s="183"/>
      <c r="AL275" s="116"/>
    </row>
    <row r="276" spans="1:38" s="115" customFormat="1" x14ac:dyDescent="0.25">
      <c r="A276" s="88"/>
      <c r="B276" s="204"/>
      <c r="C276" s="93"/>
      <c r="D276" s="18" t="s">
        <v>389</v>
      </c>
      <c r="E276" s="16" t="s">
        <v>15</v>
      </c>
      <c r="F276" s="25">
        <v>0.27779999999999999</v>
      </c>
      <c r="G276" s="20"/>
      <c r="H276" s="20"/>
      <c r="I276" s="220"/>
      <c r="J276" s="136"/>
      <c r="K276" s="137"/>
      <c r="L276" s="94"/>
      <c r="M276" s="94"/>
      <c r="N276" s="138"/>
      <c r="O276" s="96"/>
      <c r="P276" s="94"/>
      <c r="Q276" s="94"/>
      <c r="R276" s="95"/>
      <c r="S276" s="96"/>
      <c r="T276" s="94"/>
      <c r="U276" s="139"/>
      <c r="V276" s="140"/>
      <c r="W276" s="96"/>
      <c r="X276" s="94"/>
      <c r="Y276" s="139"/>
      <c r="Z276" s="158"/>
      <c r="AA276" s="96"/>
      <c r="AB276" s="94"/>
      <c r="AC276" s="139"/>
      <c r="AD276" s="158"/>
      <c r="AE276" s="141"/>
      <c r="AF276" s="142"/>
      <c r="AG276" s="142"/>
      <c r="AH276" s="143"/>
      <c r="AI276" s="141"/>
      <c r="AJ276" s="183"/>
      <c r="AL276" s="116"/>
    </row>
    <row r="277" spans="1:38" s="115" customFormat="1" x14ac:dyDescent="0.25">
      <c r="A277" s="181" t="s">
        <v>407</v>
      </c>
      <c r="B277" s="209" t="s">
        <v>407</v>
      </c>
      <c r="C277" s="107"/>
      <c r="D277" s="108" t="s">
        <v>87</v>
      </c>
      <c r="E277" s="109"/>
      <c r="F277" s="148"/>
      <c r="G277" s="110"/>
      <c r="H277" s="110"/>
      <c r="I277" s="154"/>
      <c r="J277" s="35"/>
      <c r="K277" s="149"/>
      <c r="L277" s="70"/>
      <c r="M277" s="70"/>
      <c r="N277" s="132"/>
      <c r="O277" s="78"/>
      <c r="P277" s="70"/>
      <c r="Q277" s="70"/>
      <c r="R277" s="71"/>
      <c r="S277" s="78"/>
      <c r="T277" s="110">
        <f>SUM(T278)</f>
        <v>0</v>
      </c>
      <c r="U277" s="150"/>
      <c r="V277" s="151"/>
      <c r="W277" s="78"/>
      <c r="X277" s="110">
        <f>SUM(X278)</f>
        <v>0</v>
      </c>
      <c r="Y277" s="150"/>
      <c r="Z277" s="159"/>
      <c r="AA277" s="78"/>
      <c r="AB277" s="110">
        <f>SUM(AB278)</f>
        <v>0</v>
      </c>
      <c r="AC277" s="150"/>
      <c r="AD277" s="159"/>
      <c r="AE277" s="72"/>
      <c r="AF277" s="110">
        <f>SUM(AF278)</f>
        <v>0</v>
      </c>
      <c r="AG277" s="152"/>
      <c r="AH277" s="153"/>
      <c r="AI277" s="72"/>
      <c r="AJ277" s="157">
        <f>SUM(AJ278)</f>
        <v>0</v>
      </c>
      <c r="AL277" s="116"/>
    </row>
    <row r="278" spans="1:38" s="289" customFormat="1" ht="23.25" thickBot="1" x14ac:dyDescent="0.3">
      <c r="A278" s="328" t="s">
        <v>408</v>
      </c>
      <c r="B278" s="329" t="s">
        <v>408</v>
      </c>
      <c r="C278" s="330"/>
      <c r="D278" s="331" t="s">
        <v>409</v>
      </c>
      <c r="E278" s="332" t="s">
        <v>26</v>
      </c>
      <c r="F278" s="333">
        <v>50</v>
      </c>
      <c r="G278" s="334"/>
      <c r="H278" s="334"/>
      <c r="I278" s="335"/>
      <c r="J278" s="336"/>
      <c r="K278" s="337"/>
      <c r="L278" s="338"/>
      <c r="M278" s="338"/>
      <c r="N278" s="339"/>
      <c r="O278" s="340"/>
      <c r="P278" s="338"/>
      <c r="Q278" s="338"/>
      <c r="R278" s="341"/>
      <c r="S278" s="340"/>
      <c r="T278" s="342">
        <f t="shared" ref="T278" si="384">ROUND(S278*G278,2)</f>
        <v>0</v>
      </c>
      <c r="U278" s="342"/>
      <c r="V278" s="343"/>
      <c r="W278" s="344"/>
      <c r="X278" s="342">
        <f t="shared" ref="X278" si="385">ROUND(W278*G278,0)</f>
        <v>0</v>
      </c>
      <c r="Y278" s="342"/>
      <c r="Z278" s="345"/>
      <c r="AA278" s="344"/>
      <c r="AB278" s="346">
        <f t="shared" ref="AB278" si="386">ROUND(AA278*G278,0)</f>
        <v>0</v>
      </c>
      <c r="AC278" s="342"/>
      <c r="AD278" s="345"/>
      <c r="AE278" s="347">
        <f t="shared" ref="AE278:AF278" si="387">K278+O278+S278+W278+AA278</f>
        <v>0</v>
      </c>
      <c r="AF278" s="346">
        <f t="shared" si="387"/>
        <v>0</v>
      </c>
      <c r="AG278" s="342"/>
      <c r="AH278" s="343"/>
      <c r="AI278" s="347">
        <f t="shared" ref="AI278" si="388">F278-AE278</f>
        <v>50</v>
      </c>
      <c r="AJ278" s="348">
        <f t="shared" ref="AJ278" si="389">H278-AF278</f>
        <v>0</v>
      </c>
      <c r="AL278" s="288"/>
    </row>
    <row r="279" spans="1:38" x14ac:dyDescent="0.25">
      <c r="K279" s="43"/>
      <c r="L279" s="43"/>
      <c r="M279" s="43"/>
      <c r="N279" s="43"/>
      <c r="O279" s="80"/>
      <c r="P279" s="43"/>
      <c r="Q279" s="43"/>
      <c r="R279" s="43"/>
    </row>
    <row r="280" spans="1:38" x14ac:dyDescent="0.25">
      <c r="K280" s="43"/>
      <c r="L280" s="43"/>
      <c r="M280" s="43"/>
      <c r="N280" s="43"/>
      <c r="O280" s="80"/>
      <c r="P280" s="43"/>
      <c r="Q280" s="43"/>
      <c r="R280" s="43"/>
    </row>
    <row r="281" spans="1:38" x14ac:dyDescent="0.25">
      <c r="K281" s="43"/>
      <c r="L281" s="43"/>
      <c r="M281" s="43"/>
      <c r="N281" s="43"/>
      <c r="O281" s="80"/>
      <c r="P281" s="43"/>
      <c r="Q281" s="43"/>
      <c r="R281" s="43"/>
    </row>
    <row r="282" spans="1:38" x14ac:dyDescent="0.25">
      <c r="K282" s="43"/>
      <c r="L282" s="43"/>
      <c r="M282" s="43"/>
      <c r="N282" s="43"/>
      <c r="O282" s="80"/>
      <c r="P282" s="43"/>
      <c r="Q282" s="43"/>
      <c r="R282" s="43"/>
    </row>
    <row r="283" spans="1:38" x14ac:dyDescent="0.25">
      <c r="K283" s="43"/>
      <c r="L283" s="43"/>
      <c r="M283" s="43"/>
      <c r="N283" s="43"/>
      <c r="O283" s="80"/>
      <c r="P283" s="43"/>
      <c r="Q283" s="43"/>
      <c r="R283" s="43"/>
    </row>
    <row r="284" spans="1:38" x14ac:dyDescent="0.25">
      <c r="K284" s="43"/>
      <c r="L284" s="43"/>
      <c r="M284" s="43"/>
      <c r="N284" s="43"/>
      <c r="O284" s="80"/>
      <c r="P284" s="43"/>
      <c r="Q284" s="43"/>
      <c r="R284" s="43"/>
    </row>
    <row r="285" spans="1:38" x14ac:dyDescent="0.25">
      <c r="K285" s="43"/>
      <c r="L285" s="43"/>
      <c r="M285" s="43"/>
      <c r="N285" s="43"/>
      <c r="O285" s="80"/>
      <c r="P285" s="43"/>
      <c r="Q285" s="43"/>
      <c r="R285" s="43"/>
    </row>
    <row r="286" spans="1:38" x14ac:dyDescent="0.25">
      <c r="K286" s="43"/>
      <c r="L286" s="43"/>
      <c r="M286" s="43"/>
      <c r="N286" s="43"/>
      <c r="O286" s="80"/>
      <c r="P286" s="43"/>
      <c r="Q286" s="43"/>
      <c r="R286" s="43"/>
    </row>
    <row r="287" spans="1:38" x14ac:dyDescent="0.25">
      <c r="K287" s="43"/>
      <c r="L287" s="43"/>
      <c r="M287" s="43"/>
      <c r="N287" s="43"/>
      <c r="O287" s="80"/>
      <c r="P287" s="43"/>
      <c r="Q287" s="43"/>
      <c r="R287" s="43"/>
    </row>
    <row r="288" spans="1:38" x14ac:dyDescent="0.25">
      <c r="K288" s="43"/>
      <c r="L288" s="43"/>
      <c r="M288" s="43"/>
      <c r="N288" s="43"/>
      <c r="O288" s="80"/>
      <c r="P288" s="43"/>
      <c r="Q288" s="43"/>
      <c r="R288" s="43"/>
    </row>
    <row r="289" spans="11:18" x14ac:dyDescent="0.25">
      <c r="K289" s="43"/>
      <c r="L289" s="43"/>
      <c r="M289" s="43"/>
      <c r="N289" s="43"/>
      <c r="O289" s="80"/>
      <c r="P289" s="43"/>
      <c r="Q289" s="43"/>
      <c r="R289" s="43"/>
    </row>
    <row r="290" spans="11:18" x14ac:dyDescent="0.25">
      <c r="K290" s="43"/>
      <c r="L290" s="43"/>
      <c r="M290" s="43"/>
      <c r="N290" s="43"/>
      <c r="O290" s="80"/>
      <c r="P290" s="43"/>
      <c r="Q290" s="43"/>
      <c r="R290" s="43"/>
    </row>
    <row r="291" spans="11:18" x14ac:dyDescent="0.25">
      <c r="K291" s="43"/>
      <c r="L291" s="43"/>
      <c r="M291" s="43"/>
      <c r="N291" s="43"/>
      <c r="O291" s="80"/>
      <c r="P291" s="43"/>
      <c r="Q291" s="43"/>
      <c r="R291" s="43"/>
    </row>
    <row r="292" spans="11:18" x14ac:dyDescent="0.25">
      <c r="K292" s="43"/>
      <c r="L292" s="43"/>
      <c r="M292" s="43"/>
      <c r="N292" s="43"/>
      <c r="O292" s="80"/>
      <c r="P292" s="43"/>
      <c r="Q292" s="43"/>
      <c r="R292" s="43"/>
    </row>
    <row r="293" spans="11:18" x14ac:dyDescent="0.25">
      <c r="K293" s="43"/>
      <c r="L293" s="43"/>
      <c r="M293" s="43"/>
      <c r="N293" s="43"/>
      <c r="O293" s="80"/>
      <c r="P293" s="43"/>
      <c r="Q293" s="43"/>
      <c r="R293" s="43"/>
    </row>
    <row r="294" spans="11:18" x14ac:dyDescent="0.25">
      <c r="K294" s="43"/>
      <c r="L294" s="43"/>
      <c r="M294" s="43"/>
      <c r="N294" s="43"/>
      <c r="O294" s="80"/>
      <c r="P294" s="43"/>
      <c r="Q294" s="43"/>
      <c r="R294" s="43"/>
    </row>
    <row r="295" spans="11:18" x14ac:dyDescent="0.25">
      <c r="K295" s="43"/>
      <c r="L295" s="43"/>
      <c r="M295" s="43"/>
      <c r="N295" s="43"/>
      <c r="O295" s="80"/>
      <c r="P295" s="43"/>
      <c r="Q295" s="43"/>
      <c r="R295" s="43"/>
    </row>
    <row r="296" spans="11:18" x14ac:dyDescent="0.25">
      <c r="K296" s="43"/>
      <c r="L296" s="43"/>
      <c r="M296" s="43"/>
      <c r="N296" s="43"/>
      <c r="O296" s="80"/>
      <c r="P296" s="43"/>
      <c r="Q296" s="43"/>
      <c r="R296" s="43"/>
    </row>
    <row r="297" spans="11:18" x14ac:dyDescent="0.25">
      <c r="K297" s="43"/>
      <c r="L297" s="43"/>
      <c r="M297" s="43"/>
      <c r="N297" s="43"/>
      <c r="O297" s="80"/>
      <c r="P297" s="43"/>
      <c r="Q297" s="43"/>
      <c r="R297" s="43"/>
    </row>
    <row r="298" spans="11:18" x14ac:dyDescent="0.25">
      <c r="K298" s="43"/>
      <c r="L298" s="43"/>
      <c r="M298" s="43"/>
      <c r="N298" s="43"/>
      <c r="O298" s="80"/>
      <c r="P298" s="43"/>
      <c r="Q298" s="43"/>
      <c r="R298" s="43"/>
    </row>
    <row r="299" spans="11:18" x14ac:dyDescent="0.25">
      <c r="O299" s="79"/>
      <c r="R299" s="43"/>
    </row>
    <row r="300" spans="11:18" x14ac:dyDescent="0.25">
      <c r="O300" s="79"/>
      <c r="R300" s="43"/>
    </row>
    <row r="301" spans="11:18" x14ac:dyDescent="0.25">
      <c r="O301" s="79"/>
      <c r="R301" s="43"/>
    </row>
    <row r="302" spans="11:18" x14ac:dyDescent="0.25">
      <c r="O302" s="79"/>
      <c r="R302" s="43"/>
    </row>
    <row r="303" spans="11:18" x14ac:dyDescent="0.25">
      <c r="O303" s="79"/>
      <c r="R303" s="43"/>
    </row>
    <row r="304" spans="11:18" x14ac:dyDescent="0.25">
      <c r="O304" s="79"/>
      <c r="R304" s="43"/>
    </row>
    <row r="305" spans="15:18" x14ac:dyDescent="0.25">
      <c r="O305" s="79"/>
      <c r="R305" s="43"/>
    </row>
    <row r="306" spans="15:18" x14ac:dyDescent="0.25">
      <c r="O306" s="79"/>
      <c r="R306" s="43"/>
    </row>
    <row r="307" spans="15:18" x14ac:dyDescent="0.25">
      <c r="O307" s="79"/>
      <c r="R307" s="43"/>
    </row>
    <row r="308" spans="15:18" x14ac:dyDescent="0.25">
      <c r="O308" s="79"/>
      <c r="R308" s="43"/>
    </row>
    <row r="309" spans="15:18" x14ac:dyDescent="0.25">
      <c r="O309" s="79"/>
      <c r="R309" s="43"/>
    </row>
    <row r="310" spans="15:18" x14ac:dyDescent="0.25">
      <c r="O310" s="79"/>
      <c r="R310" s="43"/>
    </row>
    <row r="311" spans="15:18" x14ac:dyDescent="0.25">
      <c r="O311" s="79"/>
      <c r="R311" s="43"/>
    </row>
    <row r="312" spans="15:18" x14ac:dyDescent="0.25">
      <c r="R312" s="43"/>
    </row>
    <row r="313" spans="15:18" x14ac:dyDescent="0.25">
      <c r="R313" s="43"/>
    </row>
    <row r="314" spans="15:18" x14ac:dyDescent="0.25">
      <c r="R314" s="43"/>
    </row>
    <row r="315" spans="15:18" x14ac:dyDescent="0.25">
      <c r="R315" s="43"/>
    </row>
    <row r="316" spans="15:18" x14ac:dyDescent="0.25">
      <c r="R316" s="43"/>
    </row>
    <row r="317" spans="15:18" x14ac:dyDescent="0.25">
      <c r="R317" s="43"/>
    </row>
    <row r="318" spans="15:18" x14ac:dyDescent="0.25">
      <c r="R318" s="43"/>
    </row>
    <row r="319" spans="15:18" x14ac:dyDescent="0.25">
      <c r="R319" s="43"/>
    </row>
    <row r="320" spans="15:18" x14ac:dyDescent="0.25">
      <c r="R320" s="43"/>
    </row>
    <row r="321" spans="18:18" x14ac:dyDescent="0.25">
      <c r="R321" s="43"/>
    </row>
    <row r="322" spans="18:18" x14ac:dyDescent="0.25">
      <c r="R322" s="43"/>
    </row>
    <row r="323" spans="18:18" x14ac:dyDescent="0.25">
      <c r="R323" s="43"/>
    </row>
    <row r="324" spans="18:18" x14ac:dyDescent="0.25">
      <c r="R324" s="43"/>
    </row>
    <row r="325" spans="18:18" x14ac:dyDescent="0.25">
      <c r="R325" s="43"/>
    </row>
    <row r="326" spans="18:18" x14ac:dyDescent="0.25">
      <c r="R326" s="43"/>
    </row>
    <row r="327" spans="18:18" x14ac:dyDescent="0.25">
      <c r="R327" s="43"/>
    </row>
    <row r="328" spans="18:18" x14ac:dyDescent="0.25">
      <c r="R328" s="43"/>
    </row>
    <row r="329" spans="18:18" x14ac:dyDescent="0.25">
      <c r="R329" s="43"/>
    </row>
    <row r="330" spans="18:18" x14ac:dyDescent="0.25">
      <c r="R330" s="43"/>
    </row>
    <row r="331" spans="18:18" x14ac:dyDescent="0.25">
      <c r="R331" s="43"/>
    </row>
    <row r="332" spans="18:18" x14ac:dyDescent="0.25">
      <c r="R332" s="43"/>
    </row>
    <row r="333" spans="18:18" x14ac:dyDescent="0.25">
      <c r="R333" s="43"/>
    </row>
    <row r="334" spans="18:18" x14ac:dyDescent="0.25">
      <c r="R334" s="43"/>
    </row>
    <row r="335" spans="18:18" x14ac:dyDescent="0.25">
      <c r="R335" s="43"/>
    </row>
    <row r="336" spans="18:18" x14ac:dyDescent="0.25">
      <c r="R336" s="43"/>
    </row>
    <row r="337" spans="18:18" x14ac:dyDescent="0.25">
      <c r="R337" s="43"/>
    </row>
    <row r="338" spans="18:18" x14ac:dyDescent="0.25">
      <c r="R338" s="43"/>
    </row>
    <row r="339" spans="18:18" x14ac:dyDescent="0.25">
      <c r="R339" s="43"/>
    </row>
    <row r="340" spans="18:18" x14ac:dyDescent="0.25">
      <c r="R340" s="43"/>
    </row>
    <row r="341" spans="18:18" x14ac:dyDescent="0.25">
      <c r="R341" s="43"/>
    </row>
    <row r="342" spans="18:18" x14ac:dyDescent="0.25">
      <c r="R342" s="43"/>
    </row>
    <row r="343" spans="18:18" x14ac:dyDescent="0.25">
      <c r="R343" s="43"/>
    </row>
    <row r="344" spans="18:18" x14ac:dyDescent="0.25">
      <c r="R344" s="43"/>
    </row>
    <row r="345" spans="18:18" x14ac:dyDescent="0.25">
      <c r="R345" s="43"/>
    </row>
    <row r="346" spans="18:18" x14ac:dyDescent="0.25">
      <c r="R346" s="43"/>
    </row>
    <row r="347" spans="18:18" x14ac:dyDescent="0.25">
      <c r="R347" s="43"/>
    </row>
    <row r="348" spans="18:18" x14ac:dyDescent="0.25">
      <c r="R348" s="43"/>
    </row>
    <row r="349" spans="18:18" x14ac:dyDescent="0.25">
      <c r="R349" s="43"/>
    </row>
    <row r="350" spans="18:18" x14ac:dyDescent="0.25">
      <c r="R350" s="43"/>
    </row>
    <row r="351" spans="18:18" x14ac:dyDescent="0.25">
      <c r="R351" s="43"/>
    </row>
    <row r="352" spans="18:18" x14ac:dyDescent="0.25">
      <c r="R352" s="43"/>
    </row>
    <row r="353" spans="18:18" x14ac:dyDescent="0.25">
      <c r="R353" s="43"/>
    </row>
    <row r="354" spans="18:18" x14ac:dyDescent="0.25">
      <c r="R354" s="43"/>
    </row>
    <row r="355" spans="18:18" x14ac:dyDescent="0.25">
      <c r="R355" s="43"/>
    </row>
    <row r="356" spans="18:18" x14ac:dyDescent="0.25">
      <c r="R356" s="43"/>
    </row>
    <row r="357" spans="18:18" x14ac:dyDescent="0.25">
      <c r="R357" s="43"/>
    </row>
    <row r="358" spans="18:18" x14ac:dyDescent="0.25">
      <c r="R358" s="43"/>
    </row>
    <row r="359" spans="18:18" x14ac:dyDescent="0.25">
      <c r="R359" s="43"/>
    </row>
    <row r="360" spans="18:18" x14ac:dyDescent="0.25">
      <c r="R360" s="43"/>
    </row>
    <row r="361" spans="18:18" x14ac:dyDescent="0.25">
      <c r="R361" s="43"/>
    </row>
    <row r="362" spans="18:18" x14ac:dyDescent="0.25">
      <c r="R362" s="43"/>
    </row>
    <row r="363" spans="18:18" x14ac:dyDescent="0.25">
      <c r="R363" s="43"/>
    </row>
    <row r="364" spans="18:18" x14ac:dyDescent="0.25">
      <c r="R364" s="43"/>
    </row>
    <row r="365" spans="18:18" x14ac:dyDescent="0.25">
      <c r="R365" s="43"/>
    </row>
  </sheetData>
  <mergeCells count="22">
    <mergeCell ref="W7:Z7"/>
    <mergeCell ref="A6:A8"/>
    <mergeCell ref="C6:C8"/>
    <mergeCell ref="D6:D8"/>
    <mergeCell ref="E6:E8"/>
    <mergeCell ref="F6:F8"/>
    <mergeCell ref="AI6:AJ7"/>
    <mergeCell ref="AA7:AD7"/>
    <mergeCell ref="G6:G8"/>
    <mergeCell ref="B6:B8"/>
    <mergeCell ref="AK36:AK37"/>
    <mergeCell ref="H6:H8"/>
    <mergeCell ref="J6:J8"/>
    <mergeCell ref="K6:N6"/>
    <mergeCell ref="O6:R6"/>
    <mergeCell ref="S6:V6"/>
    <mergeCell ref="AA6:AD6"/>
    <mergeCell ref="AE6:AH7"/>
    <mergeCell ref="W6:Z6"/>
    <mergeCell ref="K7:N7"/>
    <mergeCell ref="O7:R7"/>
    <mergeCell ref="S7:V7"/>
  </mergeCells>
  <pageMargins left="0.70866141732283472" right="0.70866141732283472" top="0.74803149606299213" bottom="0.74803149606299213" header="0.31496062992125984" footer="0.31496062992125984"/>
  <pageSetup paperSize="9" scale="55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25"/>
  <sheetViews>
    <sheetView tabSelected="1" view="pageBreakPreview" zoomScale="70" zoomScaleNormal="85" zoomScaleSheetLayoutView="70" workbookViewId="0">
      <selection activeCell="J4" sqref="J4"/>
    </sheetView>
  </sheetViews>
  <sheetFormatPr defaultRowHeight="15" outlineLevelRow="1" x14ac:dyDescent="0.25"/>
  <cols>
    <col min="1" max="1" width="1.42578125" customWidth="1"/>
    <col min="2" max="2" width="6.7109375" customWidth="1"/>
    <col min="3" max="3" width="63.7109375" customWidth="1"/>
    <col min="4" max="4" width="9.7109375" customWidth="1"/>
    <col min="5" max="5" width="12.7109375" customWidth="1"/>
    <col min="6" max="7" width="18.140625" customWidth="1"/>
    <col min="8" max="8" width="17.140625" customWidth="1"/>
    <col min="9" max="9" width="20.7109375" customWidth="1"/>
    <col min="10" max="10" width="25.42578125" customWidth="1"/>
    <col min="11" max="11" width="35.5703125" customWidth="1"/>
  </cols>
  <sheetData>
    <row r="1" spans="2:7" s="370" customFormat="1" ht="15.75" x14ac:dyDescent="0.25">
      <c r="G1" s="371" t="s">
        <v>568</v>
      </c>
    </row>
    <row r="2" spans="2:7" s="370" customFormat="1" ht="15.75" outlineLevel="1" x14ac:dyDescent="0.25">
      <c r="G2" s="372" t="s">
        <v>579</v>
      </c>
    </row>
    <row r="3" spans="2:7" s="115" customFormat="1" ht="15.75" outlineLevel="1" x14ac:dyDescent="0.25">
      <c r="F3" s="426"/>
      <c r="G3" s="426"/>
    </row>
    <row r="4" spans="2:7" ht="15.75" outlineLevel="1" x14ac:dyDescent="0.25">
      <c r="G4" s="369"/>
    </row>
    <row r="5" spans="2:7" outlineLevel="1" x14ac:dyDescent="0.25"/>
    <row r="6" spans="2:7" ht="20.25" x14ac:dyDescent="0.25">
      <c r="B6" s="427" t="s">
        <v>512</v>
      </c>
      <c r="C6" s="427"/>
      <c r="D6" s="427"/>
      <c r="E6" s="427"/>
      <c r="F6" s="427"/>
      <c r="G6" s="427"/>
    </row>
    <row r="7" spans="2:7" ht="18.75" x14ac:dyDescent="0.25">
      <c r="B7" s="428" t="s">
        <v>511</v>
      </c>
      <c r="C7" s="428"/>
      <c r="D7" s="428"/>
      <c r="E7" s="428"/>
      <c r="F7" s="428"/>
      <c r="G7" s="428"/>
    </row>
    <row r="8" spans="2:7" x14ac:dyDescent="0.25">
      <c r="B8" s="1"/>
      <c r="C8" s="3"/>
      <c r="D8" s="3"/>
      <c r="E8" s="3"/>
      <c r="F8" s="3"/>
      <c r="G8" s="4"/>
    </row>
    <row r="9" spans="2:7" ht="15" customHeight="1" x14ac:dyDescent="0.25">
      <c r="B9" s="413" t="s">
        <v>0</v>
      </c>
      <c r="C9" s="429" t="s">
        <v>2</v>
      </c>
      <c r="D9" s="429" t="s">
        <v>573</v>
      </c>
      <c r="E9" s="430" t="s">
        <v>4</v>
      </c>
      <c r="F9" s="430" t="s">
        <v>571</v>
      </c>
      <c r="G9" s="431" t="s">
        <v>572</v>
      </c>
    </row>
    <row r="10" spans="2:7" ht="30" customHeight="1" x14ac:dyDescent="0.25">
      <c r="B10" s="413"/>
      <c r="C10" s="429"/>
      <c r="D10" s="429"/>
      <c r="E10" s="430"/>
      <c r="F10" s="430"/>
      <c r="G10" s="431"/>
    </row>
    <row r="11" spans="2:7" ht="18.600000000000001" customHeight="1" x14ac:dyDescent="0.25">
      <c r="B11" s="413"/>
      <c r="C11" s="429"/>
      <c r="D11" s="429"/>
      <c r="E11" s="430"/>
      <c r="F11" s="430"/>
      <c r="G11" s="431"/>
    </row>
    <row r="12" spans="2:7" x14ac:dyDescent="0.25">
      <c r="B12" s="226">
        <v>1</v>
      </c>
      <c r="C12" s="373">
        <v>2</v>
      </c>
      <c r="D12" s="226">
        <v>3</v>
      </c>
      <c r="E12" s="227">
        <v>4</v>
      </c>
      <c r="F12" s="227">
        <v>5</v>
      </c>
      <c r="G12" s="227">
        <v>6</v>
      </c>
    </row>
    <row r="13" spans="2:7" s="115" customFormat="1" x14ac:dyDescent="0.25">
      <c r="B13" s="379"/>
      <c r="C13" s="380"/>
      <c r="D13" s="381"/>
      <c r="E13" s="382"/>
      <c r="F13" s="383"/>
      <c r="G13" s="383"/>
    </row>
    <row r="14" spans="2:7" s="115" customFormat="1" x14ac:dyDescent="0.25">
      <c r="B14" s="379"/>
      <c r="C14" s="384"/>
      <c r="D14" s="381"/>
      <c r="E14" s="385"/>
      <c r="F14" s="383"/>
      <c r="G14" s="386"/>
    </row>
    <row r="15" spans="2:7" s="115" customFormat="1" x14ac:dyDescent="0.25">
      <c r="B15" s="387"/>
      <c r="C15" s="388" t="s">
        <v>574</v>
      </c>
      <c r="D15" s="389"/>
      <c r="E15" s="390"/>
      <c r="F15" s="391"/>
      <c r="G15" s="392"/>
    </row>
    <row r="16" spans="2:7" s="115" customFormat="1" x14ac:dyDescent="0.25">
      <c r="B16" s="387"/>
      <c r="C16" s="388" t="s">
        <v>502</v>
      </c>
      <c r="D16" s="389"/>
      <c r="E16" s="390"/>
      <c r="F16" s="391"/>
      <c r="G16" s="392"/>
    </row>
    <row r="17" spans="2:7" s="115" customFormat="1" x14ac:dyDescent="0.25">
      <c r="B17" s="387"/>
      <c r="C17" s="388" t="s">
        <v>575</v>
      </c>
      <c r="D17" s="389"/>
      <c r="E17" s="390"/>
      <c r="F17" s="391"/>
      <c r="G17" s="392"/>
    </row>
    <row r="18" spans="2:7" x14ac:dyDescent="0.25">
      <c r="G18" s="260"/>
    </row>
    <row r="19" spans="2:7" ht="15.75" x14ac:dyDescent="0.25">
      <c r="B19" s="261" t="s">
        <v>576</v>
      </c>
      <c r="D19" s="262" t="s">
        <v>504</v>
      </c>
    </row>
    <row r="20" spans="2:7" ht="15.75" x14ac:dyDescent="0.25">
      <c r="B20" s="262" t="s">
        <v>570</v>
      </c>
      <c r="C20" s="375"/>
      <c r="D20" s="262"/>
    </row>
    <row r="21" spans="2:7" ht="15.75" x14ac:dyDescent="0.25">
      <c r="B21" s="378"/>
      <c r="C21" s="375"/>
      <c r="D21" s="262"/>
    </row>
    <row r="22" spans="2:7" ht="15.75" x14ac:dyDescent="0.25">
      <c r="B22" s="263"/>
      <c r="C22" s="375"/>
      <c r="D22" s="264"/>
    </row>
    <row r="23" spans="2:7" ht="15.75" x14ac:dyDescent="0.25">
      <c r="B23" s="262" t="s">
        <v>577</v>
      </c>
      <c r="C23" s="375"/>
      <c r="D23" s="262" t="s">
        <v>578</v>
      </c>
    </row>
    <row r="24" spans="2:7" ht="15.75" x14ac:dyDescent="0.25">
      <c r="B24" s="376"/>
      <c r="C24" s="377"/>
      <c r="D24" s="262"/>
    </row>
    <row r="25" spans="2:7" ht="15.75" x14ac:dyDescent="0.25">
      <c r="B25" s="262" t="s">
        <v>569</v>
      </c>
      <c r="C25" s="374"/>
      <c r="D25" s="262" t="s">
        <v>569</v>
      </c>
    </row>
  </sheetData>
  <mergeCells count="9">
    <mergeCell ref="F3:G3"/>
    <mergeCell ref="B6:G6"/>
    <mergeCell ref="B7:G7"/>
    <mergeCell ref="B9:B11"/>
    <mergeCell ref="C9:C11"/>
    <mergeCell ref="D9:D11"/>
    <mergeCell ref="E9:E11"/>
    <mergeCell ref="F9:F11"/>
    <mergeCell ref="G9:G11"/>
  </mergeCells>
  <printOptions horizontalCentered="1"/>
  <pageMargins left="0.98425196850393704" right="0.59055118110236227" top="0.59055118110236227" bottom="0.59055118110236227" header="0" footer="0"/>
  <pageSetup paperSize="9" scale="65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L85"/>
  <sheetViews>
    <sheetView view="pageBreakPreview" topLeftCell="A67" zoomScale="85" zoomScaleNormal="70" zoomScaleSheetLayoutView="85" workbookViewId="0">
      <selection activeCell="J77" sqref="J77"/>
    </sheetView>
  </sheetViews>
  <sheetFormatPr defaultRowHeight="15" x14ac:dyDescent="0.25"/>
  <cols>
    <col min="1" max="1" width="1.42578125" customWidth="1"/>
    <col min="2" max="2" width="6.7109375" customWidth="1"/>
    <col min="3" max="3" width="17.7109375" customWidth="1"/>
    <col min="4" max="4" width="24.7109375" bestFit="1" customWidth="1"/>
    <col min="5" max="5" width="63.7109375" customWidth="1"/>
    <col min="6" max="6" width="10.28515625" customWidth="1"/>
    <col min="7" max="7" width="8.7109375" bestFit="1" customWidth="1"/>
    <col min="8" max="8" width="16.5703125" bestFit="1" customWidth="1"/>
    <col min="9" max="9" width="18.140625" customWidth="1"/>
    <col min="10" max="10" width="17" customWidth="1"/>
    <col min="11" max="11" width="14.85546875" bestFit="1" customWidth="1"/>
    <col min="12" max="12" width="15.42578125" bestFit="1" customWidth="1"/>
  </cols>
  <sheetData>
    <row r="1" spans="2:10" ht="15.75" x14ac:dyDescent="0.25">
      <c r="I1" s="265" t="s">
        <v>513</v>
      </c>
    </row>
    <row r="2" spans="2:10" ht="15.75" x14ac:dyDescent="0.25">
      <c r="I2" s="266" t="s">
        <v>514</v>
      </c>
    </row>
    <row r="3" spans="2:10" ht="15.75" x14ac:dyDescent="0.25">
      <c r="I3" s="369" t="s">
        <v>566</v>
      </c>
    </row>
    <row r="4" spans="2:10" ht="15.75" x14ac:dyDescent="0.25">
      <c r="I4" s="369" t="s">
        <v>567</v>
      </c>
    </row>
    <row r="6" spans="2:10" ht="20.25" x14ac:dyDescent="0.25">
      <c r="B6" s="427" t="s">
        <v>512</v>
      </c>
      <c r="C6" s="427"/>
      <c r="D6" s="427"/>
      <c r="E6" s="427"/>
      <c r="F6" s="427"/>
      <c r="G6" s="427"/>
      <c r="H6" s="427"/>
      <c r="I6" s="427"/>
    </row>
    <row r="7" spans="2:10" ht="18.75" x14ac:dyDescent="0.25">
      <c r="B7" s="428" t="s">
        <v>511</v>
      </c>
      <c r="C7" s="428"/>
      <c r="D7" s="428"/>
      <c r="E7" s="428"/>
      <c r="F7" s="428"/>
      <c r="G7" s="428"/>
      <c r="H7" s="428"/>
      <c r="I7" s="428"/>
    </row>
    <row r="8" spans="2:10" x14ac:dyDescent="0.25">
      <c r="B8" s="1"/>
      <c r="C8" s="1"/>
      <c r="D8" s="2"/>
      <c r="E8" s="3"/>
      <c r="F8" s="3"/>
      <c r="G8" s="3"/>
      <c r="H8" s="3"/>
      <c r="I8" s="4"/>
    </row>
    <row r="9" spans="2:10" ht="15" customHeight="1" x14ac:dyDescent="0.25">
      <c r="B9" s="413" t="s">
        <v>0</v>
      </c>
      <c r="C9" s="429" t="s">
        <v>411</v>
      </c>
      <c r="D9" s="429" t="s">
        <v>1</v>
      </c>
      <c r="E9" s="429" t="s">
        <v>2</v>
      </c>
      <c r="F9" s="429" t="s">
        <v>3</v>
      </c>
      <c r="G9" s="430" t="s">
        <v>4</v>
      </c>
      <c r="H9" s="430" t="s">
        <v>412</v>
      </c>
      <c r="I9" s="431" t="s">
        <v>413</v>
      </c>
    </row>
    <row r="10" spans="2:10" ht="30" customHeight="1" x14ac:dyDescent="0.25">
      <c r="B10" s="413"/>
      <c r="C10" s="429"/>
      <c r="D10" s="429"/>
      <c r="E10" s="429"/>
      <c r="F10" s="429"/>
      <c r="G10" s="430"/>
      <c r="H10" s="430"/>
      <c r="I10" s="431"/>
    </row>
    <row r="11" spans="2:10" ht="18.600000000000001" customHeight="1" x14ac:dyDescent="0.25">
      <c r="B11" s="413"/>
      <c r="C11" s="429"/>
      <c r="D11" s="429"/>
      <c r="E11" s="429"/>
      <c r="F11" s="429"/>
      <c r="G11" s="430"/>
      <c r="H11" s="430"/>
      <c r="I11" s="431"/>
    </row>
    <row r="12" spans="2:10" x14ac:dyDescent="0.25">
      <c r="B12" s="226">
        <v>1</v>
      </c>
      <c r="C12" s="226">
        <v>2</v>
      </c>
      <c r="D12" s="227">
        <v>3</v>
      </c>
      <c r="E12" s="270">
        <v>4</v>
      </c>
      <c r="F12" s="226">
        <v>5</v>
      </c>
      <c r="G12" s="227">
        <v>6</v>
      </c>
      <c r="H12" s="227">
        <v>7</v>
      </c>
      <c r="I12" s="227">
        <v>8</v>
      </c>
    </row>
    <row r="13" spans="2:10" ht="24.6" customHeight="1" x14ac:dyDescent="0.25">
      <c r="B13" s="229" t="s">
        <v>415</v>
      </c>
      <c r="C13" s="229" t="s">
        <v>5</v>
      </c>
      <c r="D13" s="230"/>
      <c r="E13" s="231" t="s">
        <v>92</v>
      </c>
      <c r="F13" s="232"/>
      <c r="G13" s="233"/>
      <c r="H13" s="233"/>
      <c r="I13" s="234">
        <f>I14+I30+I36+I66</f>
        <v>74999999.997500002</v>
      </c>
      <c r="J13" s="87"/>
    </row>
    <row r="14" spans="2:10" ht="31.9" customHeight="1" x14ac:dyDescent="0.25">
      <c r="B14" s="229" t="s">
        <v>416</v>
      </c>
      <c r="C14" s="229" t="s">
        <v>6</v>
      </c>
      <c r="D14" s="235"/>
      <c r="E14" s="236" t="s">
        <v>8</v>
      </c>
      <c r="F14" s="232"/>
      <c r="G14" s="237"/>
      <c r="H14" s="238"/>
      <c r="I14" s="239">
        <f>SUM(I15:I29)</f>
        <v>3836240</v>
      </c>
      <c r="J14" s="87"/>
    </row>
    <row r="15" spans="2:10" s="115" customFormat="1" x14ac:dyDescent="0.25">
      <c r="B15" s="228" t="s">
        <v>417</v>
      </c>
      <c r="C15" s="228" t="s">
        <v>35</v>
      </c>
      <c r="D15" s="368" t="s">
        <v>515</v>
      </c>
      <c r="E15" s="222" t="s">
        <v>476</v>
      </c>
      <c r="F15" s="223" t="s">
        <v>15</v>
      </c>
      <c r="G15" s="251">
        <v>14</v>
      </c>
      <c r="H15" s="251">
        <v>15000</v>
      </c>
      <c r="I15" s="224">
        <f t="shared" ref="I15:I22" si="0">H15*G15</f>
        <v>210000</v>
      </c>
      <c r="J15" s="116"/>
    </row>
    <row r="16" spans="2:10" s="115" customFormat="1" x14ac:dyDescent="0.25">
      <c r="B16" s="228" t="s">
        <v>418</v>
      </c>
      <c r="C16" s="228" t="s">
        <v>37</v>
      </c>
      <c r="D16" s="368" t="s">
        <v>515</v>
      </c>
      <c r="E16" s="222" t="s">
        <v>477</v>
      </c>
      <c r="F16" s="223" t="s">
        <v>15</v>
      </c>
      <c r="G16" s="251">
        <v>35</v>
      </c>
      <c r="H16" s="251">
        <v>3000</v>
      </c>
      <c r="I16" s="224">
        <f t="shared" si="0"/>
        <v>105000</v>
      </c>
      <c r="J16" s="116"/>
    </row>
    <row r="17" spans="2:9" s="115" customFormat="1" x14ac:dyDescent="0.25">
      <c r="B17" s="228" t="s">
        <v>419</v>
      </c>
      <c r="C17" s="228" t="s">
        <v>39</v>
      </c>
      <c r="D17" s="368" t="s">
        <v>515</v>
      </c>
      <c r="E17" s="222" t="s">
        <v>478</v>
      </c>
      <c r="F17" s="223" t="s">
        <v>15</v>
      </c>
      <c r="G17" s="251">
        <v>26.8</v>
      </c>
      <c r="H17" s="251">
        <v>15000</v>
      </c>
      <c r="I17" s="224">
        <f t="shared" si="0"/>
        <v>402000</v>
      </c>
    </row>
    <row r="18" spans="2:9" s="115" customFormat="1" x14ac:dyDescent="0.25">
      <c r="B18" s="228" t="s">
        <v>420</v>
      </c>
      <c r="C18" s="228" t="s">
        <v>41</v>
      </c>
      <c r="D18" s="368" t="s">
        <v>515</v>
      </c>
      <c r="E18" s="222" t="s">
        <v>479</v>
      </c>
      <c r="F18" s="223" t="s">
        <v>15</v>
      </c>
      <c r="G18" s="251">
        <v>6.7</v>
      </c>
      <c r="H18" s="251">
        <v>15000</v>
      </c>
      <c r="I18" s="224">
        <f t="shared" si="0"/>
        <v>100500</v>
      </c>
    </row>
    <row r="19" spans="2:9" s="115" customFormat="1" x14ac:dyDescent="0.25">
      <c r="B19" s="228" t="s">
        <v>421</v>
      </c>
      <c r="C19" s="228" t="s">
        <v>43</v>
      </c>
      <c r="D19" s="368" t="s">
        <v>515</v>
      </c>
      <c r="E19" s="222" t="s">
        <v>480</v>
      </c>
      <c r="F19" s="223" t="s">
        <v>15</v>
      </c>
      <c r="G19" s="251">
        <v>262.10000000000002</v>
      </c>
      <c r="H19" s="251">
        <v>3000</v>
      </c>
      <c r="I19" s="224">
        <f t="shared" si="0"/>
        <v>786300.00000000012</v>
      </c>
    </row>
    <row r="20" spans="2:9" s="115" customFormat="1" x14ac:dyDescent="0.25">
      <c r="B20" s="228" t="s">
        <v>422</v>
      </c>
      <c r="C20" s="228" t="s">
        <v>45</v>
      </c>
      <c r="D20" s="368" t="s">
        <v>515</v>
      </c>
      <c r="E20" s="222" t="s">
        <v>46</v>
      </c>
      <c r="F20" s="223" t="s">
        <v>19</v>
      </c>
      <c r="G20" s="251">
        <v>1.2</v>
      </c>
      <c r="H20" s="251">
        <v>20000</v>
      </c>
      <c r="I20" s="224">
        <f t="shared" si="0"/>
        <v>24000</v>
      </c>
    </row>
    <row r="21" spans="2:9" s="115" customFormat="1" x14ac:dyDescent="0.25">
      <c r="B21" s="228" t="s">
        <v>423</v>
      </c>
      <c r="C21" s="228" t="s">
        <v>47</v>
      </c>
      <c r="D21" s="368" t="s">
        <v>515</v>
      </c>
      <c r="E21" s="222" t="s">
        <v>481</v>
      </c>
      <c r="F21" s="223" t="s">
        <v>15</v>
      </c>
      <c r="G21" s="251">
        <v>24.1</v>
      </c>
      <c r="H21" s="251">
        <v>15000</v>
      </c>
      <c r="I21" s="224">
        <f t="shared" si="0"/>
        <v>361500</v>
      </c>
    </row>
    <row r="22" spans="2:9" s="115" customFormat="1" x14ac:dyDescent="0.25">
      <c r="B22" s="228" t="s">
        <v>424</v>
      </c>
      <c r="C22" s="228" t="s">
        <v>49</v>
      </c>
      <c r="D22" s="368" t="s">
        <v>515</v>
      </c>
      <c r="E22" s="222" t="s">
        <v>482</v>
      </c>
      <c r="F22" s="223" t="s">
        <v>15</v>
      </c>
      <c r="G22" s="251">
        <v>1.06</v>
      </c>
      <c r="H22" s="251">
        <v>15000</v>
      </c>
      <c r="I22" s="224">
        <f t="shared" si="0"/>
        <v>15900</v>
      </c>
    </row>
    <row r="23" spans="2:9" s="115" customFormat="1" x14ac:dyDescent="0.25">
      <c r="B23" s="228" t="s">
        <v>425</v>
      </c>
      <c r="C23" s="228" t="s">
        <v>56</v>
      </c>
      <c r="D23" s="368" t="s">
        <v>414</v>
      </c>
      <c r="E23" s="222" t="s">
        <v>483</v>
      </c>
      <c r="F23" s="223" t="s">
        <v>15</v>
      </c>
      <c r="G23" s="251">
        <v>29.8</v>
      </c>
      <c r="H23" s="245">
        <v>20400</v>
      </c>
      <c r="I23" s="224">
        <f>H23*G23</f>
        <v>607920</v>
      </c>
    </row>
    <row r="24" spans="2:9" s="115" customFormat="1" x14ac:dyDescent="0.25">
      <c r="B24" s="228" t="s">
        <v>426</v>
      </c>
      <c r="C24" s="228" t="s">
        <v>65</v>
      </c>
      <c r="D24" s="368" t="s">
        <v>414</v>
      </c>
      <c r="E24" s="222" t="s">
        <v>66</v>
      </c>
      <c r="F24" s="223" t="s">
        <v>15</v>
      </c>
      <c r="G24" s="251">
        <v>25.3</v>
      </c>
      <c r="H24" s="245">
        <v>20400</v>
      </c>
      <c r="I24" s="224">
        <f t="shared" ref="I24:I34" si="1">H24*G24</f>
        <v>516120</v>
      </c>
    </row>
    <row r="25" spans="2:9" s="115" customFormat="1" x14ac:dyDescent="0.25">
      <c r="B25" s="228" t="s">
        <v>427</v>
      </c>
      <c r="C25" s="228" t="s">
        <v>73</v>
      </c>
      <c r="D25" s="368" t="s">
        <v>414</v>
      </c>
      <c r="E25" s="222" t="s">
        <v>487</v>
      </c>
      <c r="F25" s="223" t="s">
        <v>15</v>
      </c>
      <c r="G25" s="251">
        <v>4.8</v>
      </c>
      <c r="H25" s="245">
        <v>20400</v>
      </c>
      <c r="I25" s="224">
        <f t="shared" si="1"/>
        <v>97920</v>
      </c>
    </row>
    <row r="26" spans="2:9" s="115" customFormat="1" x14ac:dyDescent="0.25">
      <c r="B26" s="228" t="s">
        <v>428</v>
      </c>
      <c r="C26" s="228" t="s">
        <v>82</v>
      </c>
      <c r="D26" s="368" t="s">
        <v>414</v>
      </c>
      <c r="E26" s="222" t="s">
        <v>561</v>
      </c>
      <c r="F26" s="223" t="s">
        <v>26</v>
      </c>
      <c r="G26" s="251">
        <v>148.80000000000001</v>
      </c>
      <c r="H26" s="245">
        <v>600</v>
      </c>
      <c r="I26" s="224">
        <f t="shared" si="1"/>
        <v>89280</v>
      </c>
    </row>
    <row r="27" spans="2:9" s="115" customFormat="1" ht="45" x14ac:dyDescent="0.25">
      <c r="B27" s="228" t="s">
        <v>429</v>
      </c>
      <c r="C27" s="228" t="s">
        <v>84</v>
      </c>
      <c r="D27" s="368" t="s">
        <v>414</v>
      </c>
      <c r="E27" s="222" t="s">
        <v>85</v>
      </c>
      <c r="F27" s="223" t="s">
        <v>26</v>
      </c>
      <c r="G27" s="244">
        <v>230.9</v>
      </c>
      <c r="H27" s="245">
        <v>2000</v>
      </c>
      <c r="I27" s="224">
        <f t="shared" si="1"/>
        <v>461800</v>
      </c>
    </row>
    <row r="28" spans="2:9" s="115" customFormat="1" ht="30" x14ac:dyDescent="0.25">
      <c r="B28" s="228" t="s">
        <v>430</v>
      </c>
      <c r="C28" s="228" t="s">
        <v>88</v>
      </c>
      <c r="D28" s="368" t="s">
        <v>562</v>
      </c>
      <c r="E28" s="222" t="s">
        <v>89</v>
      </c>
      <c r="F28" s="223" t="s">
        <v>15</v>
      </c>
      <c r="G28" s="243">
        <v>0.3</v>
      </c>
      <c r="H28" s="245">
        <v>2000</v>
      </c>
      <c r="I28" s="224">
        <f t="shared" si="1"/>
        <v>600</v>
      </c>
    </row>
    <row r="29" spans="2:9" s="115" customFormat="1" x14ac:dyDescent="0.25">
      <c r="B29" s="228" t="s">
        <v>431</v>
      </c>
      <c r="C29" s="228" t="s">
        <v>90</v>
      </c>
      <c r="D29" s="368" t="s">
        <v>562</v>
      </c>
      <c r="E29" s="222" t="s">
        <v>91</v>
      </c>
      <c r="F29" s="223" t="s">
        <v>26</v>
      </c>
      <c r="G29" s="244">
        <v>28.7</v>
      </c>
      <c r="H29" s="245">
        <v>2000</v>
      </c>
      <c r="I29" s="224">
        <f t="shared" si="1"/>
        <v>57400</v>
      </c>
    </row>
    <row r="30" spans="2:9" ht="28.5" x14ac:dyDescent="0.25">
      <c r="B30" s="229" t="s">
        <v>432</v>
      </c>
      <c r="C30" s="229" t="s">
        <v>10</v>
      </c>
      <c r="D30" s="235"/>
      <c r="E30" s="236" t="s">
        <v>11</v>
      </c>
      <c r="F30" s="232"/>
      <c r="G30" s="250"/>
      <c r="H30" s="238"/>
      <c r="I30" s="238">
        <f>SUM(I31:I35)</f>
        <v>1947700</v>
      </c>
    </row>
    <row r="31" spans="2:9" s="115" customFormat="1" x14ac:dyDescent="0.25">
      <c r="B31" s="228" t="s">
        <v>5</v>
      </c>
      <c r="C31" s="228" t="s">
        <v>114</v>
      </c>
      <c r="D31" s="368" t="s">
        <v>515</v>
      </c>
      <c r="E31" s="222" t="s">
        <v>484</v>
      </c>
      <c r="F31" s="223" t="s">
        <v>15</v>
      </c>
      <c r="G31" s="243">
        <v>4.5199999999999996</v>
      </c>
      <c r="H31" s="224">
        <v>15000</v>
      </c>
      <c r="I31" s="224">
        <f t="shared" si="1"/>
        <v>67800</v>
      </c>
    </row>
    <row r="32" spans="2:9" s="115" customFormat="1" ht="30" x14ac:dyDescent="0.25">
      <c r="B32" s="228" t="s">
        <v>433</v>
      </c>
      <c r="C32" s="228" t="s">
        <v>116</v>
      </c>
      <c r="D32" s="368" t="s">
        <v>515</v>
      </c>
      <c r="E32" s="222" t="s">
        <v>485</v>
      </c>
      <c r="F32" s="223" t="s">
        <v>15</v>
      </c>
      <c r="G32" s="243">
        <v>2.14</v>
      </c>
      <c r="H32" s="224">
        <v>15000</v>
      </c>
      <c r="I32" s="224">
        <f t="shared" si="1"/>
        <v>32100.000000000004</v>
      </c>
    </row>
    <row r="33" spans="2:9" s="115" customFormat="1" x14ac:dyDescent="0.25">
      <c r="B33" s="228" t="s">
        <v>434</v>
      </c>
      <c r="C33" s="228" t="s">
        <v>122</v>
      </c>
      <c r="D33" s="368" t="s">
        <v>414</v>
      </c>
      <c r="E33" s="222" t="s">
        <v>486</v>
      </c>
      <c r="F33" s="223" t="s">
        <v>15</v>
      </c>
      <c r="G33" s="243">
        <v>55.4</v>
      </c>
      <c r="H33" s="224">
        <v>20400</v>
      </c>
      <c r="I33" s="224">
        <f t="shared" si="1"/>
        <v>1130160</v>
      </c>
    </row>
    <row r="34" spans="2:9" s="115" customFormat="1" x14ac:dyDescent="0.25">
      <c r="B34" s="228" t="s">
        <v>435</v>
      </c>
      <c r="C34" s="228" t="s">
        <v>132</v>
      </c>
      <c r="D34" s="368" t="s">
        <v>414</v>
      </c>
      <c r="E34" s="222" t="s">
        <v>487</v>
      </c>
      <c r="F34" s="223" t="s">
        <v>15</v>
      </c>
      <c r="G34" s="243">
        <v>3.6</v>
      </c>
      <c r="H34" s="224">
        <v>20400</v>
      </c>
      <c r="I34" s="224">
        <f t="shared" si="1"/>
        <v>73440</v>
      </c>
    </row>
    <row r="35" spans="2:9" s="115" customFormat="1" ht="45" x14ac:dyDescent="0.25">
      <c r="B35" s="228" t="s">
        <v>436</v>
      </c>
      <c r="C35" s="228" t="s">
        <v>138</v>
      </c>
      <c r="D35" s="368" t="s">
        <v>414</v>
      </c>
      <c r="E35" s="222" t="s">
        <v>32</v>
      </c>
      <c r="F35" s="223" t="s">
        <v>15</v>
      </c>
      <c r="G35" s="243">
        <v>322.10000000000002</v>
      </c>
      <c r="H35" s="224">
        <v>2000</v>
      </c>
      <c r="I35" s="224">
        <f>H35*G35</f>
        <v>644200</v>
      </c>
    </row>
    <row r="36" spans="2:9" ht="42.75" x14ac:dyDescent="0.25">
      <c r="B36" s="229" t="s">
        <v>437</v>
      </c>
      <c r="C36" s="229" t="s">
        <v>12</v>
      </c>
      <c r="D36" s="235"/>
      <c r="E36" s="236" t="s">
        <v>94</v>
      </c>
      <c r="F36" s="232"/>
      <c r="G36" s="250"/>
      <c r="H36" s="238"/>
      <c r="I36" s="238">
        <f>I37+I48</f>
        <v>58853073</v>
      </c>
    </row>
    <row r="37" spans="2:9" ht="25.15" customHeight="1" x14ac:dyDescent="0.25">
      <c r="B37" s="235" t="s">
        <v>438</v>
      </c>
      <c r="C37" s="235" t="s">
        <v>188</v>
      </c>
      <c r="D37" s="240"/>
      <c r="E37" s="241" t="s">
        <v>189</v>
      </c>
      <c r="F37" s="247"/>
      <c r="G37" s="248"/>
      <c r="H37" s="249"/>
      <c r="I37" s="249">
        <f>SUM(I38:I47)</f>
        <v>16558500</v>
      </c>
    </row>
    <row r="38" spans="2:9" s="115" customFormat="1" x14ac:dyDescent="0.25">
      <c r="B38" s="228" t="s">
        <v>439</v>
      </c>
      <c r="C38" s="228" t="s">
        <v>190</v>
      </c>
      <c r="D38" s="368" t="s">
        <v>515</v>
      </c>
      <c r="E38" s="222" t="s">
        <v>488</v>
      </c>
      <c r="F38" s="223" t="s">
        <v>15</v>
      </c>
      <c r="G38" s="245">
        <v>52.1</v>
      </c>
      <c r="H38" s="224">
        <v>15000</v>
      </c>
      <c r="I38" s="224">
        <f t="shared" ref="I38:I47" si="2">H38*G38</f>
        <v>781500</v>
      </c>
    </row>
    <row r="39" spans="2:9" s="115" customFormat="1" x14ac:dyDescent="0.25">
      <c r="B39" s="228" t="s">
        <v>440</v>
      </c>
      <c r="C39" s="228" t="s">
        <v>192</v>
      </c>
      <c r="D39" s="368" t="s">
        <v>515</v>
      </c>
      <c r="E39" s="222" t="s">
        <v>489</v>
      </c>
      <c r="F39" s="223" t="s">
        <v>15</v>
      </c>
      <c r="G39" s="245">
        <v>20.85</v>
      </c>
      <c r="H39" s="224">
        <v>15000</v>
      </c>
      <c r="I39" s="224">
        <f t="shared" si="2"/>
        <v>312750</v>
      </c>
    </row>
    <row r="40" spans="2:9" s="115" customFormat="1" x14ac:dyDescent="0.25">
      <c r="B40" s="228" t="s">
        <v>441</v>
      </c>
      <c r="C40" s="228" t="s">
        <v>194</v>
      </c>
      <c r="D40" s="368" t="s">
        <v>515</v>
      </c>
      <c r="E40" s="222" t="s">
        <v>490</v>
      </c>
      <c r="F40" s="223" t="s">
        <v>26</v>
      </c>
      <c r="G40" s="245">
        <v>521.04999999999995</v>
      </c>
      <c r="H40" s="224">
        <v>15000</v>
      </c>
      <c r="I40" s="224">
        <f t="shared" si="2"/>
        <v>7815749.9999999991</v>
      </c>
    </row>
    <row r="41" spans="2:9" s="115" customFormat="1" x14ac:dyDescent="0.25">
      <c r="B41" s="228" t="s">
        <v>442</v>
      </c>
      <c r="C41" s="228" t="s">
        <v>196</v>
      </c>
      <c r="D41" s="368" t="s">
        <v>515</v>
      </c>
      <c r="E41" s="222" t="s">
        <v>491</v>
      </c>
      <c r="F41" s="223" t="s">
        <v>15</v>
      </c>
      <c r="G41" s="246">
        <v>15.05</v>
      </c>
      <c r="H41" s="224">
        <v>15000</v>
      </c>
      <c r="I41" s="224">
        <f t="shared" si="2"/>
        <v>225750</v>
      </c>
    </row>
    <row r="42" spans="2:9" s="115" customFormat="1" x14ac:dyDescent="0.25">
      <c r="B42" s="228" t="s">
        <v>443</v>
      </c>
      <c r="C42" s="228" t="s">
        <v>198</v>
      </c>
      <c r="D42" s="368" t="s">
        <v>515</v>
      </c>
      <c r="E42" s="225" t="s">
        <v>492</v>
      </c>
      <c r="F42" s="223" t="s">
        <v>200</v>
      </c>
      <c r="G42" s="246">
        <v>60.3</v>
      </c>
      <c r="H42" s="224">
        <v>20000</v>
      </c>
      <c r="I42" s="224">
        <f t="shared" si="2"/>
        <v>1206000</v>
      </c>
    </row>
    <row r="43" spans="2:9" s="115" customFormat="1" x14ac:dyDescent="0.25">
      <c r="B43" s="228" t="s">
        <v>444</v>
      </c>
      <c r="C43" s="228" t="s">
        <v>201</v>
      </c>
      <c r="D43" s="368" t="s">
        <v>515</v>
      </c>
      <c r="E43" s="225" t="s">
        <v>493</v>
      </c>
      <c r="F43" s="223" t="s">
        <v>19</v>
      </c>
      <c r="G43" s="246">
        <v>6</v>
      </c>
      <c r="H43" s="224">
        <v>20000</v>
      </c>
      <c r="I43" s="224">
        <f t="shared" si="2"/>
        <v>120000</v>
      </c>
    </row>
    <row r="44" spans="2:9" s="115" customFormat="1" x14ac:dyDescent="0.25">
      <c r="B44" s="228" t="s">
        <v>445</v>
      </c>
      <c r="C44" s="228" t="s">
        <v>203</v>
      </c>
      <c r="D44" s="368" t="s">
        <v>515</v>
      </c>
      <c r="E44" s="222" t="s">
        <v>494</v>
      </c>
      <c r="F44" s="223" t="s">
        <v>15</v>
      </c>
      <c r="G44" s="245">
        <v>31.95</v>
      </c>
      <c r="H44" s="224">
        <v>15000</v>
      </c>
      <c r="I44" s="224">
        <f t="shared" si="2"/>
        <v>479250</v>
      </c>
    </row>
    <row r="45" spans="2:9" s="115" customFormat="1" x14ac:dyDescent="0.25">
      <c r="B45" s="228" t="s">
        <v>446</v>
      </c>
      <c r="C45" s="228" t="s">
        <v>205</v>
      </c>
      <c r="D45" s="368" t="s">
        <v>515</v>
      </c>
      <c r="E45" s="222" t="s">
        <v>495</v>
      </c>
      <c r="F45" s="223" t="s">
        <v>200</v>
      </c>
      <c r="G45" s="245">
        <v>395</v>
      </c>
      <c r="H45" s="224">
        <v>10500</v>
      </c>
      <c r="I45" s="224">
        <f t="shared" si="2"/>
        <v>4147500</v>
      </c>
    </row>
    <row r="46" spans="2:9" s="115" customFormat="1" x14ac:dyDescent="0.25">
      <c r="B46" s="228" t="s">
        <v>447</v>
      </c>
      <c r="C46" s="228" t="s">
        <v>207</v>
      </c>
      <c r="D46" s="368" t="s">
        <v>515</v>
      </c>
      <c r="E46" s="222" t="s">
        <v>496</v>
      </c>
      <c r="F46" s="223" t="s">
        <v>497</v>
      </c>
      <c r="G46" s="246">
        <v>21</v>
      </c>
      <c r="H46" s="224">
        <v>50000</v>
      </c>
      <c r="I46" s="224">
        <f t="shared" si="2"/>
        <v>1050000</v>
      </c>
    </row>
    <row r="47" spans="2:9" s="115" customFormat="1" x14ac:dyDescent="0.25">
      <c r="B47" s="228" t="s">
        <v>448</v>
      </c>
      <c r="C47" s="228" t="s">
        <v>210</v>
      </c>
      <c r="D47" s="368" t="s">
        <v>515</v>
      </c>
      <c r="E47" s="222" t="s">
        <v>498</v>
      </c>
      <c r="F47" s="223" t="s">
        <v>20</v>
      </c>
      <c r="G47" s="246">
        <v>42</v>
      </c>
      <c r="H47" s="224">
        <v>10000</v>
      </c>
      <c r="I47" s="224">
        <f t="shared" si="2"/>
        <v>420000</v>
      </c>
    </row>
    <row r="48" spans="2:9" ht="25.15" customHeight="1" x14ac:dyDescent="0.25">
      <c r="B48" s="235" t="s">
        <v>449</v>
      </c>
      <c r="C48" s="235" t="s">
        <v>218</v>
      </c>
      <c r="D48" s="240"/>
      <c r="E48" s="241" t="s">
        <v>219</v>
      </c>
      <c r="F48" s="247"/>
      <c r="G48" s="248"/>
      <c r="H48" s="249"/>
      <c r="I48" s="249">
        <f>SUM(I49:I65)</f>
        <v>42294573</v>
      </c>
    </row>
    <row r="49" spans="2:9" s="115" customFormat="1" x14ac:dyDescent="0.25">
      <c r="B49" s="228" t="s">
        <v>450</v>
      </c>
      <c r="C49" s="228" t="s">
        <v>223</v>
      </c>
      <c r="D49" s="368" t="s">
        <v>563</v>
      </c>
      <c r="E49" s="222" t="s">
        <v>499</v>
      </c>
      <c r="F49" s="223" t="s">
        <v>19</v>
      </c>
      <c r="G49" s="245">
        <v>133.41999999999999</v>
      </c>
      <c r="H49" s="268">
        <v>47804.302203567684</v>
      </c>
      <c r="I49" s="268">
        <f>G49*H49</f>
        <v>6378050</v>
      </c>
    </row>
    <row r="50" spans="2:9" s="115" customFormat="1" ht="30" x14ac:dyDescent="0.25">
      <c r="B50" s="253" t="s">
        <v>451</v>
      </c>
      <c r="C50" s="253" t="s">
        <v>225</v>
      </c>
      <c r="D50" s="368" t="s">
        <v>563</v>
      </c>
      <c r="E50" s="222" t="s">
        <v>226</v>
      </c>
      <c r="F50" s="223" t="s">
        <v>497</v>
      </c>
      <c r="G50" s="246">
        <v>10</v>
      </c>
      <c r="H50" s="268">
        <v>178500</v>
      </c>
      <c r="I50" s="268">
        <f>G50*H50</f>
        <v>1785000</v>
      </c>
    </row>
    <row r="51" spans="2:9" s="115" customFormat="1" ht="60" x14ac:dyDescent="0.25">
      <c r="B51" s="228" t="s">
        <v>452</v>
      </c>
      <c r="C51" s="228" t="s">
        <v>232</v>
      </c>
      <c r="D51" s="368" t="s">
        <v>563</v>
      </c>
      <c r="E51" s="222" t="s">
        <v>233</v>
      </c>
      <c r="F51" s="223" t="s">
        <v>26</v>
      </c>
      <c r="G51" s="245">
        <v>103.8</v>
      </c>
      <c r="H51" s="268">
        <v>3000</v>
      </c>
      <c r="I51" s="268">
        <f t="shared" ref="I51:I65" si="3">H51*G51</f>
        <v>311400</v>
      </c>
    </row>
    <row r="52" spans="2:9" s="115" customFormat="1" ht="45" x14ac:dyDescent="0.25">
      <c r="B52" s="228" t="s">
        <v>453</v>
      </c>
      <c r="C52" s="228" t="s">
        <v>234</v>
      </c>
      <c r="D52" s="368" t="s">
        <v>563</v>
      </c>
      <c r="E52" s="222" t="s">
        <v>235</v>
      </c>
      <c r="F52" s="223" t="s">
        <v>26</v>
      </c>
      <c r="G52" s="246">
        <v>297.83999999999997</v>
      </c>
      <c r="H52" s="268">
        <v>3000</v>
      </c>
      <c r="I52" s="268">
        <f t="shared" si="3"/>
        <v>893519.99999999988</v>
      </c>
    </row>
    <row r="53" spans="2:9" s="115" customFormat="1" ht="30" x14ac:dyDescent="0.25">
      <c r="B53" s="228" t="s">
        <v>454</v>
      </c>
      <c r="C53" s="228" t="s">
        <v>236</v>
      </c>
      <c r="D53" s="368" t="s">
        <v>563</v>
      </c>
      <c r="E53" s="222" t="s">
        <v>237</v>
      </c>
      <c r="F53" s="223" t="s">
        <v>26</v>
      </c>
      <c r="G53" s="246">
        <f>2191+772+15.4</f>
        <v>2978.4</v>
      </c>
      <c r="H53" s="268">
        <v>3000</v>
      </c>
      <c r="I53" s="268">
        <f t="shared" si="3"/>
        <v>8935200</v>
      </c>
    </row>
    <row r="54" spans="2:9" s="115" customFormat="1" x14ac:dyDescent="0.25">
      <c r="B54" s="228" t="s">
        <v>455</v>
      </c>
      <c r="C54" s="228" t="s">
        <v>242</v>
      </c>
      <c r="D54" s="368" t="s">
        <v>564</v>
      </c>
      <c r="E54" s="222" t="s">
        <v>243</v>
      </c>
      <c r="F54" s="223" t="s">
        <v>20</v>
      </c>
      <c r="G54" s="252">
        <v>32</v>
      </c>
      <c r="H54" s="268">
        <v>33000</v>
      </c>
      <c r="I54" s="268">
        <f>G54*H54</f>
        <v>1056000</v>
      </c>
    </row>
    <row r="55" spans="2:9" s="115" customFormat="1" ht="30" x14ac:dyDescent="0.25">
      <c r="B55" s="228" t="s">
        <v>456</v>
      </c>
      <c r="C55" s="228" t="s">
        <v>251</v>
      </c>
      <c r="D55" s="368" t="s">
        <v>559</v>
      </c>
      <c r="E55" s="222" t="s">
        <v>252</v>
      </c>
      <c r="F55" s="223" t="s">
        <v>15</v>
      </c>
      <c r="G55" s="245">
        <v>399.6</v>
      </c>
      <c r="H55" s="268">
        <v>32950</v>
      </c>
      <c r="I55" s="268">
        <f t="shared" si="3"/>
        <v>13166820</v>
      </c>
    </row>
    <row r="56" spans="2:9" s="115" customFormat="1" x14ac:dyDescent="0.25">
      <c r="B56" s="228" t="s">
        <v>457</v>
      </c>
      <c r="C56" s="228" t="s">
        <v>257</v>
      </c>
      <c r="D56" s="368" t="s">
        <v>559</v>
      </c>
      <c r="E56" s="222" t="s">
        <v>258</v>
      </c>
      <c r="F56" s="223" t="s">
        <v>26</v>
      </c>
      <c r="G56" s="246">
        <f>1070.7+467.3</f>
        <v>1538</v>
      </c>
      <c r="H56" s="268">
        <v>2000</v>
      </c>
      <c r="I56" s="268">
        <f t="shared" si="3"/>
        <v>3076000</v>
      </c>
    </row>
    <row r="57" spans="2:9" s="115" customFormat="1" x14ac:dyDescent="0.25">
      <c r="B57" s="228" t="s">
        <v>458</v>
      </c>
      <c r="C57" s="228" t="s">
        <v>265</v>
      </c>
      <c r="D57" s="368" t="s">
        <v>565</v>
      </c>
      <c r="E57" s="222" t="s">
        <v>266</v>
      </c>
      <c r="F57" s="223" t="s">
        <v>26</v>
      </c>
      <c r="G57" s="246">
        <v>1733.9</v>
      </c>
      <c r="H57" s="268">
        <v>600</v>
      </c>
      <c r="I57" s="268">
        <f t="shared" si="3"/>
        <v>1040340</v>
      </c>
    </row>
    <row r="58" spans="2:9" s="115" customFormat="1" x14ac:dyDescent="0.25">
      <c r="B58" s="228" t="s">
        <v>459</v>
      </c>
      <c r="C58" s="228" t="s">
        <v>270</v>
      </c>
      <c r="D58" s="368" t="s">
        <v>565</v>
      </c>
      <c r="E58" s="222" t="s">
        <v>271</v>
      </c>
      <c r="F58" s="223" t="s">
        <v>200</v>
      </c>
      <c r="G58" s="246">
        <v>57.39</v>
      </c>
      <c r="H58" s="268">
        <v>49950</v>
      </c>
      <c r="I58" s="268">
        <f t="shared" si="3"/>
        <v>2866630.5</v>
      </c>
    </row>
    <row r="59" spans="2:9" s="115" customFormat="1" ht="30" x14ac:dyDescent="0.25">
      <c r="B59" s="228" t="s">
        <v>460</v>
      </c>
      <c r="C59" s="228" t="s">
        <v>285</v>
      </c>
      <c r="D59" s="368" t="s">
        <v>565</v>
      </c>
      <c r="E59" s="222" t="s">
        <v>286</v>
      </c>
      <c r="F59" s="223" t="s">
        <v>200</v>
      </c>
      <c r="G59" s="246">
        <v>90.75</v>
      </c>
      <c r="H59" s="268">
        <v>4950</v>
      </c>
      <c r="I59" s="268">
        <f t="shared" si="3"/>
        <v>449212.5</v>
      </c>
    </row>
    <row r="60" spans="2:9" s="115" customFormat="1" ht="30" x14ac:dyDescent="0.25">
      <c r="B60" s="228" t="s">
        <v>461</v>
      </c>
      <c r="C60" s="228" t="s">
        <v>287</v>
      </c>
      <c r="D60" s="368" t="s">
        <v>565</v>
      </c>
      <c r="E60" s="222" t="s">
        <v>288</v>
      </c>
      <c r="F60" s="223" t="s">
        <v>200</v>
      </c>
      <c r="G60" s="246">
        <v>663.2</v>
      </c>
      <c r="H60" s="268">
        <v>1000</v>
      </c>
      <c r="I60" s="268">
        <f>H60*G60</f>
        <v>663200</v>
      </c>
    </row>
    <row r="61" spans="2:9" s="115" customFormat="1" x14ac:dyDescent="0.25">
      <c r="B61" s="228" t="s">
        <v>462</v>
      </c>
      <c r="C61" s="228" t="s">
        <v>289</v>
      </c>
      <c r="D61" s="368" t="s">
        <v>565</v>
      </c>
      <c r="E61" s="222" t="s">
        <v>290</v>
      </c>
      <c r="F61" s="223" t="s">
        <v>19</v>
      </c>
      <c r="G61" s="246">
        <v>7.4</v>
      </c>
      <c r="H61" s="268">
        <v>20000</v>
      </c>
      <c r="I61" s="268">
        <f t="shared" si="3"/>
        <v>148000</v>
      </c>
    </row>
    <row r="62" spans="2:9" s="115" customFormat="1" x14ac:dyDescent="0.25">
      <c r="B62" s="228" t="s">
        <v>463</v>
      </c>
      <c r="C62" s="228" t="s">
        <v>295</v>
      </c>
      <c r="D62" s="368" t="s">
        <v>565</v>
      </c>
      <c r="E62" s="222" t="s">
        <v>296</v>
      </c>
      <c r="F62" s="223" t="s">
        <v>20</v>
      </c>
      <c r="G62" s="246">
        <v>42</v>
      </c>
      <c r="H62" s="268">
        <v>20000</v>
      </c>
      <c r="I62" s="268">
        <f t="shared" si="3"/>
        <v>840000</v>
      </c>
    </row>
    <row r="63" spans="2:9" s="115" customFormat="1" x14ac:dyDescent="0.25">
      <c r="B63" s="228" t="s">
        <v>464</v>
      </c>
      <c r="C63" s="228" t="s">
        <v>300</v>
      </c>
      <c r="D63" s="368" t="s">
        <v>565</v>
      </c>
      <c r="E63" s="222" t="s">
        <v>31</v>
      </c>
      <c r="F63" s="223" t="s">
        <v>26</v>
      </c>
      <c r="G63" s="246">
        <f>288.4+30</f>
        <v>318.39999999999998</v>
      </c>
      <c r="H63" s="268">
        <v>2000</v>
      </c>
      <c r="I63" s="268">
        <f t="shared" si="3"/>
        <v>636800</v>
      </c>
    </row>
    <row r="64" spans="2:9" s="115" customFormat="1" x14ac:dyDescent="0.25">
      <c r="B64" s="228" t="s">
        <v>465</v>
      </c>
      <c r="C64" s="228" t="s">
        <v>307</v>
      </c>
      <c r="D64" s="368" t="s">
        <v>565</v>
      </c>
      <c r="E64" s="222" t="s">
        <v>308</v>
      </c>
      <c r="F64" s="223" t="s">
        <v>15</v>
      </c>
      <c r="G64" s="246">
        <v>1.92</v>
      </c>
      <c r="H64" s="268">
        <v>20000</v>
      </c>
      <c r="I64" s="268">
        <f t="shared" si="3"/>
        <v>38400</v>
      </c>
    </row>
    <row r="65" spans="2:12" s="115" customFormat="1" x14ac:dyDescent="0.25">
      <c r="B65" s="228" t="s">
        <v>466</v>
      </c>
      <c r="C65" s="228" t="s">
        <v>310</v>
      </c>
      <c r="D65" s="368" t="s">
        <v>565</v>
      </c>
      <c r="E65" s="222" t="s">
        <v>500</v>
      </c>
      <c r="F65" s="223" t="s">
        <v>19</v>
      </c>
      <c r="G65" s="246">
        <v>0.5</v>
      </c>
      <c r="H65" s="268">
        <v>20000</v>
      </c>
      <c r="I65" s="268">
        <f t="shared" si="3"/>
        <v>10000</v>
      </c>
    </row>
    <row r="66" spans="2:12" ht="42.75" x14ac:dyDescent="0.25">
      <c r="B66" s="229" t="s">
        <v>467</v>
      </c>
      <c r="C66" s="229" t="s">
        <v>13</v>
      </c>
      <c r="D66" s="235"/>
      <c r="E66" s="236" t="s">
        <v>14</v>
      </c>
      <c r="F66" s="232"/>
      <c r="G66" s="250"/>
      <c r="H66" s="238"/>
      <c r="I66" s="238">
        <f>SUM(I67:I74)</f>
        <v>10362986.997500001</v>
      </c>
    </row>
    <row r="67" spans="2:12" s="115" customFormat="1" x14ac:dyDescent="0.25">
      <c r="B67" s="228" t="s">
        <v>468</v>
      </c>
      <c r="C67" s="228" t="s">
        <v>347</v>
      </c>
      <c r="D67" s="368" t="s">
        <v>560</v>
      </c>
      <c r="E67" s="222" t="s">
        <v>348</v>
      </c>
      <c r="F67" s="223" t="s">
        <v>15</v>
      </c>
      <c r="G67" s="243">
        <v>15.4</v>
      </c>
      <c r="H67" s="224">
        <v>20400</v>
      </c>
      <c r="I67" s="224">
        <f t="shared" ref="I67:I74" si="4">H67*G67</f>
        <v>314160</v>
      </c>
    </row>
    <row r="68" spans="2:12" s="115" customFormat="1" x14ac:dyDescent="0.25">
      <c r="B68" s="228" t="s">
        <v>469</v>
      </c>
      <c r="C68" s="228" t="s">
        <v>357</v>
      </c>
      <c r="D68" s="368" t="s">
        <v>560</v>
      </c>
      <c r="E68" s="222" t="s">
        <v>334</v>
      </c>
      <c r="F68" s="223" t="s">
        <v>15</v>
      </c>
      <c r="G68" s="243">
        <v>120.6</v>
      </c>
      <c r="H68" s="224">
        <v>20400</v>
      </c>
      <c r="I68" s="224">
        <f t="shared" si="4"/>
        <v>2460240</v>
      </c>
    </row>
    <row r="69" spans="2:12" s="115" customFormat="1" x14ac:dyDescent="0.25">
      <c r="B69" s="253" t="s">
        <v>470</v>
      </c>
      <c r="C69" s="253" t="s">
        <v>383</v>
      </c>
      <c r="D69" s="368" t="s">
        <v>560</v>
      </c>
      <c r="E69" s="222" t="s">
        <v>384</v>
      </c>
      <c r="F69" s="223" t="s">
        <v>200</v>
      </c>
      <c r="G69" s="269">
        <v>21</v>
      </c>
      <c r="H69" s="268">
        <v>3175.57</v>
      </c>
      <c r="I69" s="268">
        <f t="shared" si="4"/>
        <v>66686.97</v>
      </c>
    </row>
    <row r="70" spans="2:12" s="115" customFormat="1" ht="30" x14ac:dyDescent="0.25">
      <c r="B70" s="228" t="s">
        <v>471</v>
      </c>
      <c r="C70" s="228" t="s">
        <v>392</v>
      </c>
      <c r="D70" s="242" t="s">
        <v>562</v>
      </c>
      <c r="E70" s="222" t="s">
        <v>393</v>
      </c>
      <c r="F70" s="223" t="s">
        <v>15</v>
      </c>
      <c r="G70" s="243">
        <v>2.5</v>
      </c>
      <c r="H70" s="224">
        <v>2000.011</v>
      </c>
      <c r="I70" s="224">
        <f t="shared" si="4"/>
        <v>5000.0275000000001</v>
      </c>
    </row>
    <row r="71" spans="2:12" s="115" customFormat="1" x14ac:dyDescent="0.25">
      <c r="B71" s="228" t="s">
        <v>472</v>
      </c>
      <c r="C71" s="228" t="s">
        <v>399</v>
      </c>
      <c r="D71" s="368" t="s">
        <v>560</v>
      </c>
      <c r="E71" s="222" t="s">
        <v>400</v>
      </c>
      <c r="F71" s="223" t="s">
        <v>15</v>
      </c>
      <c r="G71" s="243">
        <v>1345.5</v>
      </c>
      <c r="H71" s="224">
        <v>3000</v>
      </c>
      <c r="I71" s="224">
        <f t="shared" si="4"/>
        <v>4036500</v>
      </c>
    </row>
    <row r="72" spans="2:12" s="115" customFormat="1" x14ac:dyDescent="0.25">
      <c r="B72" s="228" t="s">
        <v>473</v>
      </c>
      <c r="C72" s="228" t="s">
        <v>403</v>
      </c>
      <c r="D72" s="368" t="s">
        <v>560</v>
      </c>
      <c r="E72" s="222" t="s">
        <v>404</v>
      </c>
      <c r="F72" s="223" t="s">
        <v>15</v>
      </c>
      <c r="G72" s="243">
        <v>10.8</v>
      </c>
      <c r="H72" s="224">
        <v>3000</v>
      </c>
      <c r="I72" s="224">
        <f t="shared" si="4"/>
        <v>32400.000000000004</v>
      </c>
    </row>
    <row r="73" spans="2:12" s="115" customFormat="1" x14ac:dyDescent="0.25">
      <c r="B73" s="228" t="s">
        <v>474</v>
      </c>
      <c r="C73" s="228" t="s">
        <v>405</v>
      </c>
      <c r="D73" s="368" t="s">
        <v>560</v>
      </c>
      <c r="E73" s="222" t="s">
        <v>406</v>
      </c>
      <c r="F73" s="223" t="s">
        <v>26</v>
      </c>
      <c r="G73" s="243">
        <v>1080</v>
      </c>
      <c r="H73" s="224">
        <v>3100</v>
      </c>
      <c r="I73" s="224">
        <f t="shared" si="4"/>
        <v>3348000</v>
      </c>
    </row>
    <row r="74" spans="2:12" s="115" customFormat="1" ht="30" x14ac:dyDescent="0.25">
      <c r="B74" s="228" t="s">
        <v>475</v>
      </c>
      <c r="C74" s="228" t="s">
        <v>408</v>
      </c>
      <c r="D74" s="242" t="s">
        <v>562</v>
      </c>
      <c r="E74" s="222" t="s">
        <v>409</v>
      </c>
      <c r="F74" s="223" t="s">
        <v>26</v>
      </c>
      <c r="G74" s="243">
        <v>50</v>
      </c>
      <c r="H74" s="224">
        <v>2000</v>
      </c>
      <c r="I74" s="224">
        <f t="shared" si="4"/>
        <v>100000</v>
      </c>
    </row>
    <row r="75" spans="2:12" x14ac:dyDescent="0.25">
      <c r="B75" s="254"/>
      <c r="C75" s="254"/>
      <c r="D75" s="254"/>
      <c r="E75" s="256" t="s">
        <v>501</v>
      </c>
      <c r="F75" s="254"/>
      <c r="G75" s="254"/>
      <c r="H75" s="254"/>
      <c r="I75" s="258">
        <f>I13</f>
        <v>74999999.997500002</v>
      </c>
      <c r="J75" s="87">
        <f>J77/1.2</f>
        <v>75000000</v>
      </c>
      <c r="K75" s="87"/>
      <c r="L75" s="367"/>
    </row>
    <row r="76" spans="2:12" x14ac:dyDescent="0.25">
      <c r="B76" s="255"/>
      <c r="C76" s="255"/>
      <c r="D76" s="255"/>
      <c r="E76" s="257" t="s">
        <v>502</v>
      </c>
      <c r="F76" s="255"/>
      <c r="G76" s="255"/>
      <c r="H76" s="255"/>
      <c r="I76" s="259">
        <f>I75*20%</f>
        <v>14999999.999500001</v>
      </c>
      <c r="J76" s="87">
        <f>J75*20%</f>
        <v>15000000</v>
      </c>
    </row>
    <row r="77" spans="2:12" x14ac:dyDescent="0.25">
      <c r="B77" s="254"/>
      <c r="C77" s="254"/>
      <c r="D77" s="254"/>
      <c r="E77" s="256" t="s">
        <v>503</v>
      </c>
      <c r="F77" s="254"/>
      <c r="G77" s="254"/>
      <c r="H77" s="254"/>
      <c r="I77" s="258">
        <f>I76+I75</f>
        <v>89999999.997000009</v>
      </c>
      <c r="J77" s="267">
        <f>90000000</f>
        <v>90000000</v>
      </c>
    </row>
    <row r="78" spans="2:12" x14ac:dyDescent="0.25">
      <c r="I78" s="260"/>
    </row>
    <row r="81" spans="2:6" ht="15.75" x14ac:dyDescent="0.25">
      <c r="B81" s="261" t="s">
        <v>504</v>
      </c>
      <c r="F81" s="262" t="s">
        <v>508</v>
      </c>
    </row>
    <row r="82" spans="2:6" ht="15.75" x14ac:dyDescent="0.25">
      <c r="B82" s="262" t="s">
        <v>505</v>
      </c>
      <c r="F82" s="262" t="s">
        <v>509</v>
      </c>
    </row>
    <row r="83" spans="2:6" ht="15.75" x14ac:dyDescent="0.25">
      <c r="B83" s="262" t="s">
        <v>506</v>
      </c>
      <c r="F83" s="262" t="s">
        <v>506</v>
      </c>
    </row>
    <row r="84" spans="2:6" ht="15.75" x14ac:dyDescent="0.25">
      <c r="B84" s="263"/>
      <c r="F84" s="264"/>
    </row>
    <row r="85" spans="2:6" ht="15.75" x14ac:dyDescent="0.25">
      <c r="B85" s="262" t="s">
        <v>507</v>
      </c>
      <c r="F85" s="262" t="s">
        <v>510</v>
      </c>
    </row>
  </sheetData>
  <mergeCells count="10">
    <mergeCell ref="B6:I6"/>
    <mergeCell ref="B7:I7"/>
    <mergeCell ref="B9:B11"/>
    <mergeCell ref="C9:C11"/>
    <mergeCell ref="D9:D11"/>
    <mergeCell ref="E9:E11"/>
    <mergeCell ref="F9:F11"/>
    <mergeCell ref="G9:G11"/>
    <mergeCell ref="H9:H11"/>
    <mergeCell ref="I9:I11"/>
  </mergeCells>
  <printOptions horizontalCentered="1"/>
  <pageMargins left="0.19685039370078741" right="0.19685039370078741" top="0.19685039370078741" bottom="0.19685039370078741" header="0.31496062992125984" footer="0.31496062992125984"/>
  <pageSetup paperSize="9" scale="85" fitToHeight="0" orientation="landscape" r:id="rId1"/>
  <rowBreaks count="2" manualBreakCount="2">
    <brk id="64" max="8" man="1"/>
    <brk id="86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Полный реестр</vt:lpstr>
      <vt:lpstr>ВОиСР</vt:lpstr>
      <vt:lpstr>ВОиСР 2022-04-27</vt:lpstr>
      <vt:lpstr>ВОиСР объемы РД</vt:lpstr>
      <vt:lpstr>'ВОиСР объемы РД'!Заголовки_для_печати</vt:lpstr>
      <vt:lpstr>'ВОиСР 2022-04-27'!Область_печати</vt:lpstr>
      <vt:lpstr>'ВОиСР объемы РД'!Область_печати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2024-01-29T09:02:25Z</dcterms:modified>
</cp:coreProperties>
</file>