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305" windowHeight="11970" tabRatio="638"/>
  </bookViews>
  <sheets>
    <sheet name="ЗСГО_ВОР_КЖ, КМ_2" sheetId="3" r:id="rId1"/>
  </sheets>
  <definedNames>
    <definedName name="_xlnm._FilterDatabase" localSheetId="0" hidden="1">'ЗСГО_ВОР_КЖ, КМ_2'!$B$21:$G$42</definedName>
    <definedName name="_xlnm.Print_Area" localSheetId="0">'ЗСГО_ВОР_КЖ, КМ_2'!$A$1:$F$54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3" l="1"/>
  <c r="I42" i="3" s="1"/>
  <c r="H41" i="3"/>
  <c r="I41" i="3" s="1"/>
  <c r="H39" i="3"/>
  <c r="I39" i="3" s="1"/>
  <c r="H38" i="3"/>
  <c r="I38" i="3" s="1"/>
  <c r="H37" i="3"/>
  <c r="I37" i="3" s="1"/>
  <c r="H36" i="3"/>
  <c r="I36" i="3" s="1"/>
  <c r="H35" i="3"/>
  <c r="I35" i="3" s="1"/>
  <c r="H34" i="3"/>
  <c r="I34" i="3" s="1"/>
  <c r="H33" i="3"/>
  <c r="I33" i="3" s="1"/>
  <c r="H31" i="3" l="1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E32" i="3"/>
  <c r="I43" i="3" l="1"/>
  <c r="E40" i="3" l="1"/>
  <c r="E24" i="3"/>
  <c r="G43" i="3" l="1"/>
  <c r="G54" i="3"/>
</calcChain>
</file>

<file path=xl/sharedStrings.xml><?xml version="1.0" encoding="utf-8"?>
<sst xmlns="http://schemas.openxmlformats.org/spreadsheetml/2006/main" count="67" uniqueCount="43">
  <si>
    <t>ООО "АЭРОТЕРМИНАЛ"</t>
  </si>
  <si>
    <t>№ п/п</t>
  </si>
  <si>
    <t>Наименование работ и материалов</t>
  </si>
  <si>
    <t>Ед. изм.</t>
  </si>
  <si>
    <t>т</t>
  </si>
  <si>
    <t>Примечание</t>
  </si>
  <si>
    <t>Швеллер 14П по ГОСТ 8240-97 (С245 по ГОСТ 27772-2021)</t>
  </si>
  <si>
    <t>Уголок стальной горячекатанный 140х90х10 по ГОСТ 8510-86 (С245 по ГОСТ 27772-2021)</t>
  </si>
  <si>
    <t>Уголок стальной горячекатанный 140х10 по ГОСТ 8509-93 (С245 по ГОСТ 27772-2021)</t>
  </si>
  <si>
    <t>Профиль стальной гнутый замкнутый сварной 150х150х5 по ГОСТ 30245-2003 (С245 по ГОСТ 27772-2021)</t>
  </si>
  <si>
    <t>Профиль стальной гнутый замкнутый сварной 120х120х5 по ГОСТ 30245-2003 (С245 по ГОСТ 27772-2021)</t>
  </si>
  <si>
    <t>Лист стальной с чечевичным рифлением толщ. 6мм по ГОСТ 8568-77 (С245 по ГОСТ 27772-2021)</t>
  </si>
  <si>
    <t>Сталь листовая горячекатанная толщ. 6мм по ГОСТ 19903-2015 (С245 по ГОСТ 27772-2021)</t>
  </si>
  <si>
    <t>Сталь листовая горячекатанная толщ. 12мм по ГОСТ 19903-2015 (С245 по ГОСТ 27772-2021)</t>
  </si>
  <si>
    <t>Уголок стальной горячекатанный 70х6 по ГОСТ 8509-93 (С245 по ГОСТ 27772-2021)</t>
  </si>
  <si>
    <t>Уголок стальной горячекатанный 90х6 по ГОСТ 8509-93 (С245 по ГОСТ 27772-2021)</t>
  </si>
  <si>
    <t>Кол-во</t>
  </si>
  <si>
    <t>УТВЕРЖДАЮ:</t>
  </si>
  <si>
    <t>на выполнение:</t>
  </si>
  <si>
    <t>по проекту:</t>
  </si>
  <si>
    <t>код направления:</t>
  </si>
  <si>
    <t>код объекта:</t>
  </si>
  <si>
    <t>Строительство Аэровокзального комплекса (АВК) и объектов служебно-технической территории аэропорта 
г. Краснодар»</t>
  </si>
  <si>
    <t>16 «Вспомогательные аэропортовые объекты»</t>
  </si>
  <si>
    <t>Работ по устройству монолитных железобетонных и металлических конструкций здания ЗСГО</t>
  </si>
  <si>
    <r>
      <t xml:space="preserve">Устройство стоек фахверка для перегородок </t>
    </r>
    <r>
      <rPr>
        <u/>
        <sz val="11"/>
        <rFont val="Arial"/>
        <family val="2"/>
        <charset val="204"/>
      </rPr>
      <t>с изготовлением</t>
    </r>
  </si>
  <si>
    <r>
      <t xml:space="preserve">Устройство платформ и пандуса Пнд1 </t>
    </r>
    <r>
      <rPr>
        <u/>
        <sz val="11"/>
        <rFont val="Arial"/>
        <family val="2"/>
        <charset val="204"/>
      </rPr>
      <t>с изготовлением</t>
    </r>
  </si>
  <si>
    <t>Раздел 15. Устройство конструкций металлических</t>
  </si>
  <si>
    <t>контрактный пакет: 16-C001 «Устройство монолитных железобетонных и металлических конструкций здания ЗСГО»</t>
  </si>
  <si>
    <t>160401 «Здание ЗСГО»</t>
  </si>
  <si>
    <t>"_____"  ______________  2024 г.</t>
  </si>
  <si>
    <t>Сталь листовая горячекатанная толщ. 4мм по ГОСТ 19903-2015 (С245 по ГОСТ 27772-2021)</t>
  </si>
  <si>
    <r>
      <t xml:space="preserve">Устройство крышек шахт Кш1 </t>
    </r>
    <r>
      <rPr>
        <u/>
        <sz val="11"/>
        <rFont val="Arial"/>
        <family val="2"/>
        <charset val="204"/>
      </rPr>
      <t>с изготовлением</t>
    </r>
  </si>
  <si>
    <t>Сталь листовая горячекатанная толщ. 10мм по ГОСТ 19903-2015 (С245 по ГОСТ 27772-2021)</t>
  </si>
  <si>
    <t>главный аналитик: ________________ Л.Г. Хлопин</t>
  </si>
  <si>
    <t>Начальник ПТО</t>
  </si>
  <si>
    <t>Алексеенко Т.П.</t>
  </si>
  <si>
    <t>Руководитель департамента строительного производства</t>
  </si>
  <si>
    <t>Легкоконец И.Г.</t>
  </si>
  <si>
    <t>Конструкции металлические (1322-Эт2-6-КМ изм.4)</t>
  </si>
  <si>
    <t>______________ В.Г. Коктыш</t>
  </si>
  <si>
    <t>Директор по производству</t>
  </si>
  <si>
    <t>ВЕДОМОСТЬ ОБЪЕМОВ РАБОТ И МАТЕРИАЛОВ № 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</si>
</sst>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u/>
      <sz val="11"/>
      <name val="Arial"/>
      <family val="2"/>
      <charset val="204"/>
    </font>
    <font>
      <i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 indent="3"/>
    </xf>
    <xf numFmtId="0" fontId="4" fillId="0" borderId="2" xfId="0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right" vertical="center" wrapText="1"/>
    </xf>
    <xf numFmtId="0" fontId="3" fillId="0" borderId="0" xfId="1" applyFont="1" applyFill="1" applyBorder="1" applyAlignment="1">
      <alignment vertical="top"/>
    </xf>
    <xf numFmtId="0" fontId="3" fillId="0" borderId="0" xfId="1" applyFont="1" applyFill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 indent="3"/>
    </xf>
    <xf numFmtId="165" fontId="4" fillId="3" borderId="2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 indent="3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5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vertical="center" wrapText="1"/>
    </xf>
    <xf numFmtId="0" fontId="3" fillId="0" borderId="6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K55"/>
  <sheetViews>
    <sheetView tabSelected="1" view="pageBreakPreview" zoomScale="115" zoomScaleNormal="100" zoomScaleSheetLayoutView="115" workbookViewId="0">
      <selection activeCell="B12" sqref="B12:F12"/>
    </sheetView>
  </sheetViews>
  <sheetFormatPr defaultColWidth="9.140625" defaultRowHeight="14.25" x14ac:dyDescent="0.25"/>
  <cols>
    <col min="1" max="1" width="3" style="10" customWidth="1"/>
    <col min="2" max="2" width="8.7109375" style="10" customWidth="1"/>
    <col min="3" max="3" width="60.7109375" style="10" customWidth="1"/>
    <col min="4" max="4" width="10.7109375" style="11" customWidth="1"/>
    <col min="5" max="5" width="10.7109375" style="12" customWidth="1"/>
    <col min="6" max="6" width="30.7109375" style="10" customWidth="1"/>
    <col min="7" max="7" width="10.7109375" style="51" customWidth="1"/>
    <col min="8" max="10" width="10.7109375" style="34" customWidth="1"/>
    <col min="11" max="15" width="10.7109375" style="10" customWidth="1"/>
    <col min="16" max="16384" width="9.140625" style="10"/>
  </cols>
  <sheetData>
    <row r="2" spans="2:10" s="9" customFormat="1" ht="12.75" customHeight="1" x14ac:dyDescent="0.2">
      <c r="B2" s="1"/>
      <c r="C2" s="2"/>
      <c r="D2" s="3"/>
      <c r="E2" s="23"/>
      <c r="F2" s="23"/>
      <c r="G2" s="50"/>
      <c r="H2" s="50"/>
      <c r="I2" s="3"/>
      <c r="J2" s="3"/>
    </row>
    <row r="3" spans="2:10" s="9" customFormat="1" ht="12.75" customHeight="1" x14ac:dyDescent="0.2">
      <c r="B3" s="1"/>
      <c r="C3" s="2"/>
      <c r="D3" s="3"/>
      <c r="E3" s="23"/>
      <c r="F3" s="23" t="s">
        <v>17</v>
      </c>
      <c r="G3" s="50"/>
      <c r="H3" s="50"/>
      <c r="I3" s="3"/>
      <c r="J3" s="3"/>
    </row>
    <row r="4" spans="2:10" s="9" customFormat="1" ht="12.75" customHeight="1" x14ac:dyDescent="0.2">
      <c r="B4" s="1"/>
      <c r="C4" s="2"/>
      <c r="D4" s="3"/>
      <c r="E4" s="23"/>
      <c r="F4" s="23" t="s">
        <v>41</v>
      </c>
      <c r="G4" s="50"/>
      <c r="H4" s="50"/>
      <c r="I4" s="3"/>
      <c r="J4" s="3"/>
    </row>
    <row r="5" spans="2:10" s="9" customFormat="1" ht="12.75" customHeight="1" x14ac:dyDescent="0.2">
      <c r="B5" s="1"/>
      <c r="C5" s="2"/>
      <c r="D5" s="3"/>
      <c r="E5" s="23"/>
      <c r="F5" s="23" t="s">
        <v>0</v>
      </c>
      <c r="G5" s="50"/>
      <c r="H5" s="50"/>
      <c r="I5" s="3"/>
      <c r="J5" s="3"/>
    </row>
    <row r="6" spans="2:10" s="9" customFormat="1" ht="12.75" customHeight="1" x14ac:dyDescent="0.2">
      <c r="B6" s="1"/>
      <c r="C6" s="2"/>
      <c r="D6" s="3"/>
      <c r="E6" s="23"/>
      <c r="F6" s="23"/>
      <c r="G6" s="50"/>
      <c r="H6" s="50"/>
      <c r="I6" s="3"/>
      <c r="J6" s="3"/>
    </row>
    <row r="7" spans="2:10" s="9" customFormat="1" ht="12.75" customHeight="1" x14ac:dyDescent="0.2">
      <c r="B7" s="1"/>
      <c r="C7" s="2"/>
      <c r="D7" s="3"/>
      <c r="E7" s="23"/>
      <c r="F7" s="23" t="s">
        <v>40</v>
      </c>
      <c r="G7" s="50"/>
      <c r="H7" s="50"/>
      <c r="I7" s="3"/>
      <c r="J7" s="3"/>
    </row>
    <row r="8" spans="2:10" s="9" customFormat="1" ht="12.75" customHeight="1" x14ac:dyDescent="0.2">
      <c r="B8" s="1"/>
      <c r="C8" s="2"/>
      <c r="D8" s="3"/>
      <c r="E8" s="23"/>
      <c r="F8" s="24"/>
      <c r="G8" s="50"/>
      <c r="H8" s="50"/>
      <c r="I8" s="3"/>
      <c r="J8" s="3"/>
    </row>
    <row r="9" spans="2:10" s="9" customFormat="1" x14ac:dyDescent="0.2">
      <c r="B9" s="1"/>
      <c r="C9" s="2"/>
      <c r="D9" s="3"/>
      <c r="E9" s="23"/>
      <c r="F9" s="23"/>
      <c r="G9" s="50"/>
      <c r="H9" s="50"/>
      <c r="I9" s="3"/>
      <c r="J9" s="3"/>
    </row>
    <row r="10" spans="2:10" s="9" customFormat="1" ht="12.75" customHeight="1" x14ac:dyDescent="0.2">
      <c r="B10" s="1"/>
      <c r="C10" s="2"/>
      <c r="D10" s="3"/>
      <c r="E10" s="23"/>
      <c r="F10" s="23" t="s">
        <v>30</v>
      </c>
      <c r="G10" s="50"/>
      <c r="H10" s="50"/>
      <c r="I10" s="3"/>
      <c r="J10" s="3"/>
    </row>
    <row r="11" spans="2:10" s="9" customFormat="1" ht="12.75" customHeight="1" x14ac:dyDescent="0.2">
      <c r="B11" s="1"/>
      <c r="C11" s="2"/>
      <c r="D11" s="3"/>
      <c r="E11" s="23"/>
      <c r="F11" s="4"/>
      <c r="G11" s="50"/>
      <c r="H11" s="50"/>
      <c r="I11" s="3"/>
      <c r="J11" s="3"/>
    </row>
    <row r="12" spans="2:10" s="9" customFormat="1" x14ac:dyDescent="0.2">
      <c r="B12" s="60" t="s">
        <v>42</v>
      </c>
      <c r="C12" s="60"/>
      <c r="D12" s="60"/>
      <c r="E12" s="60"/>
      <c r="F12" s="60"/>
      <c r="G12" s="50"/>
      <c r="H12" s="50"/>
      <c r="I12" s="3"/>
      <c r="J12" s="3"/>
    </row>
    <row r="13" spans="2:10" s="9" customFormat="1" ht="12.75" customHeight="1" x14ac:dyDescent="0.2">
      <c r="B13" s="5"/>
      <c r="C13" s="5"/>
      <c r="D13" s="5"/>
      <c r="E13" s="6"/>
      <c r="F13" s="7"/>
      <c r="G13" s="50"/>
      <c r="H13" s="50"/>
      <c r="I13" s="3"/>
      <c r="J13" s="3"/>
    </row>
    <row r="14" spans="2:10" s="9" customFormat="1" ht="36.75" customHeight="1" x14ac:dyDescent="0.2">
      <c r="B14" s="25" t="s">
        <v>18</v>
      </c>
      <c r="C14" s="26"/>
      <c r="D14" s="61" t="s">
        <v>24</v>
      </c>
      <c r="E14" s="61"/>
      <c r="F14" s="61"/>
      <c r="G14" s="50"/>
      <c r="H14" s="50"/>
      <c r="I14" s="3"/>
      <c r="J14" s="3"/>
    </row>
    <row r="15" spans="2:10" s="9" customFormat="1" ht="39.75" customHeight="1" x14ac:dyDescent="0.2">
      <c r="B15" s="26" t="s">
        <v>19</v>
      </c>
      <c r="C15" s="26"/>
      <c r="D15" s="62" t="s">
        <v>22</v>
      </c>
      <c r="E15" s="62"/>
      <c r="F15" s="62"/>
      <c r="G15" s="50"/>
      <c r="H15" s="50"/>
      <c r="I15" s="3"/>
      <c r="J15" s="3"/>
    </row>
    <row r="16" spans="2:10" s="9" customFormat="1" ht="30" customHeight="1" x14ac:dyDescent="0.2">
      <c r="B16" s="26" t="s">
        <v>20</v>
      </c>
      <c r="C16" s="26"/>
      <c r="D16" s="63" t="s">
        <v>23</v>
      </c>
      <c r="E16" s="63"/>
      <c r="F16" s="63"/>
      <c r="G16" s="50"/>
      <c r="H16" s="50"/>
      <c r="I16" s="3"/>
      <c r="J16" s="3"/>
    </row>
    <row r="17" spans="2:10" s="9" customFormat="1" ht="30" customHeight="1" x14ac:dyDescent="0.2">
      <c r="B17" s="26" t="s">
        <v>21</v>
      </c>
      <c r="C17" s="26"/>
      <c r="D17" s="63" t="s">
        <v>29</v>
      </c>
      <c r="E17" s="63"/>
      <c r="F17" s="63"/>
      <c r="G17" s="50"/>
      <c r="H17" s="50"/>
      <c r="I17" s="3"/>
      <c r="J17" s="3"/>
    </row>
    <row r="18" spans="2:10" s="9" customFormat="1" ht="30" customHeight="1" x14ac:dyDescent="0.2">
      <c r="B18" s="8" t="s">
        <v>34</v>
      </c>
      <c r="C18" s="8"/>
      <c r="D18" s="58"/>
      <c r="E18" s="58"/>
      <c r="F18" s="58"/>
      <c r="G18" s="50"/>
      <c r="H18" s="50"/>
      <c r="I18" s="3"/>
      <c r="J18" s="3"/>
    </row>
    <row r="19" spans="2:10" s="9" customFormat="1" ht="19.5" customHeight="1" x14ac:dyDescent="0.2">
      <c r="B19" s="59" t="s">
        <v>28</v>
      </c>
      <c r="C19" s="59"/>
      <c r="D19" s="59"/>
      <c r="E19" s="59"/>
      <c r="F19" s="59"/>
      <c r="G19" s="50"/>
      <c r="H19" s="50"/>
      <c r="I19" s="3"/>
      <c r="J19" s="3"/>
    </row>
    <row r="20" spans="2:10" s="13" customFormat="1" ht="15" x14ac:dyDescent="0.25">
      <c r="B20" s="14"/>
      <c r="C20" s="14"/>
      <c r="D20" s="14"/>
      <c r="E20" s="15"/>
      <c r="F20" s="14"/>
      <c r="G20" s="51"/>
      <c r="H20" s="34"/>
      <c r="I20" s="34"/>
      <c r="J20" s="34"/>
    </row>
    <row r="21" spans="2:10" s="11" customFormat="1" ht="49.15" customHeight="1" x14ac:dyDescent="0.25">
      <c r="B21" s="16" t="s">
        <v>1</v>
      </c>
      <c r="C21" s="16" t="s">
        <v>2</v>
      </c>
      <c r="D21" s="16" t="s">
        <v>3</v>
      </c>
      <c r="E21" s="17" t="s">
        <v>16</v>
      </c>
      <c r="F21" s="16" t="s">
        <v>5</v>
      </c>
      <c r="G21" s="52"/>
      <c r="H21" s="34"/>
      <c r="I21" s="34"/>
      <c r="J21" s="34"/>
    </row>
    <row r="22" spans="2:10" ht="33" customHeight="1" x14ac:dyDescent="0.25">
      <c r="B22" s="29"/>
      <c r="C22" s="30" t="s">
        <v>39</v>
      </c>
      <c r="D22" s="27"/>
      <c r="E22" s="27"/>
      <c r="F22" s="28"/>
    </row>
    <row r="23" spans="2:10" ht="35.1" customHeight="1" x14ac:dyDescent="0.25">
      <c r="B23" s="42"/>
      <c r="C23" s="55" t="s">
        <v>27</v>
      </c>
      <c r="D23" s="42"/>
      <c r="E23" s="56"/>
      <c r="F23" s="43"/>
    </row>
    <row r="24" spans="2:10" ht="33" customHeight="1" x14ac:dyDescent="0.25">
      <c r="B24" s="42">
        <v>1</v>
      </c>
      <c r="C24" s="44" t="s">
        <v>25</v>
      </c>
      <c r="D24" s="45" t="s">
        <v>4</v>
      </c>
      <c r="E24" s="46">
        <f>SUM(E25:E31)</f>
        <v>0.94377000000000011</v>
      </c>
      <c r="F24" s="43"/>
    </row>
    <row r="25" spans="2:10" ht="33" customHeight="1" x14ac:dyDescent="0.25">
      <c r="B25" s="42"/>
      <c r="C25" s="47" t="s">
        <v>6</v>
      </c>
      <c r="D25" s="42" t="s">
        <v>4</v>
      </c>
      <c r="E25" s="48">
        <v>0.61377000000000004</v>
      </c>
      <c r="F25" s="43"/>
      <c r="G25" s="53"/>
      <c r="H25" s="40">
        <f>613.77/1000</f>
        <v>0.61376999999999993</v>
      </c>
      <c r="I25" s="41">
        <f>ROUND(H25,3)</f>
        <v>0.61399999999999999</v>
      </c>
    </row>
    <row r="26" spans="2:10" ht="33" customHeight="1" x14ac:dyDescent="0.25">
      <c r="B26" s="42"/>
      <c r="C26" s="47" t="s">
        <v>7</v>
      </c>
      <c r="D26" s="42" t="s">
        <v>4</v>
      </c>
      <c r="E26" s="48">
        <v>6.2E-2</v>
      </c>
      <c r="F26" s="43"/>
      <c r="H26" s="40">
        <f>62.16/1000</f>
        <v>6.216E-2</v>
      </c>
      <c r="I26" s="41">
        <f t="shared" ref="I26:I42" si="0">ROUND(H26,3)</f>
        <v>6.2E-2</v>
      </c>
    </row>
    <row r="27" spans="2:10" ht="33" customHeight="1" x14ac:dyDescent="0.25">
      <c r="B27" s="42"/>
      <c r="C27" s="47" t="s">
        <v>8</v>
      </c>
      <c r="D27" s="42" t="s">
        <v>4</v>
      </c>
      <c r="E27" s="48">
        <v>8.0000000000000002E-3</v>
      </c>
      <c r="F27" s="43"/>
      <c r="H27" s="40">
        <f>7.72/1000</f>
        <v>7.7199999999999994E-3</v>
      </c>
      <c r="I27" s="41">
        <f t="shared" si="0"/>
        <v>8.0000000000000002E-3</v>
      </c>
    </row>
    <row r="28" spans="2:10" ht="33" customHeight="1" x14ac:dyDescent="0.25">
      <c r="B28" s="42"/>
      <c r="C28" s="47" t="s">
        <v>13</v>
      </c>
      <c r="D28" s="42" t="s">
        <v>4</v>
      </c>
      <c r="E28" s="48">
        <v>6.8000000000000005E-2</v>
      </c>
      <c r="F28" s="43"/>
      <c r="H28" s="40">
        <f>68.18/1000</f>
        <v>6.8180000000000004E-2</v>
      </c>
      <c r="I28" s="41">
        <f t="shared" si="0"/>
        <v>6.8000000000000005E-2</v>
      </c>
    </row>
    <row r="29" spans="2:10" s="38" customFormat="1" ht="33" customHeight="1" x14ac:dyDescent="0.25">
      <c r="B29" s="42"/>
      <c r="C29" s="47" t="s">
        <v>12</v>
      </c>
      <c r="D29" s="42" t="s">
        <v>4</v>
      </c>
      <c r="E29" s="48">
        <v>0.01</v>
      </c>
      <c r="F29" s="43"/>
      <c r="G29" s="51"/>
      <c r="H29" s="40">
        <f>10.4/1000</f>
        <v>1.04E-2</v>
      </c>
      <c r="I29" s="41">
        <f t="shared" si="0"/>
        <v>0.01</v>
      </c>
      <c r="J29" s="34"/>
    </row>
    <row r="30" spans="2:10" ht="33" customHeight="1" x14ac:dyDescent="0.25">
      <c r="B30" s="42"/>
      <c r="C30" s="47" t="s">
        <v>12</v>
      </c>
      <c r="D30" s="42" t="s">
        <v>4</v>
      </c>
      <c r="E30" s="48">
        <v>1.7000000000000001E-2</v>
      </c>
      <c r="F30" s="43"/>
      <c r="H30" s="40">
        <f>16.82/1000</f>
        <v>1.6820000000000002E-2</v>
      </c>
      <c r="I30" s="41">
        <f t="shared" si="0"/>
        <v>1.7000000000000001E-2</v>
      </c>
    </row>
    <row r="31" spans="2:10" ht="42.75" x14ac:dyDescent="0.25">
      <c r="B31" s="42"/>
      <c r="C31" s="47" t="s">
        <v>10</v>
      </c>
      <c r="D31" s="42" t="s">
        <v>4</v>
      </c>
      <c r="E31" s="48">
        <v>0.16500000000000001</v>
      </c>
      <c r="F31" s="43"/>
      <c r="H31" s="40">
        <f>165/1000</f>
        <v>0.16500000000000001</v>
      </c>
      <c r="I31" s="41">
        <f t="shared" si="0"/>
        <v>0.16500000000000001</v>
      </c>
    </row>
    <row r="32" spans="2:10" s="38" customFormat="1" ht="33" customHeight="1" x14ac:dyDescent="0.25">
      <c r="B32" s="42">
        <v>2</v>
      </c>
      <c r="C32" s="44" t="s">
        <v>26</v>
      </c>
      <c r="D32" s="45" t="s">
        <v>4</v>
      </c>
      <c r="E32" s="46">
        <f>SUM(E33:E39)</f>
        <v>3.1920000000000002</v>
      </c>
      <c r="F32" s="43"/>
      <c r="G32" s="51"/>
      <c r="H32" s="34"/>
      <c r="I32" s="34"/>
      <c r="J32" s="34"/>
    </row>
    <row r="33" spans="2:11" s="38" customFormat="1" ht="33" customHeight="1" x14ac:dyDescent="0.25">
      <c r="B33" s="42"/>
      <c r="C33" s="47" t="s">
        <v>6</v>
      </c>
      <c r="D33" s="45" t="s">
        <v>4</v>
      </c>
      <c r="E33" s="48">
        <v>4.1000000000000002E-2</v>
      </c>
      <c r="F33" s="43"/>
      <c r="G33" s="51"/>
      <c r="H33" s="40">
        <f>41.42/1000</f>
        <v>4.1419999999999998E-2</v>
      </c>
      <c r="I33" s="41">
        <f t="shared" si="0"/>
        <v>4.1000000000000002E-2</v>
      </c>
      <c r="J33" s="34"/>
    </row>
    <row r="34" spans="2:11" s="38" customFormat="1" ht="33" customHeight="1" x14ac:dyDescent="0.25">
      <c r="B34" s="42"/>
      <c r="C34" s="47" t="s">
        <v>14</v>
      </c>
      <c r="D34" s="45" t="s">
        <v>4</v>
      </c>
      <c r="E34" s="48">
        <v>3.7999999999999999E-2</v>
      </c>
      <c r="F34" s="43"/>
      <c r="G34" s="51"/>
      <c r="H34" s="40">
        <f>37.93/1000</f>
        <v>3.7929999999999998E-2</v>
      </c>
      <c r="I34" s="41">
        <f t="shared" si="0"/>
        <v>3.7999999999999999E-2</v>
      </c>
      <c r="J34" s="34"/>
    </row>
    <row r="35" spans="2:11" s="38" customFormat="1" ht="33" customHeight="1" x14ac:dyDescent="0.25">
      <c r="B35" s="42"/>
      <c r="C35" s="47" t="s">
        <v>15</v>
      </c>
      <c r="D35" s="45" t="s">
        <v>4</v>
      </c>
      <c r="E35" s="48">
        <v>3.3000000000000002E-2</v>
      </c>
      <c r="F35" s="43"/>
      <c r="G35" s="51"/>
      <c r="H35" s="40">
        <f>33.32/1000</f>
        <v>3.3320000000000002E-2</v>
      </c>
      <c r="I35" s="41">
        <f t="shared" si="0"/>
        <v>3.3000000000000002E-2</v>
      </c>
      <c r="J35" s="34"/>
    </row>
    <row r="36" spans="2:11" s="38" customFormat="1" ht="33" customHeight="1" x14ac:dyDescent="0.25">
      <c r="B36" s="42"/>
      <c r="C36" s="47" t="s">
        <v>31</v>
      </c>
      <c r="D36" s="45" t="s">
        <v>4</v>
      </c>
      <c r="E36" s="48">
        <v>0.115</v>
      </c>
      <c r="F36" s="43"/>
      <c r="G36" s="51"/>
      <c r="H36" s="40">
        <f>114.6/1000</f>
        <v>0.11459999999999999</v>
      </c>
      <c r="I36" s="41">
        <f t="shared" si="0"/>
        <v>0.115</v>
      </c>
      <c r="J36" s="34"/>
    </row>
    <row r="37" spans="2:11" s="39" customFormat="1" ht="33" customHeight="1" x14ac:dyDescent="0.25">
      <c r="B37" s="42"/>
      <c r="C37" s="47" t="s">
        <v>12</v>
      </c>
      <c r="D37" s="45" t="s">
        <v>4</v>
      </c>
      <c r="E37" s="48">
        <v>7.5999999999999998E-2</v>
      </c>
      <c r="F37" s="43"/>
      <c r="G37" s="51"/>
      <c r="H37" s="40">
        <f>76.02/1000</f>
        <v>7.601999999999999E-2</v>
      </c>
      <c r="I37" s="41">
        <f t="shared" si="0"/>
        <v>7.5999999999999998E-2</v>
      </c>
      <c r="J37" s="34"/>
    </row>
    <row r="38" spans="2:11" s="38" customFormat="1" ht="42.75" x14ac:dyDescent="0.25">
      <c r="B38" s="42"/>
      <c r="C38" s="47" t="s">
        <v>9</v>
      </c>
      <c r="D38" s="45" t="s">
        <v>4</v>
      </c>
      <c r="E38" s="48">
        <v>1.339</v>
      </c>
      <c r="F38" s="43"/>
      <c r="G38" s="51"/>
      <c r="H38" s="40">
        <f>1338.94/1000</f>
        <v>1.33894</v>
      </c>
      <c r="I38" s="41">
        <f t="shared" si="0"/>
        <v>1.339</v>
      </c>
      <c r="J38" s="34"/>
    </row>
    <row r="39" spans="2:11" s="38" customFormat="1" ht="33" customHeight="1" x14ac:dyDescent="0.25">
      <c r="B39" s="42"/>
      <c r="C39" s="49" t="s">
        <v>11</v>
      </c>
      <c r="D39" s="45" t="s">
        <v>4</v>
      </c>
      <c r="E39" s="48">
        <v>1.55</v>
      </c>
      <c r="F39" s="43"/>
      <c r="G39" s="51"/>
      <c r="H39" s="40">
        <f>1550/1000</f>
        <v>1.55</v>
      </c>
      <c r="I39" s="41">
        <f t="shared" si="0"/>
        <v>1.55</v>
      </c>
      <c r="J39" s="34"/>
    </row>
    <row r="40" spans="2:11" ht="33" customHeight="1" x14ac:dyDescent="0.25">
      <c r="B40" s="42">
        <v>3</v>
      </c>
      <c r="C40" s="44" t="s">
        <v>32</v>
      </c>
      <c r="D40" s="45" t="s">
        <v>4</v>
      </c>
      <c r="E40" s="46">
        <f>SUM(E41:E42)</f>
        <v>0.622</v>
      </c>
      <c r="F40" s="43"/>
    </row>
    <row r="41" spans="2:11" ht="33" customHeight="1" x14ac:dyDescent="0.25">
      <c r="B41" s="42"/>
      <c r="C41" s="47" t="s">
        <v>12</v>
      </c>
      <c r="D41" s="45" t="s">
        <v>4</v>
      </c>
      <c r="E41" s="48">
        <v>1.2E-2</v>
      </c>
      <c r="F41" s="43"/>
      <c r="H41" s="40">
        <f>12/1000</f>
        <v>1.2E-2</v>
      </c>
      <c r="I41" s="41">
        <f t="shared" si="0"/>
        <v>1.2E-2</v>
      </c>
    </row>
    <row r="42" spans="2:11" ht="33" customHeight="1" x14ac:dyDescent="0.25">
      <c r="B42" s="42"/>
      <c r="C42" s="47" t="s">
        <v>33</v>
      </c>
      <c r="D42" s="45" t="s">
        <v>4</v>
      </c>
      <c r="E42" s="48">
        <v>0.61</v>
      </c>
      <c r="F42" s="43"/>
      <c r="H42" s="40">
        <f>609.5/1000</f>
        <v>0.60950000000000004</v>
      </c>
      <c r="I42" s="41">
        <f t="shared" si="0"/>
        <v>0.61</v>
      </c>
    </row>
    <row r="43" spans="2:11" ht="33" customHeight="1" x14ac:dyDescent="0.25">
      <c r="B43" s="18"/>
      <c r="C43" s="20"/>
      <c r="D43" s="21"/>
      <c r="E43" s="22"/>
      <c r="F43" s="19"/>
      <c r="G43" s="53">
        <f>E24+E32+E40</f>
        <v>4.7577699999999998</v>
      </c>
      <c r="I43" s="54">
        <f>SUM(I25:I42)</f>
        <v>4.758</v>
      </c>
    </row>
    <row r="45" spans="2:11" ht="15" customHeight="1" x14ac:dyDescent="0.25">
      <c r="B45" s="57"/>
      <c r="C45" s="57"/>
      <c r="K45" s="31"/>
    </row>
    <row r="46" spans="2:11" ht="15" customHeight="1" x14ac:dyDescent="0.25">
      <c r="B46" s="57"/>
      <c r="C46" s="57"/>
    </row>
    <row r="47" spans="2:11" ht="14.25" customHeight="1" x14ac:dyDescent="0.25">
      <c r="B47" s="57" t="s">
        <v>35</v>
      </c>
      <c r="C47" s="57"/>
    </row>
    <row r="48" spans="2:11" x14ac:dyDescent="0.25">
      <c r="B48" s="57" t="s">
        <v>0</v>
      </c>
      <c r="C48" s="57"/>
      <c r="D48" s="32"/>
      <c r="E48" s="33"/>
      <c r="F48" s="10" t="s">
        <v>36</v>
      </c>
    </row>
    <row r="50" spans="2:7" x14ac:dyDescent="0.25">
      <c r="B50" s="57"/>
      <c r="C50" s="57"/>
    </row>
    <row r="51" spans="2:7" x14ac:dyDescent="0.25">
      <c r="B51" s="57" t="s">
        <v>37</v>
      </c>
      <c r="C51" s="57"/>
    </row>
    <row r="52" spans="2:7" ht="14.25" customHeight="1" x14ac:dyDescent="0.25">
      <c r="B52" s="57" t="s">
        <v>0</v>
      </c>
      <c r="C52" s="57"/>
      <c r="D52" s="32"/>
      <c r="E52" s="33"/>
      <c r="F52" s="10" t="s">
        <v>38</v>
      </c>
    </row>
    <row r="53" spans="2:7" x14ac:dyDescent="0.25">
      <c r="B53" s="57"/>
      <c r="C53" s="57"/>
      <c r="D53" s="35"/>
      <c r="E53" s="36"/>
      <c r="F53" s="37"/>
    </row>
    <row r="54" spans="2:7" x14ac:dyDescent="0.25">
      <c r="G54" s="51">
        <f>SUM(E22:E43)</f>
        <v>9.5155400000000014</v>
      </c>
    </row>
    <row r="55" spans="2:7" x14ac:dyDescent="0.25">
      <c r="F55" s="11"/>
    </row>
  </sheetData>
  <autoFilter ref="B21:G42"/>
  <mergeCells count="15">
    <mergeCell ref="D18:F18"/>
    <mergeCell ref="B19:F19"/>
    <mergeCell ref="B12:F12"/>
    <mergeCell ref="D14:F14"/>
    <mergeCell ref="D15:F15"/>
    <mergeCell ref="D16:F16"/>
    <mergeCell ref="D17:F17"/>
    <mergeCell ref="B51:C51"/>
    <mergeCell ref="B52:C52"/>
    <mergeCell ref="B53:C53"/>
    <mergeCell ref="B45:C45"/>
    <mergeCell ref="B46:C46"/>
    <mergeCell ref="B47:C47"/>
    <mergeCell ref="B48:C48"/>
    <mergeCell ref="B50:C50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ЗСГО_ВОР_КЖ, КМ_2</vt:lpstr>
      <vt:lpstr>'ЗСГО_ВОР_КЖ, КМ_2'!Область_печати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2024-09-10T13:56:03Z</dcterms:modified>
</cp:coreProperties>
</file>