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20 Transfer\Ружило\Мои здания\Все ВОР по вспомогательным зданиям\КПП №1\"/>
    </mc:Choice>
  </mc:AlternateContent>
  <bookViews>
    <workbookView xWindow="0" yWindow="0" windowWidth="28770" windowHeight="12270" tabRatio="546"/>
  </bookViews>
  <sheets>
    <sheet name="ДОКУМЕНТЫ" sheetId="11" r:id="rId1"/>
    <sheet name="Лист1" sheetId="12" r:id="rId2"/>
  </sheets>
  <definedNames>
    <definedName name="_xlnm._FilterDatabase" localSheetId="0" hidden="1">ДОКУМЕНТЫ!$A$13:$E$43</definedName>
    <definedName name="_xlnm.Print_Area" localSheetId="0">ДОКУМЕНТЫ!$A$1:$E$166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1" l="1"/>
  <c r="D46" i="11"/>
  <c r="D48" i="11"/>
  <c r="D40" i="11"/>
  <c r="D33" i="11"/>
  <c r="D137" i="11"/>
  <c r="D136" i="11"/>
  <c r="D133" i="11" l="1"/>
  <c r="D132" i="11"/>
  <c r="D131" i="11"/>
  <c r="D127" i="11"/>
  <c r="D126" i="11"/>
  <c r="D125" i="11"/>
  <c r="D121" i="11"/>
  <c r="D120" i="11"/>
  <c r="D119" i="11"/>
  <c r="D130" i="11"/>
  <c r="D124" i="11"/>
  <c r="D118" i="11"/>
  <c r="D115" i="11"/>
  <c r="D114" i="11"/>
  <c r="D113" i="11"/>
  <c r="D112" i="11"/>
  <c r="D109" i="11"/>
  <c r="D108" i="11"/>
  <c r="D107" i="11"/>
  <c r="D103" i="11"/>
  <c r="D102" i="11"/>
  <c r="D101" i="11"/>
  <c r="D97" i="11"/>
  <c r="D96" i="11"/>
  <c r="D95" i="11"/>
  <c r="D91" i="11"/>
  <c r="D90" i="11"/>
  <c r="D89" i="11"/>
  <c r="D106" i="11"/>
  <c r="D100" i="11"/>
  <c r="D94" i="11"/>
  <c r="D88" i="11"/>
  <c r="D85" i="11"/>
  <c r="D84" i="11"/>
  <c r="D83" i="11"/>
  <c r="D82" i="11"/>
  <c r="D79" i="11"/>
  <c r="D78" i="11"/>
  <c r="D77" i="11"/>
  <c r="D76" i="11"/>
  <c r="D73" i="11"/>
  <c r="D72" i="11"/>
  <c r="D71" i="11"/>
  <c r="D70" i="11"/>
  <c r="D67" i="11"/>
  <c r="D66" i="11"/>
  <c r="D65" i="11"/>
  <c r="D64" i="11"/>
  <c r="D61" i="11"/>
  <c r="D60" i="11"/>
  <c r="D59" i="11"/>
  <c r="D58" i="11"/>
  <c r="D54" i="11" l="1"/>
  <c r="D55" i="11"/>
  <c r="D49" i="11"/>
  <c r="D43" i="11"/>
  <c r="D42" i="11"/>
  <c r="D30" i="11"/>
  <c r="D29" i="11"/>
  <c r="D36" i="11"/>
  <c r="D37" i="11"/>
  <c r="D35" i="11"/>
  <c r="D28" i="11"/>
  <c r="D25" i="11"/>
  <c r="D149" i="11" l="1"/>
  <c r="D32" i="12" l="1"/>
  <c r="F33" i="12" l="1"/>
  <c r="F34" i="12"/>
  <c r="F35" i="12"/>
  <c r="F36" i="12"/>
  <c r="F37" i="12"/>
  <c r="F38" i="12"/>
  <c r="F39" i="12"/>
  <c r="F32" i="12"/>
  <c r="F40" i="12" l="1"/>
</calcChain>
</file>

<file path=xl/sharedStrings.xml><?xml version="1.0" encoding="utf-8"?>
<sst xmlns="http://schemas.openxmlformats.org/spreadsheetml/2006/main" count="362" uniqueCount="179">
  <si>
    <t>Примечания</t>
  </si>
  <si>
    <t>Ед, изм.</t>
  </si>
  <si>
    <t>м2</t>
  </si>
  <si>
    <t>№ п/п</t>
  </si>
  <si>
    <t>Наименование работ и материалов</t>
  </si>
  <si>
    <t>На выполнение:</t>
  </si>
  <si>
    <t>По проекту:</t>
  </si>
  <si>
    <t>Код направления:</t>
  </si>
  <si>
    <t>Код объекта</t>
  </si>
  <si>
    <t>Главный аналитик ________________С.С. Сенцов</t>
  </si>
  <si>
    <t>Строительство Аэровокзального комплекса (АВК) и объектов служебно-технической территории аэропорта г. Краснодар</t>
  </si>
  <si>
    <t>Объемы материалов подлежат уточнению</t>
  </si>
  <si>
    <t>Общий объем работ</t>
  </si>
  <si>
    <t>шт</t>
  </si>
  <si>
    <t>м3</t>
  </si>
  <si>
    <t>л</t>
  </si>
  <si>
    <t>1</t>
  </si>
  <si>
    <t>1.1</t>
  </si>
  <si>
    <t>1.2</t>
  </si>
  <si>
    <t>1.3</t>
  </si>
  <si>
    <t>1.4</t>
  </si>
  <si>
    <t>1.6</t>
  </si>
  <si>
    <t>м.п</t>
  </si>
  <si>
    <t>Бетон В25 F150 W6 ГОСТ 26633-2015</t>
  </si>
  <si>
    <t>Устройство фундаментных балок</t>
  </si>
  <si>
    <t>19 «Объекты генплана и благоустройства»</t>
  </si>
  <si>
    <t>Руководитель департамента строительного производства ________________________Легкоконец И.Г.</t>
  </si>
  <si>
    <t>1.5</t>
  </si>
  <si>
    <t>2</t>
  </si>
  <si>
    <t>2.1</t>
  </si>
  <si>
    <t>3</t>
  </si>
  <si>
    <t>3.1</t>
  </si>
  <si>
    <t>4</t>
  </si>
  <si>
    <t>4.1</t>
  </si>
  <si>
    <t>5</t>
  </si>
  <si>
    <t>5.1</t>
  </si>
  <si>
    <t>6</t>
  </si>
  <si>
    <t>6.1</t>
  </si>
  <si>
    <t>7</t>
  </si>
  <si>
    <t>7.1</t>
  </si>
  <si>
    <t>8</t>
  </si>
  <si>
    <t>8.1</t>
  </si>
  <si>
    <t>9</t>
  </si>
  <si>
    <t>9.1</t>
  </si>
  <si>
    <t>10</t>
  </si>
  <si>
    <t>10.1</t>
  </si>
  <si>
    <t>11</t>
  </si>
  <si>
    <t>11.1</t>
  </si>
  <si>
    <t>12</t>
  </si>
  <si>
    <t>13</t>
  </si>
  <si>
    <t>12.1</t>
  </si>
  <si>
    <t>13.1</t>
  </si>
  <si>
    <t>14</t>
  </si>
  <si>
    <t>15</t>
  </si>
  <si>
    <t>15.1</t>
  </si>
  <si>
    <t>16</t>
  </si>
  <si>
    <t>16.1</t>
  </si>
  <si>
    <t>17</t>
  </si>
  <si>
    <t>18</t>
  </si>
  <si>
    <t>18.1</t>
  </si>
  <si>
    <t>18.2</t>
  </si>
  <si>
    <t>18.3</t>
  </si>
  <si>
    <t>18.4</t>
  </si>
  <si>
    <t>18.5</t>
  </si>
  <si>
    <t>Приложение №4 к Техническому заданию</t>
  </si>
  <si>
    <t xml:space="preserve">УТВЕРЖДАЮ: Директор по производству  ООО "АЭРОТЕРМИНАЛ" </t>
  </si>
  <si>
    <t>______________Коктыш В.Г.</t>
  </si>
  <si>
    <t>Разработка грунта в отвал экскаваторами "драглайн" или "обратная лопата" с ковшом вместимостью: 1 (1-1,2) м3, группа грунтов 2</t>
  </si>
  <si>
    <t>Устройство котлована</t>
  </si>
  <si>
    <t>Разработка грунта с погрузкой на автомобили-самосвалы экскаваторами с ковшом вместимостью: 1 (1-1,2)м3, группа грунтов 2</t>
  </si>
  <si>
    <t>Перевозка грузов автомобилями-самосвалами грузоподъемностью 10 т работающих вне карьера на расстояние: 1 класс груза до 1 км.</t>
  </si>
  <si>
    <t>Обратная засыпка пазух фундаментов с послойным уплотнением</t>
  </si>
  <si>
    <t xml:space="preserve">Доработка грунта вручную </t>
  </si>
  <si>
    <t>т</t>
  </si>
  <si>
    <t xml:space="preserve">Вес 1 м3 грунта принят равным 1,81т. </t>
  </si>
  <si>
    <t>5% от разработки</t>
  </si>
  <si>
    <t>Арматура Ø 12 А500С ГОСТ 34028-2016</t>
  </si>
  <si>
    <t>Арматура Ø 8 А500С ГОСТ 34028-2016</t>
  </si>
  <si>
    <t>Арматура Ø 8 А240 ГОСТ 34028-2016</t>
  </si>
  <si>
    <t>Арматура Ø 10 А500С ГОСТ 34028-2016</t>
  </si>
  <si>
    <t>14.1</t>
  </si>
  <si>
    <t>Праймер битумный ТЕХНОНИКОЛЬ №1, ТУ 5775-011-17925162-2003</t>
  </si>
  <si>
    <t>Герметик Masterflex</t>
  </si>
  <si>
    <t>Битумная мастика в два слоя по стеклосетке Технониколь №21, ТУ 5775-018-17925162-2004</t>
  </si>
  <si>
    <t xml:space="preserve">Стеклосетка ФСР-160(110)-2000/2000 ГОСТ Р 55225-2017, с ячейкой 2х2мм </t>
  </si>
  <si>
    <t xml:space="preserve">Устройство и заделка усадочного шва t=5мм в плите Ппм1 </t>
  </si>
  <si>
    <t>Экструзионный пенополистирол "Пеноплекс"</t>
  </si>
  <si>
    <t>Жгут "Вилатерм" 8 мм, ТУ 2291-009-03989419-2006</t>
  </si>
  <si>
    <t xml:space="preserve">Устройство и заделка деформационного шва в плите Ппм1 </t>
  </si>
  <si>
    <t>Цементно-песчаный раствор не менее М200, ГОСТ Р 58766-2019</t>
  </si>
  <si>
    <t>Устройство подливки металлических колонн</t>
  </si>
  <si>
    <t>Безусадочный раствор не менее В30, ГОСТ 31357-2007</t>
  </si>
  <si>
    <t>Устройство галтелей 50х50 и заполнение промежутков между фундаментными балками из ц.п.р М200</t>
  </si>
  <si>
    <t xml:space="preserve">                                                                 Ведущий специалист ИТД________________________Ружило Д.Ю.</t>
  </si>
  <si>
    <t>РД шифр: 1322-Эт2-7.1- КЖ изм.3</t>
  </si>
  <si>
    <t>Устройство железобетонных конструкций здания КПП №1</t>
  </si>
  <si>
    <t xml:space="preserve"> " Здание КПП №1"</t>
  </si>
  <si>
    <r>
      <t xml:space="preserve">Контрактный пакет </t>
    </r>
    <r>
      <rPr>
        <sz val="14"/>
        <rFont val="Times New Roman"/>
        <family val="1"/>
        <charset val="204"/>
      </rPr>
      <t>16-C021 «Устройство здания КПП №1»</t>
    </r>
  </si>
  <si>
    <t>1040,93</t>
  </si>
  <si>
    <t>988,9</t>
  </si>
  <si>
    <t>433,19</t>
  </si>
  <si>
    <t>52,03</t>
  </si>
  <si>
    <t>784,08</t>
  </si>
  <si>
    <t>Объем насыпи</t>
  </si>
  <si>
    <t>Бетонная подготовка и выкружки</t>
  </si>
  <si>
    <t>Бетон В7,5, ГОСТ 26633-2015</t>
  </si>
  <si>
    <t>Устройство бетонной подготовки толщиной 100мм и выкружек</t>
  </si>
  <si>
    <t>Устройство плиты монолитной толщиной 300мм.</t>
  </si>
  <si>
    <t>Бетон В30 F200 W8</t>
  </si>
  <si>
    <t>Плита фундаментная Фм-1 h=300 мм 2шт</t>
  </si>
  <si>
    <t>Плита пола монолитная Пм-1 h=200 мм 1 шт</t>
  </si>
  <si>
    <t>Устройство плиты монолитной толщиной 200мм.</t>
  </si>
  <si>
    <t>Плита пола монолитная Пм-3 h=100 мм 1 шт</t>
  </si>
  <si>
    <t>Устройство плиты монолитной толщиной 100мм.</t>
  </si>
  <si>
    <t>0,23</t>
  </si>
  <si>
    <t>Плита пола монолитная Пм-5 h=100 мм 1 шт</t>
  </si>
  <si>
    <t>0.27</t>
  </si>
  <si>
    <t>Плита пола монолитная Пм-4 h=100 мм 1 шт</t>
  </si>
  <si>
    <t>0.29</t>
  </si>
  <si>
    <t>Устройство фундаменов монолитных Ф-1</t>
  </si>
  <si>
    <t>Фундаменты монолитные Ф-1 4шт</t>
  </si>
  <si>
    <t>Фундаменты монолитные Ф-1а 7шт</t>
  </si>
  <si>
    <t>Устройство фундаменов монолитных Ф-1а</t>
  </si>
  <si>
    <t>Фундаменты монолитные Ф-1б 1шт</t>
  </si>
  <si>
    <t>Устройство фундаменов монолитных Ф-1б</t>
  </si>
  <si>
    <t>Фундаменты монолитные Ф-2 4шт</t>
  </si>
  <si>
    <t>Устройство фундаменов монолитных Ф-2</t>
  </si>
  <si>
    <t>Арматура Ø 16 А500С ГОСТ 34028-2016</t>
  </si>
  <si>
    <t>Фундаментные балки Фб1 t=325 8шт</t>
  </si>
  <si>
    <t>7,4</t>
  </si>
  <si>
    <t>Фундаментные балки Фб2 t=325 1шт</t>
  </si>
  <si>
    <t>0,78</t>
  </si>
  <si>
    <t>Фундаментные балки Фб3 t=325 1шт</t>
  </si>
  <si>
    <t>0,66</t>
  </si>
  <si>
    <t>Фундаментные балки Фб4 t=325 1шт</t>
  </si>
  <si>
    <t>0,89</t>
  </si>
  <si>
    <t>Фундаментные балки Фб5 t=325 1шт</t>
  </si>
  <si>
    <t>0,76</t>
  </si>
  <si>
    <t>Приямок монолитный Прм-1-1 шт</t>
  </si>
  <si>
    <t>17.1</t>
  </si>
  <si>
    <t>Устройство приямка монолитного</t>
  </si>
  <si>
    <t>1,11</t>
  </si>
  <si>
    <t>Приямок монолитный Прм-2-1 шт</t>
  </si>
  <si>
    <t>1,29</t>
  </si>
  <si>
    <t>19</t>
  </si>
  <si>
    <t>19.1</t>
  </si>
  <si>
    <t>Приямок монолитный Прм-3-1 шт</t>
  </si>
  <si>
    <t>2,09</t>
  </si>
  <si>
    <t>20</t>
  </si>
  <si>
    <t>20.1</t>
  </si>
  <si>
    <t>Приямок монолитный Прм-4-1 шт</t>
  </si>
  <si>
    <t>1,1</t>
  </si>
  <si>
    <t>21</t>
  </si>
  <si>
    <t>21.1</t>
  </si>
  <si>
    <t>Закладные детали Зд1 и Зд2</t>
  </si>
  <si>
    <t>Установка закладных деталей в приямках</t>
  </si>
  <si>
    <t>Закладная деталь Зд1, 1.400-15.В1.120-05</t>
  </si>
  <si>
    <t>Закладная деталь Зд2, 1.400-15.В1.540-09</t>
  </si>
  <si>
    <t>м</t>
  </si>
  <si>
    <t>22</t>
  </si>
  <si>
    <t>22.1</t>
  </si>
  <si>
    <t>Болты закладные А1, А2</t>
  </si>
  <si>
    <t>Установка закладных болтов в фундаментах Ф-1, Ф-1а, Ф-1б</t>
  </si>
  <si>
    <t>Болт 1.1 М36x900 09Г2С-6, ГОСТ 24379.1-2012</t>
  </si>
  <si>
    <t>Установка закладных болтов в фундаментах Ф-2</t>
  </si>
  <si>
    <t>Лестница монолитная Л-1-1 шт</t>
  </si>
  <si>
    <t>Устройство лестницы монолитнй</t>
  </si>
  <si>
    <t>0,65</t>
  </si>
  <si>
    <t>22.2</t>
  </si>
  <si>
    <t>23</t>
  </si>
  <si>
    <t>23.1</t>
  </si>
  <si>
    <t>4.2</t>
  </si>
  <si>
    <t>Устройство песчаной подготовки с уплотнением 150мм.</t>
  </si>
  <si>
    <t>Песок ср. крупности, kупл.=0.95, ГОСТ 8736-2014</t>
  </si>
  <si>
    <t>5.2</t>
  </si>
  <si>
    <t>Устройство песчаной подготовки с уплотнением 100мм.</t>
  </si>
  <si>
    <t>6.2</t>
  </si>
  <si>
    <t>7.2</t>
  </si>
  <si>
    <t>Ведомость объемов работ и материалов №611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</si>
</sst>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"/>
    <numFmt numFmtId="165" formatCode="0.0000"/>
    <numFmt numFmtId="166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/>
    <xf numFmtId="2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2" fontId="5" fillId="3" borderId="8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2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Border="1"/>
    <xf numFmtId="0" fontId="2" fillId="2" borderId="0" xfId="0" applyFont="1" applyFill="1"/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2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58"/>
  <sheetViews>
    <sheetView tabSelected="1" view="pageBreakPreview" zoomScale="90" zoomScaleNormal="55" zoomScaleSheetLayoutView="90" workbookViewId="0">
      <selection activeCell="A4" sqref="A4:E4"/>
    </sheetView>
  </sheetViews>
  <sheetFormatPr defaultRowHeight="15" x14ac:dyDescent="0.25"/>
  <cols>
    <col min="1" max="1" width="13.140625" style="3" customWidth="1"/>
    <col min="2" max="2" width="119.85546875" style="4" customWidth="1"/>
    <col min="3" max="3" width="22.42578125" style="5" customWidth="1"/>
    <col min="4" max="4" width="32.7109375" style="6" customWidth="1"/>
    <col min="5" max="5" width="51.42578125" style="4" customWidth="1"/>
    <col min="6" max="6" width="18.28515625" style="8" customWidth="1"/>
    <col min="7" max="256" width="9.140625" style="8"/>
    <col min="257" max="16384" width="9.140625" style="4"/>
  </cols>
  <sheetData>
    <row r="1" spans="1:5" ht="43.5" customHeight="1" x14ac:dyDescent="0.3">
      <c r="E1" s="7" t="s">
        <v>64</v>
      </c>
    </row>
    <row r="2" spans="1:5" ht="39" customHeight="1" x14ac:dyDescent="0.3">
      <c r="A2" s="9"/>
      <c r="B2" s="10"/>
      <c r="C2" s="11"/>
      <c r="D2" s="12"/>
      <c r="E2" s="13" t="s">
        <v>65</v>
      </c>
    </row>
    <row r="3" spans="1:5" ht="48" customHeight="1" x14ac:dyDescent="0.3">
      <c r="A3" s="9"/>
      <c r="B3" s="10"/>
      <c r="C3" s="11"/>
      <c r="D3" s="12"/>
      <c r="E3" s="13" t="s">
        <v>66</v>
      </c>
    </row>
    <row r="4" spans="1:5" ht="64.5" customHeight="1" x14ac:dyDescent="0.35">
      <c r="A4" s="73" t="s">
        <v>178</v>
      </c>
      <c r="B4" s="74"/>
      <c r="C4" s="74"/>
      <c r="D4" s="74"/>
      <c r="E4" s="74"/>
    </row>
    <row r="5" spans="1:5" ht="36" customHeight="1" x14ac:dyDescent="0.35">
      <c r="A5" s="14"/>
      <c r="B5" s="15" t="s">
        <v>5</v>
      </c>
      <c r="C5" s="76" t="s">
        <v>95</v>
      </c>
      <c r="D5" s="76"/>
      <c r="E5" s="76"/>
    </row>
    <row r="6" spans="1:5" ht="45.75" customHeight="1" x14ac:dyDescent="0.35">
      <c r="A6" s="14"/>
      <c r="B6" s="15" t="s">
        <v>6</v>
      </c>
      <c r="C6" s="76" t="s">
        <v>10</v>
      </c>
      <c r="D6" s="76"/>
      <c r="E6" s="76"/>
    </row>
    <row r="7" spans="1:5" ht="30.75" customHeight="1" x14ac:dyDescent="0.35">
      <c r="A7" s="14"/>
      <c r="B7" s="15" t="s">
        <v>7</v>
      </c>
      <c r="C7" s="77" t="s">
        <v>25</v>
      </c>
      <c r="D7" s="77"/>
      <c r="E7" s="77"/>
    </row>
    <row r="8" spans="1:5" ht="30.75" customHeight="1" x14ac:dyDescent="0.35">
      <c r="A8" s="14"/>
      <c r="B8" s="15" t="s">
        <v>8</v>
      </c>
      <c r="C8" s="77" t="s">
        <v>96</v>
      </c>
      <c r="D8" s="77"/>
      <c r="E8" s="77"/>
    </row>
    <row r="9" spans="1:5" ht="30.75" customHeight="1" x14ac:dyDescent="0.35">
      <c r="A9" s="14"/>
      <c r="B9" s="15"/>
      <c r="C9" s="16"/>
      <c r="D9" s="17"/>
      <c r="E9" s="15"/>
    </row>
    <row r="10" spans="1:5" ht="30.75" customHeight="1" x14ac:dyDescent="0.35">
      <c r="A10" s="14"/>
      <c r="B10" s="15" t="s">
        <v>9</v>
      </c>
      <c r="C10" s="16"/>
      <c r="D10" s="17"/>
      <c r="E10" s="15"/>
    </row>
    <row r="11" spans="1:5" ht="54.75" customHeight="1" x14ac:dyDescent="0.25">
      <c r="A11" s="75" t="s">
        <v>97</v>
      </c>
      <c r="B11" s="75"/>
      <c r="C11" s="75"/>
      <c r="D11" s="75"/>
      <c r="E11" s="75"/>
    </row>
    <row r="12" spans="1:5" ht="23.25" customHeight="1" thickBot="1" x14ac:dyDescent="0.35">
      <c r="A12" s="9"/>
      <c r="B12" s="71"/>
      <c r="C12" s="71"/>
      <c r="D12" s="71"/>
      <c r="E12" s="71"/>
    </row>
    <row r="13" spans="1:5" ht="80.25" customHeight="1" thickBot="1" x14ac:dyDescent="0.3">
      <c r="A13" s="18" t="s">
        <v>3</v>
      </c>
      <c r="B13" s="19" t="s">
        <v>4</v>
      </c>
      <c r="C13" s="20" t="s">
        <v>1</v>
      </c>
      <c r="D13" s="21" t="s">
        <v>12</v>
      </c>
      <c r="E13" s="22" t="s">
        <v>0</v>
      </c>
    </row>
    <row r="14" spans="1:5" ht="28.5" customHeight="1" thickBot="1" x14ac:dyDescent="0.3">
      <c r="A14" s="23"/>
      <c r="B14" s="24" t="s">
        <v>94</v>
      </c>
      <c r="C14" s="25"/>
      <c r="D14" s="26"/>
      <c r="E14" s="27"/>
    </row>
    <row r="15" spans="1:5" ht="21.75" customHeight="1" x14ac:dyDescent="0.25">
      <c r="A15" s="28">
        <v>1</v>
      </c>
      <c r="B15" s="28">
        <v>3</v>
      </c>
      <c r="C15" s="28">
        <v>5</v>
      </c>
      <c r="D15" s="28">
        <v>6</v>
      </c>
      <c r="E15" s="28">
        <v>7</v>
      </c>
    </row>
    <row r="16" spans="1:5" ht="21.75" customHeight="1" x14ac:dyDescent="0.25">
      <c r="A16" s="29" t="s">
        <v>16</v>
      </c>
      <c r="B16" s="30" t="s">
        <v>68</v>
      </c>
      <c r="C16" s="30"/>
      <c r="D16" s="30"/>
      <c r="E16" s="30"/>
    </row>
    <row r="17" spans="1:256" ht="37.5" x14ac:dyDescent="0.25">
      <c r="A17" s="31" t="s">
        <v>17</v>
      </c>
      <c r="B17" s="39" t="s">
        <v>67</v>
      </c>
      <c r="C17" s="31" t="s">
        <v>14</v>
      </c>
      <c r="D17" s="31" t="s">
        <v>99</v>
      </c>
      <c r="E17" s="38"/>
    </row>
    <row r="18" spans="1:256" ht="18.75" x14ac:dyDescent="0.25">
      <c r="A18" s="31" t="s">
        <v>18</v>
      </c>
      <c r="B18" s="39" t="s">
        <v>72</v>
      </c>
      <c r="C18" s="31" t="s">
        <v>14</v>
      </c>
      <c r="D18" s="31" t="s">
        <v>101</v>
      </c>
      <c r="E18" s="31" t="s">
        <v>75</v>
      </c>
    </row>
    <row r="19" spans="1:256" ht="37.5" x14ac:dyDescent="0.25">
      <c r="A19" s="31" t="s">
        <v>19</v>
      </c>
      <c r="B19" s="39" t="s">
        <v>69</v>
      </c>
      <c r="C19" s="31" t="s">
        <v>14</v>
      </c>
      <c r="D19" s="31" t="s">
        <v>100</v>
      </c>
      <c r="E19" s="31"/>
    </row>
    <row r="20" spans="1:256" ht="37.5" x14ac:dyDescent="0.25">
      <c r="A20" s="31" t="s">
        <v>20</v>
      </c>
      <c r="B20" s="39" t="s">
        <v>70</v>
      </c>
      <c r="C20" s="31" t="s">
        <v>73</v>
      </c>
      <c r="D20" s="31" t="s">
        <v>102</v>
      </c>
      <c r="E20" s="31" t="s">
        <v>74</v>
      </c>
    </row>
    <row r="21" spans="1:256" s="53" customFormat="1" ht="21.75" customHeight="1" x14ac:dyDescent="0.25">
      <c r="A21" s="50" t="s">
        <v>27</v>
      </c>
      <c r="B21" s="51" t="s">
        <v>71</v>
      </c>
      <c r="C21" s="50" t="s">
        <v>14</v>
      </c>
      <c r="D21" s="50" t="s">
        <v>98</v>
      </c>
      <c r="E21" s="50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  <c r="GY21" s="52"/>
      <c r="GZ21" s="52"/>
      <c r="HA21" s="52"/>
      <c r="HB21" s="52"/>
      <c r="HC21" s="52"/>
      <c r="HD21" s="52"/>
      <c r="HE21" s="52"/>
      <c r="HF21" s="52"/>
      <c r="HG21" s="52"/>
      <c r="HH21" s="52"/>
      <c r="HI21" s="52"/>
      <c r="HJ21" s="52"/>
      <c r="HK21" s="52"/>
      <c r="HL21" s="52"/>
      <c r="HM21" s="52"/>
      <c r="HN21" s="52"/>
      <c r="HO21" s="52"/>
      <c r="HP21" s="52"/>
      <c r="HQ21" s="52"/>
      <c r="HR21" s="52"/>
      <c r="HS21" s="52"/>
      <c r="HT21" s="52"/>
      <c r="HU21" s="52"/>
      <c r="HV21" s="52"/>
      <c r="HW21" s="52"/>
      <c r="HX21" s="52"/>
      <c r="HY21" s="52"/>
      <c r="HZ21" s="52"/>
      <c r="IA21" s="52"/>
      <c r="IB21" s="52"/>
      <c r="IC21" s="52"/>
      <c r="ID21" s="52"/>
      <c r="IE21" s="52"/>
      <c r="IF21" s="52"/>
      <c r="IG21" s="52"/>
      <c r="IH21" s="52"/>
      <c r="II21" s="52"/>
      <c r="IJ21" s="52"/>
      <c r="IK21" s="52"/>
      <c r="IL21" s="52"/>
      <c r="IM21" s="52"/>
      <c r="IN21" s="52"/>
      <c r="IO21" s="52"/>
      <c r="IP21" s="52"/>
      <c r="IQ21" s="52"/>
      <c r="IR21" s="52"/>
      <c r="IS21" s="52"/>
      <c r="IT21" s="52"/>
      <c r="IU21" s="52"/>
      <c r="IV21" s="52"/>
    </row>
    <row r="22" spans="1:256" s="53" customFormat="1" ht="21.75" customHeight="1" x14ac:dyDescent="0.25">
      <c r="A22" s="50" t="s">
        <v>21</v>
      </c>
      <c r="B22" s="51" t="s">
        <v>103</v>
      </c>
      <c r="C22" s="50" t="s">
        <v>14</v>
      </c>
      <c r="D22" s="50" t="s">
        <v>34</v>
      </c>
      <c r="E22" s="50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  <c r="HN22" s="52"/>
      <c r="HO22" s="52"/>
      <c r="HP22" s="52"/>
      <c r="HQ22" s="52"/>
      <c r="HR22" s="52"/>
      <c r="HS22" s="52"/>
      <c r="HT22" s="52"/>
      <c r="HU22" s="52"/>
      <c r="HV22" s="52"/>
      <c r="HW22" s="52"/>
      <c r="HX22" s="52"/>
      <c r="HY22" s="52"/>
      <c r="HZ22" s="52"/>
      <c r="IA22" s="52"/>
      <c r="IB22" s="52"/>
      <c r="IC22" s="52"/>
      <c r="ID22" s="52"/>
      <c r="IE22" s="52"/>
      <c r="IF22" s="52"/>
      <c r="IG22" s="52"/>
      <c r="IH22" s="52"/>
      <c r="II22" s="52"/>
      <c r="IJ22" s="52"/>
      <c r="IK22" s="52"/>
      <c r="IL22" s="52"/>
      <c r="IM22" s="52"/>
      <c r="IN22" s="52"/>
      <c r="IO22" s="52"/>
      <c r="IP22" s="52"/>
      <c r="IQ22" s="52"/>
      <c r="IR22" s="52"/>
      <c r="IS22" s="52"/>
      <c r="IT22" s="52"/>
      <c r="IU22" s="52"/>
      <c r="IV22" s="52"/>
    </row>
    <row r="23" spans="1:256" ht="21.75" customHeight="1" x14ac:dyDescent="0.25">
      <c r="A23" s="29" t="s">
        <v>28</v>
      </c>
      <c r="B23" s="33" t="s">
        <v>104</v>
      </c>
      <c r="C23" s="29"/>
      <c r="D23" s="29"/>
      <c r="E23" s="29"/>
    </row>
    <row r="24" spans="1:256" ht="21.75" customHeight="1" x14ac:dyDescent="0.25">
      <c r="A24" s="34" t="s">
        <v>29</v>
      </c>
      <c r="B24" s="32" t="s">
        <v>106</v>
      </c>
      <c r="C24" s="34" t="s">
        <v>14</v>
      </c>
      <c r="D24" s="36">
        <v>13.14</v>
      </c>
      <c r="E24" s="34"/>
    </row>
    <row r="25" spans="1:256" ht="21.75" customHeight="1" x14ac:dyDescent="0.25">
      <c r="A25" s="34"/>
      <c r="B25" s="37" t="s">
        <v>105</v>
      </c>
      <c r="C25" s="34" t="s">
        <v>14</v>
      </c>
      <c r="D25" s="36">
        <f>D24*1.02</f>
        <v>13.402800000000001</v>
      </c>
      <c r="E25" s="34"/>
    </row>
    <row r="26" spans="1:256" ht="21.75" customHeight="1" x14ac:dyDescent="0.25">
      <c r="A26" s="29" t="s">
        <v>30</v>
      </c>
      <c r="B26" s="33" t="s">
        <v>109</v>
      </c>
      <c r="C26" s="29"/>
      <c r="D26" s="29"/>
      <c r="E26" s="29"/>
    </row>
    <row r="27" spans="1:256" ht="21.75" customHeight="1" x14ac:dyDescent="0.25">
      <c r="A27" s="34" t="s">
        <v>31</v>
      </c>
      <c r="B27" s="32" t="s">
        <v>107</v>
      </c>
      <c r="C27" s="34" t="s">
        <v>14</v>
      </c>
      <c r="D27" s="36">
        <v>0.12</v>
      </c>
      <c r="E27" s="34"/>
    </row>
    <row r="28" spans="1:256" ht="21.75" customHeight="1" x14ac:dyDescent="0.25">
      <c r="A28" s="34"/>
      <c r="B28" s="37" t="s">
        <v>108</v>
      </c>
      <c r="C28" s="34" t="s">
        <v>14</v>
      </c>
      <c r="D28" s="54">
        <f>D27*1.015</f>
        <v>0.12179999999999998</v>
      </c>
      <c r="E28" s="34"/>
    </row>
    <row r="29" spans="1:256" ht="21.75" customHeight="1" x14ac:dyDescent="0.25">
      <c r="A29" s="34"/>
      <c r="B29" s="37" t="s">
        <v>77</v>
      </c>
      <c r="C29" s="34" t="s">
        <v>73</v>
      </c>
      <c r="D29" s="55">
        <f>0.00322*1.015</f>
        <v>3.2683E-3</v>
      </c>
      <c r="E29" s="34"/>
    </row>
    <row r="30" spans="1:256" ht="21.75" customHeight="1" x14ac:dyDescent="0.25">
      <c r="A30" s="34"/>
      <c r="B30" s="37" t="s">
        <v>78</v>
      </c>
      <c r="C30" s="34" t="s">
        <v>73</v>
      </c>
      <c r="D30" s="55">
        <f>0.00254*1.015</f>
        <v>2.5780999999999998E-3</v>
      </c>
      <c r="E30" s="34"/>
    </row>
    <row r="31" spans="1:256" ht="21.75" customHeight="1" x14ac:dyDescent="0.25">
      <c r="A31" s="29" t="s">
        <v>32</v>
      </c>
      <c r="B31" s="33" t="s">
        <v>110</v>
      </c>
      <c r="C31" s="29"/>
      <c r="D31" s="29"/>
      <c r="E31" s="29"/>
    </row>
    <row r="32" spans="1:256" ht="21.75" customHeight="1" x14ac:dyDescent="0.25">
      <c r="A32" s="34" t="s">
        <v>33</v>
      </c>
      <c r="B32" s="32" t="s">
        <v>172</v>
      </c>
      <c r="C32" s="34" t="s">
        <v>14</v>
      </c>
      <c r="D32" s="36">
        <v>28.27</v>
      </c>
      <c r="E32" s="34"/>
    </row>
    <row r="33" spans="1:5" ht="21.75" customHeight="1" x14ac:dyDescent="0.25">
      <c r="A33" s="34"/>
      <c r="B33" s="32" t="s">
        <v>173</v>
      </c>
      <c r="C33" s="34" t="s">
        <v>14</v>
      </c>
      <c r="D33" s="36">
        <f>28.27*1.24</f>
        <v>35.0548</v>
      </c>
      <c r="E33" s="34"/>
    </row>
    <row r="34" spans="1:5" ht="21.75" customHeight="1" x14ac:dyDescent="0.25">
      <c r="A34" s="34" t="s">
        <v>171</v>
      </c>
      <c r="B34" s="32" t="s">
        <v>111</v>
      </c>
      <c r="C34" s="34" t="s">
        <v>14</v>
      </c>
      <c r="D34" s="36">
        <v>37.69</v>
      </c>
      <c r="E34" s="34"/>
    </row>
    <row r="35" spans="1:5" ht="21.75" customHeight="1" x14ac:dyDescent="0.25">
      <c r="A35" s="34"/>
      <c r="B35" s="32" t="s">
        <v>23</v>
      </c>
      <c r="C35" s="34" t="s">
        <v>14</v>
      </c>
      <c r="D35" s="36">
        <f>37.69*1.015</f>
        <v>38.255349999999993</v>
      </c>
      <c r="E35" s="34"/>
    </row>
    <row r="36" spans="1:5" ht="21.75" customHeight="1" x14ac:dyDescent="0.25">
      <c r="A36" s="34"/>
      <c r="B36" s="35" t="s">
        <v>79</v>
      </c>
      <c r="C36" s="34" t="s">
        <v>73</v>
      </c>
      <c r="D36" s="54">
        <f>2.74752*1.015</f>
        <v>2.7887328</v>
      </c>
      <c r="E36" s="34"/>
    </row>
    <row r="37" spans="1:5" ht="21.75" customHeight="1" x14ac:dyDescent="0.25">
      <c r="A37" s="34"/>
      <c r="B37" s="37" t="s">
        <v>78</v>
      </c>
      <c r="C37" s="34" t="s">
        <v>73</v>
      </c>
      <c r="D37" s="55">
        <f>132.44*1.015/1000</f>
        <v>0.13442659999999998</v>
      </c>
      <c r="E37" s="34"/>
    </row>
    <row r="38" spans="1:5" ht="21.75" customHeight="1" x14ac:dyDescent="0.25">
      <c r="A38" s="29" t="s">
        <v>34</v>
      </c>
      <c r="B38" s="33" t="s">
        <v>112</v>
      </c>
      <c r="C38" s="29"/>
      <c r="D38" s="29"/>
      <c r="E38" s="29"/>
    </row>
    <row r="39" spans="1:5" ht="21.75" customHeight="1" x14ac:dyDescent="0.25">
      <c r="A39" s="34" t="s">
        <v>35</v>
      </c>
      <c r="B39" s="32" t="s">
        <v>175</v>
      </c>
      <c r="C39" s="34" t="s">
        <v>14</v>
      </c>
      <c r="D39" s="36">
        <v>0.23</v>
      </c>
      <c r="E39" s="34"/>
    </row>
    <row r="40" spans="1:5" ht="21.75" customHeight="1" x14ac:dyDescent="0.25">
      <c r="A40" s="34"/>
      <c r="B40" s="32" t="s">
        <v>173</v>
      </c>
      <c r="C40" s="34" t="s">
        <v>14</v>
      </c>
      <c r="D40" s="36">
        <f>0.23*1.24</f>
        <v>0.28520000000000001</v>
      </c>
      <c r="E40" s="34"/>
    </row>
    <row r="41" spans="1:5" ht="21.75" customHeight="1" x14ac:dyDescent="0.25">
      <c r="A41" s="31" t="s">
        <v>174</v>
      </c>
      <c r="B41" s="32" t="s">
        <v>113</v>
      </c>
      <c r="C41" s="31" t="s">
        <v>14</v>
      </c>
      <c r="D41" s="31" t="s">
        <v>114</v>
      </c>
      <c r="E41" s="31"/>
    </row>
    <row r="42" spans="1:5" ht="21.75" customHeight="1" x14ac:dyDescent="0.25">
      <c r="A42" s="31"/>
      <c r="B42" s="32" t="s">
        <v>23</v>
      </c>
      <c r="C42" s="31" t="s">
        <v>14</v>
      </c>
      <c r="D42" s="54">
        <f>0.23*1.015</f>
        <v>0.23344999999999999</v>
      </c>
      <c r="E42" s="31"/>
    </row>
    <row r="43" spans="1:5" ht="21.75" customHeight="1" x14ac:dyDescent="0.25">
      <c r="A43" s="31"/>
      <c r="B43" s="32" t="s">
        <v>79</v>
      </c>
      <c r="C43" s="31" t="s">
        <v>73</v>
      </c>
      <c r="D43" s="56">
        <f>33.07*1.015/1000</f>
        <v>3.356605E-2</v>
      </c>
      <c r="E43" s="31"/>
    </row>
    <row r="44" spans="1:5" ht="21.75" customHeight="1" x14ac:dyDescent="0.25">
      <c r="A44" s="29" t="s">
        <v>36</v>
      </c>
      <c r="B44" s="33" t="s">
        <v>115</v>
      </c>
      <c r="C44" s="29"/>
      <c r="D44" s="29"/>
      <c r="E44" s="29"/>
    </row>
    <row r="45" spans="1:5" ht="21.75" customHeight="1" x14ac:dyDescent="0.25">
      <c r="A45" s="34" t="s">
        <v>37</v>
      </c>
      <c r="B45" s="32" t="s">
        <v>175</v>
      </c>
      <c r="C45" s="34" t="s">
        <v>14</v>
      </c>
      <c r="D45" s="36">
        <v>0.27</v>
      </c>
      <c r="E45" s="34"/>
    </row>
    <row r="46" spans="1:5" ht="21.75" customHeight="1" x14ac:dyDescent="0.25">
      <c r="A46" s="34"/>
      <c r="B46" s="32" t="s">
        <v>173</v>
      </c>
      <c r="C46" s="34" t="s">
        <v>14</v>
      </c>
      <c r="D46" s="36">
        <f>0.27*1.24</f>
        <v>0.33480000000000004</v>
      </c>
      <c r="E46" s="34"/>
    </row>
    <row r="47" spans="1:5" ht="21.75" customHeight="1" x14ac:dyDescent="0.25">
      <c r="A47" s="34" t="s">
        <v>176</v>
      </c>
      <c r="B47" s="32" t="s">
        <v>113</v>
      </c>
      <c r="C47" s="34" t="s">
        <v>14</v>
      </c>
      <c r="D47" s="36" t="s">
        <v>116</v>
      </c>
      <c r="E47" s="34"/>
    </row>
    <row r="48" spans="1:5" ht="21.75" customHeight="1" x14ac:dyDescent="0.25">
      <c r="A48" s="31"/>
      <c r="B48" s="32" t="s">
        <v>23</v>
      </c>
      <c r="C48" s="31" t="s">
        <v>14</v>
      </c>
      <c r="D48" s="54">
        <f>0.27*1.015</f>
        <v>0.27405000000000002</v>
      </c>
      <c r="E48" s="31"/>
    </row>
    <row r="49" spans="1:256" ht="21.75" customHeight="1" x14ac:dyDescent="0.25">
      <c r="A49" s="31"/>
      <c r="B49" s="32" t="s">
        <v>79</v>
      </c>
      <c r="C49" s="31" t="s">
        <v>73</v>
      </c>
      <c r="D49" s="56">
        <f>37.71*1.015/1000</f>
        <v>3.8275650000000001E-2</v>
      </c>
      <c r="E49" s="31"/>
    </row>
    <row r="50" spans="1:256" ht="21.75" customHeight="1" x14ac:dyDescent="0.25">
      <c r="A50" s="29" t="s">
        <v>38</v>
      </c>
      <c r="B50" s="33" t="s">
        <v>117</v>
      </c>
      <c r="C50" s="29"/>
      <c r="D50" s="29"/>
      <c r="E50" s="29"/>
    </row>
    <row r="51" spans="1:256" ht="21.75" customHeight="1" x14ac:dyDescent="0.25">
      <c r="A51" s="34" t="s">
        <v>39</v>
      </c>
      <c r="B51" s="32" t="s">
        <v>175</v>
      </c>
      <c r="C51" s="34" t="s">
        <v>14</v>
      </c>
      <c r="D51" s="36">
        <v>0.28999999999999998</v>
      </c>
      <c r="E51" s="34"/>
    </row>
    <row r="52" spans="1:256" ht="21.75" customHeight="1" x14ac:dyDescent="0.25">
      <c r="A52" s="34"/>
      <c r="B52" s="32" t="s">
        <v>173</v>
      </c>
      <c r="C52" s="34" t="s">
        <v>14</v>
      </c>
      <c r="D52" s="36">
        <f>0.29*1.24</f>
        <v>0.35959999999999998</v>
      </c>
      <c r="E52" s="34"/>
    </row>
    <row r="53" spans="1:256" s="53" customFormat="1" ht="21.75" customHeight="1" x14ac:dyDescent="0.25">
      <c r="A53" s="50" t="s">
        <v>177</v>
      </c>
      <c r="B53" s="51" t="s">
        <v>113</v>
      </c>
      <c r="C53" s="50" t="s">
        <v>14</v>
      </c>
      <c r="D53" s="67" t="s">
        <v>118</v>
      </c>
      <c r="E53" s="50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  <c r="DQ53" s="52"/>
      <c r="DR53" s="52"/>
      <c r="DS53" s="52"/>
      <c r="DT53" s="52"/>
      <c r="DU53" s="52"/>
      <c r="DV53" s="52"/>
      <c r="DW53" s="52"/>
      <c r="DX53" s="52"/>
      <c r="DY53" s="52"/>
      <c r="DZ53" s="52"/>
      <c r="EA53" s="52"/>
      <c r="EB53" s="52"/>
      <c r="EC53" s="52"/>
      <c r="ED53" s="52"/>
      <c r="EE53" s="52"/>
      <c r="EF53" s="52"/>
      <c r="EG53" s="52"/>
      <c r="EH53" s="52"/>
      <c r="EI53" s="52"/>
      <c r="EJ53" s="52"/>
      <c r="EK53" s="52"/>
      <c r="EL53" s="52"/>
      <c r="EM53" s="52"/>
      <c r="EN53" s="52"/>
      <c r="EO53" s="52"/>
      <c r="EP53" s="52"/>
      <c r="EQ53" s="52"/>
      <c r="ER53" s="52"/>
      <c r="ES53" s="52"/>
      <c r="ET53" s="52"/>
      <c r="EU53" s="52"/>
      <c r="EV53" s="52"/>
      <c r="EW53" s="52"/>
      <c r="EX53" s="52"/>
      <c r="EY53" s="52"/>
      <c r="EZ53" s="52"/>
      <c r="FA53" s="52"/>
      <c r="FB53" s="52"/>
      <c r="FC53" s="52"/>
      <c r="FD53" s="52"/>
      <c r="FE53" s="52"/>
      <c r="FF53" s="52"/>
      <c r="FG53" s="52"/>
      <c r="FH53" s="52"/>
      <c r="FI53" s="52"/>
      <c r="FJ53" s="52"/>
      <c r="FK53" s="52"/>
      <c r="FL53" s="52"/>
      <c r="FM53" s="52"/>
      <c r="FN53" s="52"/>
      <c r="FO53" s="52"/>
      <c r="FP53" s="52"/>
      <c r="FQ53" s="52"/>
      <c r="FR53" s="52"/>
      <c r="FS53" s="52"/>
      <c r="FT53" s="52"/>
      <c r="FU53" s="52"/>
      <c r="FV53" s="52"/>
      <c r="FW53" s="52"/>
      <c r="FX53" s="52"/>
      <c r="FY53" s="52"/>
      <c r="FZ53" s="52"/>
      <c r="GA53" s="52"/>
      <c r="GB53" s="52"/>
      <c r="GC53" s="52"/>
      <c r="GD53" s="52"/>
      <c r="GE53" s="52"/>
      <c r="GF53" s="52"/>
      <c r="GG53" s="52"/>
      <c r="GH53" s="52"/>
      <c r="GI53" s="52"/>
      <c r="GJ53" s="52"/>
      <c r="GK53" s="52"/>
      <c r="GL53" s="52"/>
      <c r="GM53" s="52"/>
      <c r="GN53" s="52"/>
      <c r="GO53" s="52"/>
      <c r="GP53" s="52"/>
      <c r="GQ53" s="52"/>
      <c r="GR53" s="52"/>
      <c r="GS53" s="52"/>
      <c r="GT53" s="52"/>
      <c r="GU53" s="52"/>
      <c r="GV53" s="52"/>
      <c r="GW53" s="52"/>
      <c r="GX53" s="52"/>
      <c r="GY53" s="52"/>
      <c r="GZ53" s="52"/>
      <c r="HA53" s="52"/>
      <c r="HB53" s="52"/>
      <c r="HC53" s="52"/>
      <c r="HD53" s="52"/>
      <c r="HE53" s="52"/>
      <c r="HF53" s="52"/>
      <c r="HG53" s="52"/>
      <c r="HH53" s="52"/>
      <c r="HI53" s="52"/>
      <c r="HJ53" s="52"/>
      <c r="HK53" s="52"/>
      <c r="HL53" s="52"/>
      <c r="HM53" s="52"/>
      <c r="HN53" s="52"/>
      <c r="HO53" s="52"/>
      <c r="HP53" s="52"/>
      <c r="HQ53" s="52"/>
      <c r="HR53" s="52"/>
      <c r="HS53" s="52"/>
      <c r="HT53" s="52"/>
      <c r="HU53" s="52"/>
      <c r="HV53" s="52"/>
      <c r="HW53" s="52"/>
      <c r="HX53" s="52"/>
      <c r="HY53" s="52"/>
      <c r="HZ53" s="52"/>
      <c r="IA53" s="52"/>
      <c r="IB53" s="52"/>
      <c r="IC53" s="52"/>
      <c r="ID53" s="52"/>
      <c r="IE53" s="52"/>
      <c r="IF53" s="52"/>
      <c r="IG53" s="52"/>
      <c r="IH53" s="52"/>
      <c r="II53" s="52"/>
      <c r="IJ53" s="52"/>
      <c r="IK53" s="52"/>
      <c r="IL53" s="52"/>
      <c r="IM53" s="52"/>
      <c r="IN53" s="52"/>
      <c r="IO53" s="52"/>
      <c r="IP53" s="52"/>
      <c r="IQ53" s="52"/>
      <c r="IR53" s="52"/>
      <c r="IS53" s="52"/>
      <c r="IT53" s="52"/>
      <c r="IU53" s="52"/>
      <c r="IV53" s="52"/>
    </row>
    <row r="54" spans="1:256" s="53" customFormat="1" ht="21.75" customHeight="1" x14ac:dyDescent="0.25">
      <c r="A54" s="50"/>
      <c r="B54" s="51" t="s">
        <v>23</v>
      </c>
      <c r="C54" s="50" t="s">
        <v>14</v>
      </c>
      <c r="D54" s="68">
        <f>0.29*1.015</f>
        <v>0.29434999999999995</v>
      </c>
      <c r="E54" s="50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52"/>
      <c r="DP54" s="52"/>
      <c r="DQ54" s="52"/>
      <c r="DR54" s="52"/>
      <c r="DS54" s="52"/>
      <c r="DT54" s="52"/>
      <c r="DU54" s="52"/>
      <c r="DV54" s="52"/>
      <c r="DW54" s="52"/>
      <c r="DX54" s="52"/>
      <c r="DY54" s="52"/>
      <c r="DZ54" s="52"/>
      <c r="EA54" s="52"/>
      <c r="EB54" s="52"/>
      <c r="EC54" s="52"/>
      <c r="ED54" s="52"/>
      <c r="EE54" s="52"/>
      <c r="EF54" s="52"/>
      <c r="EG54" s="52"/>
      <c r="EH54" s="52"/>
      <c r="EI54" s="52"/>
      <c r="EJ54" s="52"/>
      <c r="EK54" s="52"/>
      <c r="EL54" s="52"/>
      <c r="EM54" s="52"/>
      <c r="EN54" s="52"/>
      <c r="EO54" s="52"/>
      <c r="EP54" s="52"/>
      <c r="EQ54" s="52"/>
      <c r="ER54" s="52"/>
      <c r="ES54" s="52"/>
      <c r="ET54" s="52"/>
      <c r="EU54" s="52"/>
      <c r="EV54" s="52"/>
      <c r="EW54" s="52"/>
      <c r="EX54" s="52"/>
      <c r="EY54" s="52"/>
      <c r="EZ54" s="52"/>
      <c r="FA54" s="52"/>
      <c r="FB54" s="52"/>
      <c r="FC54" s="52"/>
      <c r="FD54" s="52"/>
      <c r="FE54" s="52"/>
      <c r="FF54" s="52"/>
      <c r="FG54" s="52"/>
      <c r="FH54" s="52"/>
      <c r="FI54" s="52"/>
      <c r="FJ54" s="52"/>
      <c r="FK54" s="52"/>
      <c r="FL54" s="52"/>
      <c r="FM54" s="52"/>
      <c r="FN54" s="52"/>
      <c r="FO54" s="52"/>
      <c r="FP54" s="52"/>
      <c r="FQ54" s="52"/>
      <c r="FR54" s="52"/>
      <c r="FS54" s="52"/>
      <c r="FT54" s="52"/>
      <c r="FU54" s="52"/>
      <c r="FV54" s="52"/>
      <c r="FW54" s="52"/>
      <c r="FX54" s="52"/>
      <c r="FY54" s="52"/>
      <c r="FZ54" s="52"/>
      <c r="GA54" s="52"/>
      <c r="GB54" s="52"/>
      <c r="GC54" s="52"/>
      <c r="GD54" s="52"/>
      <c r="GE54" s="52"/>
      <c r="GF54" s="52"/>
      <c r="GG54" s="52"/>
      <c r="GH54" s="52"/>
      <c r="GI54" s="52"/>
      <c r="GJ54" s="52"/>
      <c r="GK54" s="52"/>
      <c r="GL54" s="52"/>
      <c r="GM54" s="52"/>
      <c r="GN54" s="52"/>
      <c r="GO54" s="52"/>
      <c r="GP54" s="52"/>
      <c r="GQ54" s="52"/>
      <c r="GR54" s="52"/>
      <c r="GS54" s="52"/>
      <c r="GT54" s="52"/>
      <c r="GU54" s="52"/>
      <c r="GV54" s="52"/>
      <c r="GW54" s="52"/>
      <c r="GX54" s="52"/>
      <c r="GY54" s="52"/>
      <c r="GZ54" s="52"/>
      <c r="HA54" s="52"/>
      <c r="HB54" s="52"/>
      <c r="HC54" s="52"/>
      <c r="HD54" s="52"/>
      <c r="HE54" s="52"/>
      <c r="HF54" s="52"/>
      <c r="HG54" s="52"/>
      <c r="HH54" s="52"/>
      <c r="HI54" s="52"/>
      <c r="HJ54" s="52"/>
      <c r="HK54" s="52"/>
      <c r="HL54" s="52"/>
      <c r="HM54" s="52"/>
      <c r="HN54" s="52"/>
      <c r="HO54" s="52"/>
      <c r="HP54" s="52"/>
      <c r="HQ54" s="52"/>
      <c r="HR54" s="52"/>
      <c r="HS54" s="52"/>
      <c r="HT54" s="52"/>
      <c r="HU54" s="52"/>
      <c r="HV54" s="52"/>
      <c r="HW54" s="52"/>
      <c r="HX54" s="52"/>
      <c r="HY54" s="52"/>
      <c r="HZ54" s="52"/>
      <c r="IA54" s="52"/>
      <c r="IB54" s="52"/>
      <c r="IC54" s="52"/>
      <c r="ID54" s="52"/>
      <c r="IE54" s="52"/>
      <c r="IF54" s="52"/>
      <c r="IG54" s="52"/>
      <c r="IH54" s="52"/>
      <c r="II54" s="52"/>
      <c r="IJ54" s="52"/>
      <c r="IK54" s="52"/>
      <c r="IL54" s="52"/>
      <c r="IM54" s="52"/>
      <c r="IN54" s="52"/>
      <c r="IO54" s="52"/>
      <c r="IP54" s="52"/>
      <c r="IQ54" s="52"/>
      <c r="IR54" s="52"/>
      <c r="IS54" s="52"/>
      <c r="IT54" s="52"/>
      <c r="IU54" s="52"/>
      <c r="IV54" s="52"/>
    </row>
    <row r="55" spans="1:256" s="53" customFormat="1" ht="21.75" customHeight="1" x14ac:dyDescent="0.25">
      <c r="A55" s="50"/>
      <c r="B55" s="51" t="s">
        <v>79</v>
      </c>
      <c r="C55" s="50" t="s">
        <v>73</v>
      </c>
      <c r="D55" s="69">
        <f>37.71*1.015/1000</f>
        <v>3.8275650000000001E-2</v>
      </c>
      <c r="E55" s="50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52"/>
      <c r="DP55" s="52"/>
      <c r="DQ55" s="52"/>
      <c r="DR55" s="52"/>
      <c r="DS55" s="52"/>
      <c r="DT55" s="52"/>
      <c r="DU55" s="52"/>
      <c r="DV55" s="52"/>
      <c r="DW55" s="52"/>
      <c r="DX55" s="52"/>
      <c r="DY55" s="52"/>
      <c r="DZ55" s="52"/>
      <c r="EA55" s="52"/>
      <c r="EB55" s="52"/>
      <c r="EC55" s="52"/>
      <c r="ED55" s="52"/>
      <c r="EE55" s="52"/>
      <c r="EF55" s="52"/>
      <c r="EG55" s="52"/>
      <c r="EH55" s="52"/>
      <c r="EI55" s="52"/>
      <c r="EJ55" s="52"/>
      <c r="EK55" s="52"/>
      <c r="EL55" s="52"/>
      <c r="EM55" s="52"/>
      <c r="EN55" s="52"/>
      <c r="EO55" s="52"/>
      <c r="EP55" s="52"/>
      <c r="EQ55" s="52"/>
      <c r="ER55" s="52"/>
      <c r="ES55" s="52"/>
      <c r="ET55" s="52"/>
      <c r="EU55" s="52"/>
      <c r="EV55" s="52"/>
      <c r="EW55" s="52"/>
      <c r="EX55" s="52"/>
      <c r="EY55" s="52"/>
      <c r="EZ55" s="52"/>
      <c r="FA55" s="52"/>
      <c r="FB55" s="52"/>
      <c r="FC55" s="52"/>
      <c r="FD55" s="52"/>
      <c r="FE55" s="52"/>
      <c r="FF55" s="52"/>
      <c r="FG55" s="52"/>
      <c r="FH55" s="52"/>
      <c r="FI55" s="52"/>
      <c r="FJ55" s="52"/>
      <c r="FK55" s="52"/>
      <c r="FL55" s="52"/>
      <c r="FM55" s="52"/>
      <c r="FN55" s="52"/>
      <c r="FO55" s="52"/>
      <c r="FP55" s="52"/>
      <c r="FQ55" s="52"/>
      <c r="FR55" s="52"/>
      <c r="FS55" s="52"/>
      <c r="FT55" s="52"/>
      <c r="FU55" s="52"/>
      <c r="FV55" s="52"/>
      <c r="FW55" s="52"/>
      <c r="FX55" s="52"/>
      <c r="FY55" s="52"/>
      <c r="FZ55" s="52"/>
      <c r="GA55" s="52"/>
      <c r="GB55" s="52"/>
      <c r="GC55" s="52"/>
      <c r="GD55" s="52"/>
      <c r="GE55" s="52"/>
      <c r="GF55" s="52"/>
      <c r="GG55" s="52"/>
      <c r="GH55" s="52"/>
      <c r="GI55" s="52"/>
      <c r="GJ55" s="52"/>
      <c r="GK55" s="52"/>
      <c r="GL55" s="52"/>
      <c r="GM55" s="52"/>
      <c r="GN55" s="52"/>
      <c r="GO55" s="52"/>
      <c r="GP55" s="52"/>
      <c r="GQ55" s="52"/>
      <c r="GR55" s="52"/>
      <c r="GS55" s="52"/>
      <c r="GT55" s="52"/>
      <c r="GU55" s="52"/>
      <c r="GV55" s="52"/>
      <c r="GW55" s="52"/>
      <c r="GX55" s="52"/>
      <c r="GY55" s="52"/>
      <c r="GZ55" s="52"/>
      <c r="HA55" s="52"/>
      <c r="HB55" s="52"/>
      <c r="HC55" s="52"/>
      <c r="HD55" s="52"/>
      <c r="HE55" s="52"/>
      <c r="HF55" s="52"/>
      <c r="HG55" s="52"/>
      <c r="HH55" s="52"/>
      <c r="HI55" s="52"/>
      <c r="HJ55" s="52"/>
      <c r="HK55" s="52"/>
      <c r="HL55" s="52"/>
      <c r="HM55" s="52"/>
      <c r="HN55" s="52"/>
      <c r="HO55" s="52"/>
      <c r="HP55" s="52"/>
      <c r="HQ55" s="52"/>
      <c r="HR55" s="52"/>
      <c r="HS55" s="52"/>
      <c r="HT55" s="52"/>
      <c r="HU55" s="52"/>
      <c r="HV55" s="52"/>
      <c r="HW55" s="52"/>
      <c r="HX55" s="52"/>
      <c r="HY55" s="52"/>
      <c r="HZ55" s="52"/>
      <c r="IA55" s="52"/>
      <c r="IB55" s="52"/>
      <c r="IC55" s="52"/>
      <c r="ID55" s="52"/>
      <c r="IE55" s="52"/>
      <c r="IF55" s="52"/>
      <c r="IG55" s="52"/>
      <c r="IH55" s="52"/>
      <c r="II55" s="52"/>
      <c r="IJ55" s="52"/>
      <c r="IK55" s="52"/>
      <c r="IL55" s="52"/>
      <c r="IM55" s="52"/>
      <c r="IN55" s="52"/>
      <c r="IO55" s="52"/>
      <c r="IP55" s="52"/>
      <c r="IQ55" s="52"/>
      <c r="IR55" s="52"/>
      <c r="IS55" s="52"/>
      <c r="IT55" s="52"/>
      <c r="IU55" s="52"/>
      <c r="IV55" s="52"/>
    </row>
    <row r="56" spans="1:256" ht="21.75" customHeight="1" x14ac:dyDescent="0.25">
      <c r="A56" s="29" t="s">
        <v>40</v>
      </c>
      <c r="B56" s="33" t="s">
        <v>120</v>
      </c>
      <c r="C56" s="29"/>
      <c r="D56" s="29"/>
      <c r="E56" s="29"/>
    </row>
    <row r="57" spans="1:256" ht="21.75" customHeight="1" x14ac:dyDescent="0.25">
      <c r="A57" s="34" t="s">
        <v>41</v>
      </c>
      <c r="B57" s="32" t="s">
        <v>119</v>
      </c>
      <c r="C57" s="34" t="s">
        <v>14</v>
      </c>
      <c r="D57" s="36">
        <v>24.16</v>
      </c>
      <c r="E57" s="34"/>
    </row>
    <row r="58" spans="1:256" ht="21.75" customHeight="1" x14ac:dyDescent="0.25">
      <c r="A58" s="31"/>
      <c r="B58" s="32" t="s">
        <v>23</v>
      </c>
      <c r="C58" s="31" t="s">
        <v>14</v>
      </c>
      <c r="D58" s="54">
        <f>24.16*1.015</f>
        <v>24.522399999999998</v>
      </c>
      <c r="E58" s="31"/>
    </row>
    <row r="59" spans="1:256" ht="21.75" customHeight="1" x14ac:dyDescent="0.25">
      <c r="A59" s="31"/>
      <c r="B59" s="32" t="s">
        <v>76</v>
      </c>
      <c r="C59" s="31" t="s">
        <v>73</v>
      </c>
      <c r="D59" s="56">
        <f>187.12*1.015/1000</f>
        <v>0.18992679999999998</v>
      </c>
      <c r="E59" s="31"/>
    </row>
    <row r="60" spans="1:256" ht="21.75" customHeight="1" x14ac:dyDescent="0.25">
      <c r="A60" s="31"/>
      <c r="B60" s="32" t="s">
        <v>79</v>
      </c>
      <c r="C60" s="31" t="s">
        <v>73</v>
      </c>
      <c r="D60" s="56">
        <f>38.4*1.015/1000</f>
        <v>3.897599999999999E-2</v>
      </c>
      <c r="E60" s="31"/>
    </row>
    <row r="61" spans="1:256" ht="21.75" customHeight="1" x14ac:dyDescent="0.25">
      <c r="A61" s="34"/>
      <c r="B61" s="37" t="s">
        <v>78</v>
      </c>
      <c r="C61" s="34" t="s">
        <v>73</v>
      </c>
      <c r="D61" s="55">
        <f>30.4*1.015/1000</f>
        <v>3.0855999999999995E-2</v>
      </c>
      <c r="E61" s="34"/>
    </row>
    <row r="62" spans="1:256" ht="21.75" customHeight="1" x14ac:dyDescent="0.25">
      <c r="A62" s="29" t="s">
        <v>42</v>
      </c>
      <c r="B62" s="33" t="s">
        <v>121</v>
      </c>
      <c r="C62" s="29"/>
      <c r="D62" s="29"/>
      <c r="E62" s="29"/>
    </row>
    <row r="63" spans="1:256" ht="21.75" customHeight="1" x14ac:dyDescent="0.25">
      <c r="A63" s="34" t="s">
        <v>43</v>
      </c>
      <c r="B63" s="32" t="s">
        <v>122</v>
      </c>
      <c r="C63" s="34" t="s">
        <v>14</v>
      </c>
      <c r="D63" s="36">
        <v>70.069999999999993</v>
      </c>
      <c r="E63" s="34"/>
    </row>
    <row r="64" spans="1:256" ht="21.75" customHeight="1" x14ac:dyDescent="0.25">
      <c r="A64" s="31"/>
      <c r="B64" s="32" t="s">
        <v>23</v>
      </c>
      <c r="C64" s="31" t="s">
        <v>14</v>
      </c>
      <c r="D64" s="54">
        <f>70.07*1.015</f>
        <v>71.121049999999983</v>
      </c>
      <c r="E64" s="31"/>
    </row>
    <row r="65" spans="1:5" ht="21.75" customHeight="1" x14ac:dyDescent="0.25">
      <c r="A65" s="31"/>
      <c r="B65" s="32" t="s">
        <v>76</v>
      </c>
      <c r="C65" s="31" t="s">
        <v>73</v>
      </c>
      <c r="D65" s="56">
        <f>321.37*1.015/1000</f>
        <v>0.32619054999999997</v>
      </c>
      <c r="E65" s="31"/>
    </row>
    <row r="66" spans="1:5" ht="21.75" customHeight="1" x14ac:dyDescent="0.25">
      <c r="A66" s="31"/>
      <c r="B66" s="32" t="s">
        <v>79</v>
      </c>
      <c r="C66" s="31" t="s">
        <v>73</v>
      </c>
      <c r="D66" s="56">
        <f>67.2*1.015/1000</f>
        <v>6.8208000000000005E-2</v>
      </c>
      <c r="E66" s="31"/>
    </row>
    <row r="67" spans="1:5" ht="21.75" customHeight="1" x14ac:dyDescent="0.25">
      <c r="A67" s="34"/>
      <c r="B67" s="37" t="s">
        <v>78</v>
      </c>
      <c r="C67" s="34" t="s">
        <v>73</v>
      </c>
      <c r="D67" s="55">
        <f>53.2*1.015/1000</f>
        <v>5.3997999999999997E-2</v>
      </c>
      <c r="E67" s="34"/>
    </row>
    <row r="68" spans="1:5" ht="21.75" customHeight="1" x14ac:dyDescent="0.25">
      <c r="A68" s="29" t="s">
        <v>44</v>
      </c>
      <c r="B68" s="33" t="s">
        <v>123</v>
      </c>
      <c r="C68" s="29"/>
      <c r="D68" s="29"/>
      <c r="E68" s="29"/>
    </row>
    <row r="69" spans="1:5" ht="21.75" customHeight="1" x14ac:dyDescent="0.25">
      <c r="A69" s="34" t="s">
        <v>45</v>
      </c>
      <c r="B69" s="32" t="s">
        <v>124</v>
      </c>
      <c r="C69" s="34" t="s">
        <v>14</v>
      </c>
      <c r="D69" s="36">
        <v>1.58</v>
      </c>
      <c r="E69" s="34"/>
    </row>
    <row r="70" spans="1:5" ht="21.75" customHeight="1" x14ac:dyDescent="0.25">
      <c r="A70" s="31"/>
      <c r="B70" s="32" t="s">
        <v>23</v>
      </c>
      <c r="C70" s="31" t="s">
        <v>14</v>
      </c>
      <c r="D70" s="54">
        <f>1.58*1.015</f>
        <v>1.6036999999999999</v>
      </c>
      <c r="E70" s="31"/>
    </row>
    <row r="71" spans="1:5" ht="21.75" customHeight="1" x14ac:dyDescent="0.25">
      <c r="A71" s="31"/>
      <c r="B71" s="32" t="s">
        <v>76</v>
      </c>
      <c r="C71" s="31" t="s">
        <v>73</v>
      </c>
      <c r="D71" s="56">
        <f>49.11*1.015/1000</f>
        <v>4.9846649999999999E-2</v>
      </c>
      <c r="E71" s="31"/>
    </row>
    <row r="72" spans="1:5" ht="21.75" customHeight="1" x14ac:dyDescent="0.25">
      <c r="A72" s="31"/>
      <c r="B72" s="32" t="s">
        <v>79</v>
      </c>
      <c r="C72" s="31" t="s">
        <v>73</v>
      </c>
      <c r="D72" s="56">
        <f>11.06*1.015/1000</f>
        <v>1.1225899999999999E-2</v>
      </c>
      <c r="E72" s="31"/>
    </row>
    <row r="73" spans="1:5" ht="21.75" customHeight="1" x14ac:dyDescent="0.25">
      <c r="A73" s="34"/>
      <c r="B73" s="37" t="s">
        <v>78</v>
      </c>
      <c r="C73" s="34" t="s">
        <v>73</v>
      </c>
      <c r="D73" s="55">
        <f>8.76*1.015/1000</f>
        <v>8.891399999999999E-3</v>
      </c>
      <c r="E73" s="34"/>
    </row>
    <row r="74" spans="1:5" ht="21.75" customHeight="1" x14ac:dyDescent="0.25">
      <c r="A74" s="29" t="s">
        <v>46</v>
      </c>
      <c r="B74" s="33" t="s">
        <v>125</v>
      </c>
      <c r="C74" s="29"/>
      <c r="D74" s="29"/>
      <c r="E74" s="29"/>
    </row>
    <row r="75" spans="1:5" ht="21.75" customHeight="1" x14ac:dyDescent="0.25">
      <c r="A75" s="34" t="s">
        <v>47</v>
      </c>
      <c r="B75" s="32" t="s">
        <v>126</v>
      </c>
      <c r="C75" s="34" t="s">
        <v>14</v>
      </c>
      <c r="D75" s="36">
        <v>37.200000000000003</v>
      </c>
      <c r="E75" s="34"/>
    </row>
    <row r="76" spans="1:5" ht="21.75" customHeight="1" x14ac:dyDescent="0.25">
      <c r="A76" s="31"/>
      <c r="B76" s="32" t="s">
        <v>23</v>
      </c>
      <c r="C76" s="31" t="s">
        <v>14</v>
      </c>
      <c r="D76" s="54">
        <f>37.2*1.015</f>
        <v>37.758000000000003</v>
      </c>
      <c r="E76" s="31"/>
    </row>
    <row r="77" spans="1:5" ht="21.75" customHeight="1" x14ac:dyDescent="0.25">
      <c r="A77" s="31"/>
      <c r="B77" s="32" t="s">
        <v>127</v>
      </c>
      <c r="C77" s="31" t="s">
        <v>73</v>
      </c>
      <c r="D77" s="56">
        <f>470.56*1.015/1000</f>
        <v>0.47761839999999994</v>
      </c>
      <c r="E77" s="31"/>
    </row>
    <row r="78" spans="1:5" ht="21.75" customHeight="1" x14ac:dyDescent="0.25">
      <c r="A78" s="31"/>
      <c r="B78" s="32" t="s">
        <v>79</v>
      </c>
      <c r="C78" s="31" t="s">
        <v>73</v>
      </c>
      <c r="D78" s="56">
        <f>60*1.015/1000</f>
        <v>6.0899999999999989E-2</v>
      </c>
      <c r="E78" s="31"/>
    </row>
    <row r="79" spans="1:5" ht="21.75" customHeight="1" x14ac:dyDescent="0.25">
      <c r="A79" s="34"/>
      <c r="B79" s="37" t="s">
        <v>78</v>
      </c>
      <c r="C79" s="34" t="s">
        <v>73</v>
      </c>
      <c r="D79" s="55">
        <f>43.84*1.015/1000</f>
        <v>4.4497599999999998E-2</v>
      </c>
      <c r="E79" s="34"/>
    </row>
    <row r="80" spans="1:5" ht="21.75" customHeight="1" x14ac:dyDescent="0.25">
      <c r="A80" s="29" t="s">
        <v>48</v>
      </c>
      <c r="B80" s="33" t="s">
        <v>128</v>
      </c>
      <c r="C80" s="29"/>
      <c r="D80" s="29"/>
      <c r="E80" s="29"/>
    </row>
    <row r="81" spans="1:5" ht="21.75" customHeight="1" x14ac:dyDescent="0.25">
      <c r="A81" s="34" t="s">
        <v>50</v>
      </c>
      <c r="B81" s="32" t="s">
        <v>24</v>
      </c>
      <c r="C81" s="31" t="s">
        <v>14</v>
      </c>
      <c r="D81" s="31" t="s">
        <v>129</v>
      </c>
      <c r="E81" s="34"/>
    </row>
    <row r="82" spans="1:5" ht="21.75" customHeight="1" x14ac:dyDescent="0.25">
      <c r="A82" s="34"/>
      <c r="B82" s="32" t="s">
        <v>23</v>
      </c>
      <c r="C82" s="31" t="s">
        <v>14</v>
      </c>
      <c r="D82" s="36">
        <f>D81*1.015</f>
        <v>7.5109999999999992</v>
      </c>
      <c r="E82" s="34"/>
    </row>
    <row r="83" spans="1:5" ht="21.75" customHeight="1" x14ac:dyDescent="0.25">
      <c r="A83" s="31"/>
      <c r="B83" s="32" t="s">
        <v>127</v>
      </c>
      <c r="C83" s="31" t="s">
        <v>73</v>
      </c>
      <c r="D83" s="56">
        <f>230*1.015/1000</f>
        <v>0.23344999999999999</v>
      </c>
      <c r="E83" s="31"/>
    </row>
    <row r="84" spans="1:5" ht="21.75" customHeight="1" x14ac:dyDescent="0.25">
      <c r="A84" s="31"/>
      <c r="B84" s="32" t="s">
        <v>76</v>
      </c>
      <c r="C84" s="31" t="s">
        <v>73</v>
      </c>
      <c r="D84" s="56">
        <f>63.8*1.015/1000</f>
        <v>6.4756999999999995E-2</v>
      </c>
      <c r="E84" s="31"/>
    </row>
    <row r="85" spans="1:5" ht="21.75" customHeight="1" x14ac:dyDescent="0.25">
      <c r="A85" s="34"/>
      <c r="B85" s="37" t="s">
        <v>78</v>
      </c>
      <c r="C85" s="34" t="s">
        <v>73</v>
      </c>
      <c r="D85" s="55">
        <f>99.6*1.015/1000</f>
        <v>0.10109399999999998</v>
      </c>
      <c r="E85" s="34"/>
    </row>
    <row r="86" spans="1:5" ht="21.75" customHeight="1" x14ac:dyDescent="0.25">
      <c r="A86" s="29" t="s">
        <v>49</v>
      </c>
      <c r="B86" s="33" t="s">
        <v>130</v>
      </c>
      <c r="C86" s="29"/>
      <c r="D86" s="29"/>
      <c r="E86" s="29"/>
    </row>
    <row r="87" spans="1:5" ht="21.75" customHeight="1" x14ac:dyDescent="0.25">
      <c r="A87" s="34" t="s">
        <v>51</v>
      </c>
      <c r="B87" s="32" t="s">
        <v>24</v>
      </c>
      <c r="C87" s="31" t="s">
        <v>14</v>
      </c>
      <c r="D87" s="31" t="s">
        <v>131</v>
      </c>
      <c r="E87" s="34"/>
    </row>
    <row r="88" spans="1:5" ht="21.75" customHeight="1" x14ac:dyDescent="0.25">
      <c r="A88" s="34"/>
      <c r="B88" s="32" t="s">
        <v>23</v>
      </c>
      <c r="C88" s="31" t="s">
        <v>14</v>
      </c>
      <c r="D88" s="36">
        <f>D87*1.015</f>
        <v>0.79169999999999996</v>
      </c>
      <c r="E88" s="34"/>
    </row>
    <row r="89" spans="1:5" ht="21.75" customHeight="1" x14ac:dyDescent="0.25">
      <c r="A89" s="31"/>
      <c r="B89" s="32" t="s">
        <v>127</v>
      </c>
      <c r="C89" s="31" t="s">
        <v>73</v>
      </c>
      <c r="D89" s="56">
        <f>19.6*1.015/1000</f>
        <v>1.9893999999999998E-2</v>
      </c>
      <c r="E89" s="31"/>
    </row>
    <row r="90" spans="1:5" ht="21.75" customHeight="1" x14ac:dyDescent="0.25">
      <c r="A90" s="31"/>
      <c r="B90" s="32" t="s">
        <v>76</v>
      </c>
      <c r="C90" s="31" t="s">
        <v>73</v>
      </c>
      <c r="D90" s="56">
        <f>7.4*1.015/1000</f>
        <v>7.5109999999999994E-3</v>
      </c>
      <c r="E90" s="31"/>
    </row>
    <row r="91" spans="1:5" ht="21.75" customHeight="1" x14ac:dyDescent="0.25">
      <c r="A91" s="34"/>
      <c r="B91" s="37" t="s">
        <v>78</v>
      </c>
      <c r="C91" s="34" t="s">
        <v>73</v>
      </c>
      <c r="D91" s="55">
        <f>11*1.015/1000</f>
        <v>1.1165E-2</v>
      </c>
      <c r="E91" s="34"/>
    </row>
    <row r="92" spans="1:5" ht="21.75" customHeight="1" x14ac:dyDescent="0.25">
      <c r="A92" s="29" t="s">
        <v>52</v>
      </c>
      <c r="B92" s="33" t="s">
        <v>132</v>
      </c>
      <c r="C92" s="29"/>
      <c r="D92" s="29"/>
      <c r="E92" s="29"/>
    </row>
    <row r="93" spans="1:5" ht="21.75" customHeight="1" x14ac:dyDescent="0.25">
      <c r="A93" s="34" t="s">
        <v>80</v>
      </c>
      <c r="B93" s="32" t="s">
        <v>24</v>
      </c>
      <c r="C93" s="31" t="s">
        <v>14</v>
      </c>
      <c r="D93" s="31" t="s">
        <v>133</v>
      </c>
      <c r="E93" s="34"/>
    </row>
    <row r="94" spans="1:5" ht="21.75" customHeight="1" x14ac:dyDescent="0.25">
      <c r="A94" s="34"/>
      <c r="B94" s="32" t="s">
        <v>23</v>
      </c>
      <c r="C94" s="31" t="s">
        <v>14</v>
      </c>
      <c r="D94" s="36">
        <f>D93*1.015</f>
        <v>0.66989999999999994</v>
      </c>
      <c r="E94" s="34"/>
    </row>
    <row r="95" spans="1:5" ht="21.75" customHeight="1" x14ac:dyDescent="0.25">
      <c r="A95" s="31"/>
      <c r="B95" s="32" t="s">
        <v>127</v>
      </c>
      <c r="C95" s="31" t="s">
        <v>73</v>
      </c>
      <c r="D95" s="56">
        <f>18*1.015/1000</f>
        <v>1.8269999999999998E-2</v>
      </c>
      <c r="E95" s="31"/>
    </row>
    <row r="96" spans="1:5" ht="21.75" customHeight="1" x14ac:dyDescent="0.25">
      <c r="A96" s="31"/>
      <c r="B96" s="32" t="s">
        <v>76</v>
      </c>
      <c r="C96" s="31" t="s">
        <v>73</v>
      </c>
      <c r="D96" s="56">
        <f>7.2*1.015/1000</f>
        <v>7.3080000000000003E-3</v>
      </c>
      <c r="E96" s="31"/>
    </row>
    <row r="97" spans="1:5" ht="21.75" customHeight="1" x14ac:dyDescent="0.25">
      <c r="A97" s="34"/>
      <c r="B97" s="37" t="s">
        <v>78</v>
      </c>
      <c r="C97" s="34" t="s">
        <v>73</v>
      </c>
      <c r="D97" s="55">
        <f>8.1*1.015/1000</f>
        <v>8.2214999999999996E-3</v>
      </c>
      <c r="E97" s="34"/>
    </row>
    <row r="98" spans="1:5" ht="21.75" customHeight="1" x14ac:dyDescent="0.25">
      <c r="A98" s="29" t="s">
        <v>53</v>
      </c>
      <c r="B98" s="33" t="s">
        <v>134</v>
      </c>
      <c r="C98" s="29"/>
      <c r="D98" s="29"/>
      <c r="E98" s="29"/>
    </row>
    <row r="99" spans="1:5" ht="21.75" customHeight="1" x14ac:dyDescent="0.25">
      <c r="A99" s="34" t="s">
        <v>54</v>
      </c>
      <c r="B99" s="32" t="s">
        <v>24</v>
      </c>
      <c r="C99" s="31" t="s">
        <v>14</v>
      </c>
      <c r="D99" s="31" t="s">
        <v>135</v>
      </c>
      <c r="E99" s="34"/>
    </row>
    <row r="100" spans="1:5" ht="21.75" customHeight="1" x14ac:dyDescent="0.25">
      <c r="A100" s="34"/>
      <c r="B100" s="32" t="s">
        <v>23</v>
      </c>
      <c r="C100" s="31" t="s">
        <v>14</v>
      </c>
      <c r="D100" s="36">
        <f>D99*1.015</f>
        <v>0.90334999999999988</v>
      </c>
      <c r="E100" s="34"/>
    </row>
    <row r="101" spans="1:5" ht="21.75" customHeight="1" x14ac:dyDescent="0.25">
      <c r="A101" s="31"/>
      <c r="B101" s="32" t="s">
        <v>127</v>
      </c>
      <c r="C101" s="31" t="s">
        <v>73</v>
      </c>
      <c r="D101" s="56">
        <f>25.8*1.015/1000</f>
        <v>2.6186999999999998E-2</v>
      </c>
      <c r="E101" s="31"/>
    </row>
    <row r="102" spans="1:5" ht="21.75" customHeight="1" x14ac:dyDescent="0.25">
      <c r="A102" s="31"/>
      <c r="B102" s="32" t="s">
        <v>76</v>
      </c>
      <c r="C102" s="31" t="s">
        <v>73</v>
      </c>
      <c r="D102" s="56">
        <f>8.4*1.015/1000</f>
        <v>8.5260000000000006E-3</v>
      </c>
      <c r="E102" s="31"/>
    </row>
    <row r="103" spans="1:5" ht="21.75" customHeight="1" x14ac:dyDescent="0.25">
      <c r="A103" s="34"/>
      <c r="B103" s="37" t="s">
        <v>78</v>
      </c>
      <c r="C103" s="34" t="s">
        <v>73</v>
      </c>
      <c r="D103" s="55">
        <f>12.2*1.015/1000</f>
        <v>1.2382999999999998E-2</v>
      </c>
      <c r="E103" s="34"/>
    </row>
    <row r="104" spans="1:5" ht="21.75" customHeight="1" x14ac:dyDescent="0.25">
      <c r="A104" s="29" t="s">
        <v>55</v>
      </c>
      <c r="B104" s="33" t="s">
        <v>136</v>
      </c>
      <c r="C104" s="29"/>
      <c r="D104" s="29"/>
      <c r="E104" s="29"/>
    </row>
    <row r="105" spans="1:5" ht="21.75" customHeight="1" x14ac:dyDescent="0.25">
      <c r="A105" s="34" t="s">
        <v>56</v>
      </c>
      <c r="B105" s="32" t="s">
        <v>24</v>
      </c>
      <c r="C105" s="31" t="s">
        <v>14</v>
      </c>
      <c r="D105" s="31" t="s">
        <v>137</v>
      </c>
      <c r="E105" s="34"/>
    </row>
    <row r="106" spans="1:5" ht="21.75" customHeight="1" x14ac:dyDescent="0.25">
      <c r="A106" s="34"/>
      <c r="B106" s="32" t="s">
        <v>23</v>
      </c>
      <c r="C106" s="31" t="s">
        <v>14</v>
      </c>
      <c r="D106" s="36">
        <f>D105*1.015</f>
        <v>0.77139999999999997</v>
      </c>
      <c r="E106" s="34"/>
    </row>
    <row r="107" spans="1:5" ht="21.75" customHeight="1" x14ac:dyDescent="0.25">
      <c r="A107" s="31"/>
      <c r="B107" s="32" t="s">
        <v>127</v>
      </c>
      <c r="C107" s="31" t="s">
        <v>73</v>
      </c>
      <c r="D107" s="56">
        <f>20.8*1.015/1000</f>
        <v>2.1111999999999999E-2</v>
      </c>
      <c r="E107" s="31"/>
    </row>
    <row r="108" spans="1:5" ht="21.75" customHeight="1" x14ac:dyDescent="0.25">
      <c r="A108" s="31"/>
      <c r="B108" s="32" t="s">
        <v>76</v>
      </c>
      <c r="C108" s="31" t="s">
        <v>73</v>
      </c>
      <c r="D108" s="56">
        <f>7.3*1.015/1000</f>
        <v>7.4094999999999994E-3</v>
      </c>
      <c r="E108" s="31"/>
    </row>
    <row r="109" spans="1:5" ht="21.75" customHeight="1" x14ac:dyDescent="0.25">
      <c r="A109" s="34"/>
      <c r="B109" s="37" t="s">
        <v>78</v>
      </c>
      <c r="C109" s="34" t="s">
        <v>73</v>
      </c>
      <c r="D109" s="55">
        <f>10.9*1.015/1000</f>
        <v>1.1063499999999999E-2</v>
      </c>
      <c r="E109" s="34"/>
    </row>
    <row r="110" spans="1:5" ht="21.75" customHeight="1" x14ac:dyDescent="0.25">
      <c r="A110" s="29" t="s">
        <v>57</v>
      </c>
      <c r="B110" s="33" t="s">
        <v>138</v>
      </c>
      <c r="C110" s="29"/>
      <c r="D110" s="29"/>
      <c r="E110" s="29"/>
    </row>
    <row r="111" spans="1:5" ht="21.75" customHeight="1" x14ac:dyDescent="0.25">
      <c r="A111" s="34" t="s">
        <v>139</v>
      </c>
      <c r="B111" s="32" t="s">
        <v>140</v>
      </c>
      <c r="C111" s="31" t="s">
        <v>14</v>
      </c>
      <c r="D111" s="31" t="s">
        <v>141</v>
      </c>
      <c r="E111" s="34"/>
    </row>
    <row r="112" spans="1:5" ht="21.75" customHeight="1" x14ac:dyDescent="0.25">
      <c r="A112" s="34"/>
      <c r="B112" s="32" t="s">
        <v>23</v>
      </c>
      <c r="C112" s="31" t="s">
        <v>14</v>
      </c>
      <c r="D112" s="36">
        <f>D111*1.015</f>
        <v>1.1266499999999999</v>
      </c>
      <c r="E112" s="34"/>
    </row>
    <row r="113" spans="1:5" ht="21.75" customHeight="1" x14ac:dyDescent="0.25">
      <c r="A113" s="31"/>
      <c r="B113" s="32" t="s">
        <v>76</v>
      </c>
      <c r="C113" s="31" t="s">
        <v>73</v>
      </c>
      <c r="D113" s="56">
        <f>63.8*1.015/1000</f>
        <v>6.4756999999999995E-2</v>
      </c>
      <c r="E113" s="31"/>
    </row>
    <row r="114" spans="1:5" ht="21.75" customHeight="1" x14ac:dyDescent="0.25">
      <c r="A114" s="31"/>
      <c r="B114" s="32" t="s">
        <v>79</v>
      </c>
      <c r="C114" s="31" t="s">
        <v>73</v>
      </c>
      <c r="D114" s="56">
        <f>95.41*1.015/1000</f>
        <v>9.6841149999999987E-2</v>
      </c>
      <c r="E114" s="31"/>
    </row>
    <row r="115" spans="1:5" ht="21.75" customHeight="1" x14ac:dyDescent="0.25">
      <c r="A115" s="34"/>
      <c r="B115" s="37" t="s">
        <v>78</v>
      </c>
      <c r="C115" s="34" t="s">
        <v>73</v>
      </c>
      <c r="D115" s="55">
        <f>11.6*1.015/1000</f>
        <v>1.1774E-2</v>
      </c>
      <c r="E115" s="34"/>
    </row>
    <row r="116" spans="1:5" ht="21.75" customHeight="1" x14ac:dyDescent="0.25">
      <c r="A116" s="29" t="s">
        <v>58</v>
      </c>
      <c r="B116" s="33" t="s">
        <v>142</v>
      </c>
      <c r="C116" s="29"/>
      <c r="D116" s="29"/>
      <c r="E116" s="29"/>
    </row>
    <row r="117" spans="1:5" ht="21.75" customHeight="1" x14ac:dyDescent="0.25">
      <c r="A117" s="34" t="s">
        <v>59</v>
      </c>
      <c r="B117" s="32" t="s">
        <v>140</v>
      </c>
      <c r="C117" s="31" t="s">
        <v>14</v>
      </c>
      <c r="D117" s="31" t="s">
        <v>143</v>
      </c>
      <c r="E117" s="34"/>
    </row>
    <row r="118" spans="1:5" ht="21.75" customHeight="1" x14ac:dyDescent="0.25">
      <c r="A118" s="34"/>
      <c r="B118" s="32" t="s">
        <v>23</v>
      </c>
      <c r="C118" s="31" t="s">
        <v>14</v>
      </c>
      <c r="D118" s="36">
        <f>D117*1.015</f>
        <v>1.30935</v>
      </c>
      <c r="E118" s="34"/>
    </row>
    <row r="119" spans="1:5" ht="21.75" customHeight="1" x14ac:dyDescent="0.25">
      <c r="A119" s="31"/>
      <c r="B119" s="32" t="s">
        <v>76</v>
      </c>
      <c r="C119" s="31" t="s">
        <v>73</v>
      </c>
      <c r="D119" s="56">
        <f>51.7*1.015/1000</f>
        <v>5.2475499999999994E-2</v>
      </c>
      <c r="E119" s="31"/>
    </row>
    <row r="120" spans="1:5" ht="21.75" customHeight="1" x14ac:dyDescent="0.25">
      <c r="A120" s="31"/>
      <c r="B120" s="32" t="s">
        <v>79</v>
      </c>
      <c r="C120" s="31" t="s">
        <v>73</v>
      </c>
      <c r="D120" s="56">
        <f>70.61*1.015/1000</f>
        <v>7.1669149999999987E-2</v>
      </c>
      <c r="E120" s="31"/>
    </row>
    <row r="121" spans="1:5" ht="21.75" customHeight="1" x14ac:dyDescent="0.25">
      <c r="A121" s="34"/>
      <c r="B121" s="37" t="s">
        <v>78</v>
      </c>
      <c r="C121" s="34" t="s">
        <v>73</v>
      </c>
      <c r="D121" s="55">
        <f>12.1*1.015/1000</f>
        <v>1.2281499999999997E-2</v>
      </c>
      <c r="E121" s="34"/>
    </row>
    <row r="122" spans="1:5" ht="21.75" customHeight="1" x14ac:dyDescent="0.25">
      <c r="A122" s="29" t="s">
        <v>144</v>
      </c>
      <c r="B122" s="33" t="s">
        <v>146</v>
      </c>
      <c r="C122" s="29"/>
      <c r="D122" s="29"/>
      <c r="E122" s="29"/>
    </row>
    <row r="123" spans="1:5" ht="21.75" customHeight="1" x14ac:dyDescent="0.25">
      <c r="A123" s="34" t="s">
        <v>145</v>
      </c>
      <c r="B123" s="32" t="s">
        <v>140</v>
      </c>
      <c r="C123" s="31" t="s">
        <v>14</v>
      </c>
      <c r="D123" s="31" t="s">
        <v>147</v>
      </c>
      <c r="E123" s="34"/>
    </row>
    <row r="124" spans="1:5" ht="21.75" customHeight="1" x14ac:dyDescent="0.25">
      <c r="A124" s="34"/>
      <c r="B124" s="32" t="s">
        <v>23</v>
      </c>
      <c r="C124" s="31" t="s">
        <v>14</v>
      </c>
      <c r="D124" s="36">
        <f>D123*1.015</f>
        <v>2.1213499999999996</v>
      </c>
      <c r="E124" s="34"/>
    </row>
    <row r="125" spans="1:5" ht="21.75" customHeight="1" x14ac:dyDescent="0.25">
      <c r="A125" s="31"/>
      <c r="B125" s="32" t="s">
        <v>76</v>
      </c>
      <c r="C125" s="31" t="s">
        <v>73</v>
      </c>
      <c r="D125" s="56">
        <f>68.7*1.015/1000</f>
        <v>6.9730499999999987E-2</v>
      </c>
      <c r="E125" s="31"/>
    </row>
    <row r="126" spans="1:5" ht="21.75" customHeight="1" x14ac:dyDescent="0.25">
      <c r="A126" s="31"/>
      <c r="B126" s="32" t="s">
        <v>79</v>
      </c>
      <c r="C126" s="31" t="s">
        <v>73</v>
      </c>
      <c r="D126" s="56">
        <f>161.91*1.015/1000</f>
        <v>0.16433864999999998</v>
      </c>
      <c r="E126" s="31"/>
    </row>
    <row r="127" spans="1:5" ht="21.75" customHeight="1" x14ac:dyDescent="0.25">
      <c r="A127" s="34"/>
      <c r="B127" s="37" t="s">
        <v>78</v>
      </c>
      <c r="C127" s="34" t="s">
        <v>73</v>
      </c>
      <c r="D127" s="55">
        <f>9.3*1.015/1000</f>
        <v>9.4395E-3</v>
      </c>
      <c r="E127" s="34"/>
    </row>
    <row r="128" spans="1:5" ht="21.75" customHeight="1" x14ac:dyDescent="0.25">
      <c r="A128" s="29" t="s">
        <v>148</v>
      </c>
      <c r="B128" s="33" t="s">
        <v>150</v>
      </c>
      <c r="C128" s="29"/>
      <c r="D128" s="29"/>
      <c r="E128" s="29"/>
    </row>
    <row r="129" spans="1:5" ht="21.75" customHeight="1" x14ac:dyDescent="0.25">
      <c r="A129" s="34" t="s">
        <v>149</v>
      </c>
      <c r="B129" s="32" t="s">
        <v>140</v>
      </c>
      <c r="C129" s="31" t="s">
        <v>14</v>
      </c>
      <c r="D129" s="31" t="s">
        <v>151</v>
      </c>
      <c r="E129" s="34"/>
    </row>
    <row r="130" spans="1:5" ht="21.75" customHeight="1" x14ac:dyDescent="0.25">
      <c r="A130" s="34"/>
      <c r="B130" s="32" t="s">
        <v>23</v>
      </c>
      <c r="C130" s="31" t="s">
        <v>14</v>
      </c>
      <c r="D130" s="36">
        <f>D129*1.015</f>
        <v>1.1165</v>
      </c>
      <c r="E130" s="34"/>
    </row>
    <row r="131" spans="1:5" ht="21.75" customHeight="1" x14ac:dyDescent="0.25">
      <c r="A131" s="31"/>
      <c r="B131" s="32" t="s">
        <v>76</v>
      </c>
      <c r="C131" s="31" t="s">
        <v>73</v>
      </c>
      <c r="D131" s="56">
        <f>43.6*1.015/1000</f>
        <v>4.4253999999999995E-2</v>
      </c>
      <c r="E131" s="31"/>
    </row>
    <row r="132" spans="1:5" ht="21.75" customHeight="1" x14ac:dyDescent="0.25">
      <c r="A132" s="31"/>
      <c r="B132" s="32" t="s">
        <v>79</v>
      </c>
      <c r="C132" s="31" t="s">
        <v>73</v>
      </c>
      <c r="D132" s="56">
        <f>85.3*1.015/1000</f>
        <v>8.6579499999999976E-2</v>
      </c>
      <c r="E132" s="31"/>
    </row>
    <row r="133" spans="1:5" ht="21.75" customHeight="1" x14ac:dyDescent="0.25">
      <c r="A133" s="34"/>
      <c r="B133" s="37" t="s">
        <v>78</v>
      </c>
      <c r="C133" s="34" t="s">
        <v>73</v>
      </c>
      <c r="D133" s="55">
        <f>6*1.015/1000</f>
        <v>6.0899999999999999E-3</v>
      </c>
      <c r="E133" s="34"/>
    </row>
    <row r="134" spans="1:5" ht="21.75" customHeight="1" x14ac:dyDescent="0.25">
      <c r="A134" s="29" t="s">
        <v>152</v>
      </c>
      <c r="B134" s="33" t="s">
        <v>165</v>
      </c>
      <c r="C134" s="29"/>
      <c r="D134" s="29"/>
      <c r="E134" s="29"/>
    </row>
    <row r="135" spans="1:5" ht="21.75" customHeight="1" x14ac:dyDescent="0.25">
      <c r="A135" s="34" t="s">
        <v>153</v>
      </c>
      <c r="B135" s="32" t="s">
        <v>166</v>
      </c>
      <c r="C135" s="31" t="s">
        <v>14</v>
      </c>
      <c r="D135" s="31" t="s">
        <v>167</v>
      </c>
      <c r="E135" s="34"/>
    </row>
    <row r="136" spans="1:5" ht="21.75" customHeight="1" x14ac:dyDescent="0.25">
      <c r="A136" s="34"/>
      <c r="B136" s="32" t="s">
        <v>23</v>
      </c>
      <c r="C136" s="31" t="s">
        <v>14</v>
      </c>
      <c r="D136" s="36">
        <f>D135*1.015</f>
        <v>0.65974999999999995</v>
      </c>
      <c r="E136" s="34"/>
    </row>
    <row r="137" spans="1:5" ht="21.75" customHeight="1" x14ac:dyDescent="0.25">
      <c r="A137" s="31"/>
      <c r="B137" s="32" t="s">
        <v>79</v>
      </c>
      <c r="C137" s="31" t="s">
        <v>73</v>
      </c>
      <c r="D137" s="56">
        <f>56.02*1.015/1000</f>
        <v>5.6860299999999996E-2</v>
      </c>
      <c r="E137" s="31"/>
    </row>
    <row r="138" spans="1:5" ht="21.75" customHeight="1" x14ac:dyDescent="0.25">
      <c r="A138" s="29" t="s">
        <v>159</v>
      </c>
      <c r="B138" s="33" t="s">
        <v>161</v>
      </c>
      <c r="C138" s="29"/>
      <c r="D138" s="29"/>
      <c r="E138" s="29"/>
    </row>
    <row r="139" spans="1:5" ht="21.75" customHeight="1" x14ac:dyDescent="0.25">
      <c r="A139" s="34" t="s">
        <v>160</v>
      </c>
      <c r="B139" s="32" t="s">
        <v>162</v>
      </c>
      <c r="C139" s="31"/>
      <c r="D139" s="31"/>
      <c r="E139" s="34"/>
    </row>
    <row r="140" spans="1:5" ht="21.75" customHeight="1" x14ac:dyDescent="0.25">
      <c r="A140" s="34"/>
      <c r="B140" s="32" t="s">
        <v>163</v>
      </c>
      <c r="C140" s="31" t="s">
        <v>13</v>
      </c>
      <c r="D140" s="36">
        <v>64</v>
      </c>
      <c r="E140" s="34"/>
    </row>
    <row r="141" spans="1:5" ht="21.75" customHeight="1" x14ac:dyDescent="0.25">
      <c r="A141" s="34" t="s">
        <v>168</v>
      </c>
      <c r="B141" s="32" t="s">
        <v>164</v>
      </c>
      <c r="C141" s="31"/>
      <c r="D141" s="31"/>
      <c r="E141" s="34"/>
    </row>
    <row r="142" spans="1:5" ht="21.75" customHeight="1" x14ac:dyDescent="0.25">
      <c r="A142" s="34"/>
      <c r="B142" s="32" t="s">
        <v>163</v>
      </c>
      <c r="C142" s="31" t="s">
        <v>13</v>
      </c>
      <c r="D142" s="36">
        <v>16</v>
      </c>
      <c r="E142" s="34"/>
    </row>
    <row r="143" spans="1:5" ht="21.75" customHeight="1" x14ac:dyDescent="0.25">
      <c r="A143" s="29" t="s">
        <v>169</v>
      </c>
      <c r="B143" s="33" t="s">
        <v>154</v>
      </c>
      <c r="C143" s="29"/>
      <c r="D143" s="29"/>
      <c r="E143" s="29"/>
    </row>
    <row r="144" spans="1:5" ht="21.75" customHeight="1" x14ac:dyDescent="0.25">
      <c r="A144" s="34" t="s">
        <v>170</v>
      </c>
      <c r="B144" s="32" t="s">
        <v>155</v>
      </c>
      <c r="C144" s="31"/>
      <c r="D144" s="31"/>
      <c r="E144" s="34"/>
    </row>
    <row r="145" spans="1:256" ht="21.75" customHeight="1" x14ac:dyDescent="0.25">
      <c r="A145" s="34"/>
      <c r="B145" s="32" t="s">
        <v>156</v>
      </c>
      <c r="C145" s="31" t="s">
        <v>13</v>
      </c>
      <c r="D145" s="36">
        <v>8</v>
      </c>
      <c r="E145" s="34"/>
    </row>
    <row r="146" spans="1:256" ht="21.75" customHeight="1" x14ac:dyDescent="0.25">
      <c r="A146" s="31"/>
      <c r="B146" s="32" t="s">
        <v>157</v>
      </c>
      <c r="C146" s="31" t="s">
        <v>158</v>
      </c>
      <c r="D146" s="57">
        <v>16.7</v>
      </c>
      <c r="E146" s="31"/>
    </row>
    <row r="147" spans="1:256" s="53" customFormat="1" ht="18.75" x14ac:dyDescent="0.25">
      <c r="A147" s="50"/>
      <c r="B147" s="64" t="s">
        <v>81</v>
      </c>
      <c r="C147" s="50" t="s">
        <v>2</v>
      </c>
      <c r="D147" s="65">
        <v>330</v>
      </c>
      <c r="E147" s="50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2"/>
      <c r="BM147" s="52"/>
      <c r="BN147" s="52"/>
      <c r="BO147" s="52"/>
      <c r="BP147" s="52"/>
      <c r="BQ147" s="52"/>
      <c r="BR147" s="52"/>
      <c r="BS147" s="52"/>
      <c r="BT147" s="52"/>
      <c r="BU147" s="52"/>
      <c r="BV147" s="52"/>
      <c r="BW147" s="52"/>
      <c r="BX147" s="52"/>
      <c r="BY147" s="52"/>
      <c r="BZ147" s="52"/>
      <c r="CA147" s="52"/>
      <c r="CB147" s="52"/>
      <c r="CC147" s="52"/>
      <c r="CD147" s="52"/>
      <c r="CE147" s="52"/>
      <c r="CF147" s="52"/>
      <c r="CG147" s="52"/>
      <c r="CH147" s="52"/>
      <c r="CI147" s="52"/>
      <c r="CJ147" s="52"/>
      <c r="CK147" s="52"/>
      <c r="CL147" s="52"/>
      <c r="CM147" s="52"/>
      <c r="CN147" s="52"/>
      <c r="CO147" s="52"/>
      <c r="CP147" s="52"/>
      <c r="CQ147" s="52"/>
      <c r="CR147" s="52"/>
      <c r="CS147" s="52"/>
      <c r="CT147" s="52"/>
      <c r="CU147" s="52"/>
      <c r="CV147" s="52"/>
      <c r="CW147" s="52"/>
      <c r="CX147" s="52"/>
      <c r="CY147" s="52"/>
      <c r="CZ147" s="52"/>
      <c r="DA147" s="52"/>
      <c r="DB147" s="52"/>
      <c r="DC147" s="52"/>
      <c r="DD147" s="52"/>
      <c r="DE147" s="52"/>
      <c r="DF147" s="52"/>
      <c r="DG147" s="52"/>
      <c r="DH147" s="52"/>
      <c r="DI147" s="52"/>
      <c r="DJ147" s="52"/>
      <c r="DK147" s="52"/>
      <c r="DL147" s="52"/>
      <c r="DM147" s="52"/>
      <c r="DN147" s="52"/>
      <c r="DO147" s="52"/>
      <c r="DP147" s="52"/>
      <c r="DQ147" s="52"/>
      <c r="DR147" s="52"/>
      <c r="DS147" s="52"/>
      <c r="DT147" s="52"/>
      <c r="DU147" s="52"/>
      <c r="DV147" s="52"/>
      <c r="DW147" s="52"/>
      <c r="DX147" s="52"/>
      <c r="DY147" s="52"/>
      <c r="DZ147" s="52"/>
      <c r="EA147" s="52"/>
      <c r="EB147" s="52"/>
      <c r="EC147" s="52"/>
      <c r="ED147" s="52"/>
      <c r="EE147" s="52"/>
      <c r="EF147" s="52"/>
      <c r="EG147" s="52"/>
      <c r="EH147" s="52"/>
      <c r="EI147" s="52"/>
      <c r="EJ147" s="52"/>
      <c r="EK147" s="52"/>
      <c r="EL147" s="52"/>
      <c r="EM147" s="52"/>
      <c r="EN147" s="52"/>
      <c r="EO147" s="52"/>
      <c r="EP147" s="52"/>
      <c r="EQ147" s="52"/>
      <c r="ER147" s="52"/>
      <c r="ES147" s="52"/>
      <c r="ET147" s="52"/>
      <c r="EU147" s="52"/>
      <c r="EV147" s="52"/>
      <c r="EW147" s="52"/>
      <c r="EX147" s="52"/>
      <c r="EY147" s="52"/>
      <c r="EZ147" s="52"/>
      <c r="FA147" s="52"/>
      <c r="FB147" s="52"/>
      <c r="FC147" s="52"/>
      <c r="FD147" s="52"/>
      <c r="FE147" s="52"/>
      <c r="FF147" s="52"/>
      <c r="FG147" s="52"/>
      <c r="FH147" s="52"/>
      <c r="FI147" s="52"/>
      <c r="FJ147" s="52"/>
      <c r="FK147" s="52"/>
      <c r="FL147" s="52"/>
      <c r="FM147" s="52"/>
      <c r="FN147" s="52"/>
      <c r="FO147" s="52"/>
      <c r="FP147" s="52"/>
      <c r="FQ147" s="52"/>
      <c r="FR147" s="52"/>
      <c r="FS147" s="52"/>
      <c r="FT147" s="52"/>
      <c r="FU147" s="52"/>
      <c r="FV147" s="52"/>
      <c r="FW147" s="52"/>
      <c r="FX147" s="52"/>
      <c r="FY147" s="52"/>
      <c r="FZ147" s="52"/>
      <c r="GA147" s="52"/>
      <c r="GB147" s="52"/>
      <c r="GC147" s="52"/>
      <c r="GD147" s="52"/>
      <c r="GE147" s="52"/>
      <c r="GF147" s="52"/>
      <c r="GG147" s="52"/>
      <c r="GH147" s="52"/>
      <c r="GI147" s="52"/>
      <c r="GJ147" s="52"/>
      <c r="GK147" s="52"/>
      <c r="GL147" s="52"/>
      <c r="GM147" s="52"/>
      <c r="GN147" s="52"/>
      <c r="GO147" s="52"/>
      <c r="GP147" s="52"/>
      <c r="GQ147" s="52"/>
      <c r="GR147" s="52"/>
      <c r="GS147" s="52"/>
      <c r="GT147" s="52"/>
      <c r="GU147" s="52"/>
      <c r="GV147" s="52"/>
      <c r="GW147" s="52"/>
      <c r="GX147" s="52"/>
      <c r="GY147" s="52"/>
      <c r="GZ147" s="52"/>
      <c r="HA147" s="52"/>
      <c r="HB147" s="52"/>
      <c r="HC147" s="52"/>
      <c r="HD147" s="52"/>
      <c r="HE147" s="52"/>
      <c r="HF147" s="52"/>
      <c r="HG147" s="52"/>
      <c r="HH147" s="52"/>
      <c r="HI147" s="52"/>
      <c r="HJ147" s="52"/>
      <c r="HK147" s="52"/>
      <c r="HL147" s="52"/>
      <c r="HM147" s="52"/>
      <c r="HN147" s="52"/>
      <c r="HO147" s="52"/>
      <c r="HP147" s="52"/>
      <c r="HQ147" s="52"/>
      <c r="HR147" s="52"/>
      <c r="HS147" s="52"/>
      <c r="HT147" s="52"/>
      <c r="HU147" s="52"/>
      <c r="HV147" s="52"/>
      <c r="HW147" s="52"/>
      <c r="HX147" s="52"/>
      <c r="HY147" s="52"/>
      <c r="HZ147" s="52"/>
      <c r="IA147" s="52"/>
      <c r="IB147" s="52"/>
      <c r="IC147" s="52"/>
      <c r="ID147" s="52"/>
      <c r="IE147" s="52"/>
      <c r="IF147" s="52"/>
      <c r="IG147" s="52"/>
      <c r="IH147" s="52"/>
      <c r="II147" s="52"/>
      <c r="IJ147" s="52"/>
      <c r="IK147" s="52"/>
      <c r="IL147" s="52"/>
      <c r="IM147" s="52"/>
      <c r="IN147" s="52"/>
      <c r="IO147" s="52"/>
      <c r="IP147" s="52"/>
      <c r="IQ147" s="52"/>
      <c r="IR147" s="52"/>
      <c r="IS147" s="52"/>
      <c r="IT147" s="52"/>
      <c r="IU147" s="52"/>
      <c r="IV147" s="52"/>
    </row>
    <row r="148" spans="1:256" s="53" customFormat="1" ht="18.75" x14ac:dyDescent="0.25">
      <c r="A148" s="50"/>
      <c r="B148" s="64" t="s">
        <v>83</v>
      </c>
      <c r="C148" s="50" t="s">
        <v>2</v>
      </c>
      <c r="D148" s="65">
        <v>850</v>
      </c>
      <c r="E148" s="50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2"/>
      <c r="BM148" s="52"/>
      <c r="BN148" s="52"/>
      <c r="BO148" s="52"/>
      <c r="BP148" s="52"/>
      <c r="BQ148" s="52"/>
      <c r="BR148" s="52"/>
      <c r="BS148" s="52"/>
      <c r="BT148" s="52"/>
      <c r="BU148" s="52"/>
      <c r="BV148" s="52"/>
      <c r="BW148" s="52"/>
      <c r="BX148" s="52"/>
      <c r="BY148" s="52"/>
      <c r="BZ148" s="52"/>
      <c r="CA148" s="52"/>
      <c r="CB148" s="52"/>
      <c r="CC148" s="52"/>
      <c r="CD148" s="52"/>
      <c r="CE148" s="52"/>
      <c r="CF148" s="52"/>
      <c r="CG148" s="52"/>
      <c r="CH148" s="52"/>
      <c r="CI148" s="52"/>
      <c r="CJ148" s="52"/>
      <c r="CK148" s="52"/>
      <c r="CL148" s="52"/>
      <c r="CM148" s="52"/>
      <c r="CN148" s="52"/>
      <c r="CO148" s="52"/>
      <c r="CP148" s="52"/>
      <c r="CQ148" s="52"/>
      <c r="CR148" s="52"/>
      <c r="CS148" s="52"/>
      <c r="CT148" s="52"/>
      <c r="CU148" s="52"/>
      <c r="CV148" s="52"/>
      <c r="CW148" s="52"/>
      <c r="CX148" s="52"/>
      <c r="CY148" s="52"/>
      <c r="CZ148" s="52"/>
      <c r="DA148" s="52"/>
      <c r="DB148" s="52"/>
      <c r="DC148" s="52"/>
      <c r="DD148" s="52"/>
      <c r="DE148" s="52"/>
      <c r="DF148" s="52"/>
      <c r="DG148" s="52"/>
      <c r="DH148" s="52"/>
      <c r="DI148" s="52"/>
      <c r="DJ148" s="52"/>
      <c r="DK148" s="52"/>
      <c r="DL148" s="52"/>
      <c r="DM148" s="52"/>
      <c r="DN148" s="52"/>
      <c r="DO148" s="52"/>
      <c r="DP148" s="52"/>
      <c r="DQ148" s="52"/>
      <c r="DR148" s="52"/>
      <c r="DS148" s="52"/>
      <c r="DT148" s="52"/>
      <c r="DU148" s="52"/>
      <c r="DV148" s="52"/>
      <c r="DW148" s="52"/>
      <c r="DX148" s="52"/>
      <c r="DY148" s="52"/>
      <c r="DZ148" s="52"/>
      <c r="EA148" s="52"/>
      <c r="EB148" s="52"/>
      <c r="EC148" s="52"/>
      <c r="ED148" s="52"/>
      <c r="EE148" s="52"/>
      <c r="EF148" s="52"/>
      <c r="EG148" s="52"/>
      <c r="EH148" s="52"/>
      <c r="EI148" s="52"/>
      <c r="EJ148" s="52"/>
      <c r="EK148" s="52"/>
      <c r="EL148" s="52"/>
      <c r="EM148" s="52"/>
      <c r="EN148" s="52"/>
      <c r="EO148" s="52"/>
      <c r="EP148" s="52"/>
      <c r="EQ148" s="52"/>
      <c r="ER148" s="52"/>
      <c r="ES148" s="52"/>
      <c r="ET148" s="52"/>
      <c r="EU148" s="52"/>
      <c r="EV148" s="52"/>
      <c r="EW148" s="52"/>
      <c r="EX148" s="52"/>
      <c r="EY148" s="52"/>
      <c r="EZ148" s="52"/>
      <c r="FA148" s="52"/>
      <c r="FB148" s="52"/>
      <c r="FC148" s="52"/>
      <c r="FD148" s="52"/>
      <c r="FE148" s="52"/>
      <c r="FF148" s="52"/>
      <c r="FG148" s="52"/>
      <c r="FH148" s="52"/>
      <c r="FI148" s="52"/>
      <c r="FJ148" s="52"/>
      <c r="FK148" s="52"/>
      <c r="FL148" s="52"/>
      <c r="FM148" s="52"/>
      <c r="FN148" s="52"/>
      <c r="FO148" s="52"/>
      <c r="FP148" s="52"/>
      <c r="FQ148" s="52"/>
      <c r="FR148" s="52"/>
      <c r="FS148" s="52"/>
      <c r="FT148" s="52"/>
      <c r="FU148" s="52"/>
      <c r="FV148" s="52"/>
      <c r="FW148" s="52"/>
      <c r="FX148" s="52"/>
      <c r="FY148" s="52"/>
      <c r="FZ148" s="52"/>
      <c r="GA148" s="52"/>
      <c r="GB148" s="52"/>
      <c r="GC148" s="52"/>
      <c r="GD148" s="52"/>
      <c r="GE148" s="52"/>
      <c r="GF148" s="52"/>
      <c r="GG148" s="52"/>
      <c r="GH148" s="52"/>
      <c r="GI148" s="52"/>
      <c r="GJ148" s="52"/>
      <c r="GK148" s="52"/>
      <c r="GL148" s="52"/>
      <c r="GM148" s="52"/>
      <c r="GN148" s="52"/>
      <c r="GO148" s="52"/>
      <c r="GP148" s="52"/>
      <c r="GQ148" s="52"/>
      <c r="GR148" s="52"/>
      <c r="GS148" s="52"/>
      <c r="GT148" s="52"/>
      <c r="GU148" s="52"/>
      <c r="GV148" s="52"/>
      <c r="GW148" s="52"/>
      <c r="GX148" s="52"/>
      <c r="GY148" s="52"/>
      <c r="GZ148" s="52"/>
      <c r="HA148" s="52"/>
      <c r="HB148" s="52"/>
      <c r="HC148" s="52"/>
      <c r="HD148" s="52"/>
      <c r="HE148" s="52"/>
      <c r="HF148" s="52"/>
      <c r="HG148" s="52"/>
      <c r="HH148" s="52"/>
      <c r="HI148" s="52"/>
      <c r="HJ148" s="52"/>
      <c r="HK148" s="52"/>
      <c r="HL148" s="52"/>
      <c r="HM148" s="52"/>
      <c r="HN148" s="52"/>
      <c r="HO148" s="52"/>
      <c r="HP148" s="52"/>
      <c r="HQ148" s="52"/>
      <c r="HR148" s="52"/>
      <c r="HS148" s="52"/>
      <c r="HT148" s="52"/>
      <c r="HU148" s="52"/>
      <c r="HV148" s="52"/>
      <c r="HW148" s="52"/>
      <c r="HX148" s="52"/>
      <c r="HY148" s="52"/>
      <c r="HZ148" s="52"/>
      <c r="IA148" s="52"/>
      <c r="IB148" s="52"/>
      <c r="IC148" s="52"/>
      <c r="ID148" s="52"/>
      <c r="IE148" s="52"/>
      <c r="IF148" s="52"/>
      <c r="IG148" s="52"/>
      <c r="IH148" s="52"/>
      <c r="II148" s="52"/>
      <c r="IJ148" s="52"/>
      <c r="IK148" s="52"/>
      <c r="IL148" s="52"/>
      <c r="IM148" s="52"/>
      <c r="IN148" s="52"/>
      <c r="IO148" s="52"/>
      <c r="IP148" s="52"/>
      <c r="IQ148" s="52"/>
      <c r="IR148" s="52"/>
      <c r="IS148" s="52"/>
      <c r="IT148" s="52"/>
      <c r="IU148" s="52"/>
      <c r="IV148" s="52"/>
    </row>
    <row r="149" spans="1:256" s="53" customFormat="1" ht="18.75" x14ac:dyDescent="0.25">
      <c r="A149" s="50"/>
      <c r="B149" s="64" t="s">
        <v>84</v>
      </c>
      <c r="C149" s="50" t="s">
        <v>2</v>
      </c>
      <c r="D149" s="65">
        <f>D147*1.08</f>
        <v>356.40000000000003</v>
      </c>
      <c r="E149" s="50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2"/>
      <c r="BM149" s="52"/>
      <c r="BN149" s="52"/>
      <c r="BO149" s="52"/>
      <c r="BP149" s="52"/>
      <c r="BQ149" s="52"/>
      <c r="BR149" s="52"/>
      <c r="BS149" s="52"/>
      <c r="BT149" s="52"/>
      <c r="BU149" s="52"/>
      <c r="BV149" s="52"/>
      <c r="BW149" s="52"/>
      <c r="BX149" s="52"/>
      <c r="BY149" s="52"/>
      <c r="BZ149" s="52"/>
      <c r="CA149" s="52"/>
      <c r="CB149" s="52"/>
      <c r="CC149" s="52"/>
      <c r="CD149" s="52"/>
      <c r="CE149" s="52"/>
      <c r="CF149" s="52"/>
      <c r="CG149" s="52"/>
      <c r="CH149" s="52"/>
      <c r="CI149" s="52"/>
      <c r="CJ149" s="52"/>
      <c r="CK149" s="52"/>
      <c r="CL149" s="52"/>
      <c r="CM149" s="52"/>
      <c r="CN149" s="52"/>
      <c r="CO149" s="52"/>
      <c r="CP149" s="52"/>
      <c r="CQ149" s="52"/>
      <c r="CR149" s="52"/>
      <c r="CS149" s="52"/>
      <c r="CT149" s="52"/>
      <c r="CU149" s="52"/>
      <c r="CV149" s="52"/>
      <c r="CW149" s="52"/>
      <c r="CX149" s="52"/>
      <c r="CY149" s="52"/>
      <c r="CZ149" s="52"/>
      <c r="DA149" s="52"/>
      <c r="DB149" s="52"/>
      <c r="DC149" s="52"/>
      <c r="DD149" s="52"/>
      <c r="DE149" s="52"/>
      <c r="DF149" s="52"/>
      <c r="DG149" s="52"/>
      <c r="DH149" s="52"/>
      <c r="DI149" s="52"/>
      <c r="DJ149" s="52"/>
      <c r="DK149" s="52"/>
      <c r="DL149" s="52"/>
      <c r="DM149" s="52"/>
      <c r="DN149" s="52"/>
      <c r="DO149" s="52"/>
      <c r="DP149" s="52"/>
      <c r="DQ149" s="52"/>
      <c r="DR149" s="52"/>
      <c r="DS149" s="52"/>
      <c r="DT149" s="52"/>
      <c r="DU149" s="52"/>
      <c r="DV149" s="52"/>
      <c r="DW149" s="52"/>
      <c r="DX149" s="52"/>
      <c r="DY149" s="52"/>
      <c r="DZ149" s="52"/>
      <c r="EA149" s="52"/>
      <c r="EB149" s="52"/>
      <c r="EC149" s="52"/>
      <c r="ED149" s="52"/>
      <c r="EE149" s="52"/>
      <c r="EF149" s="52"/>
      <c r="EG149" s="52"/>
      <c r="EH149" s="52"/>
      <c r="EI149" s="52"/>
      <c r="EJ149" s="52"/>
      <c r="EK149" s="52"/>
      <c r="EL149" s="52"/>
      <c r="EM149" s="52"/>
      <c r="EN149" s="52"/>
      <c r="EO149" s="52"/>
      <c r="EP149" s="52"/>
      <c r="EQ149" s="52"/>
      <c r="ER149" s="52"/>
      <c r="ES149" s="52"/>
      <c r="ET149" s="52"/>
      <c r="EU149" s="52"/>
      <c r="EV149" s="52"/>
      <c r="EW149" s="52"/>
      <c r="EX149" s="52"/>
      <c r="EY149" s="52"/>
      <c r="EZ149" s="52"/>
      <c r="FA149" s="52"/>
      <c r="FB149" s="52"/>
      <c r="FC149" s="52"/>
      <c r="FD149" s="52"/>
      <c r="FE149" s="52"/>
      <c r="FF149" s="52"/>
      <c r="FG149" s="52"/>
      <c r="FH149" s="52"/>
      <c r="FI149" s="52"/>
      <c r="FJ149" s="52"/>
      <c r="FK149" s="52"/>
      <c r="FL149" s="52"/>
      <c r="FM149" s="52"/>
      <c r="FN149" s="52"/>
      <c r="FO149" s="52"/>
      <c r="FP149" s="52"/>
      <c r="FQ149" s="52"/>
      <c r="FR149" s="52"/>
      <c r="FS149" s="52"/>
      <c r="FT149" s="52"/>
      <c r="FU149" s="52"/>
      <c r="FV149" s="52"/>
      <c r="FW149" s="52"/>
      <c r="FX149" s="52"/>
      <c r="FY149" s="52"/>
      <c r="FZ149" s="52"/>
      <c r="GA149" s="52"/>
      <c r="GB149" s="52"/>
      <c r="GC149" s="52"/>
      <c r="GD149" s="52"/>
      <c r="GE149" s="52"/>
      <c r="GF149" s="52"/>
      <c r="GG149" s="52"/>
      <c r="GH149" s="52"/>
      <c r="GI149" s="52"/>
      <c r="GJ149" s="52"/>
      <c r="GK149" s="52"/>
      <c r="GL149" s="52"/>
      <c r="GM149" s="52"/>
      <c r="GN149" s="52"/>
      <c r="GO149" s="52"/>
      <c r="GP149" s="52"/>
      <c r="GQ149" s="52"/>
      <c r="GR149" s="52"/>
      <c r="GS149" s="52"/>
      <c r="GT149" s="52"/>
      <c r="GU149" s="52"/>
      <c r="GV149" s="52"/>
      <c r="GW149" s="52"/>
      <c r="GX149" s="52"/>
      <c r="GY149" s="52"/>
      <c r="GZ149" s="52"/>
      <c r="HA149" s="52"/>
      <c r="HB149" s="52"/>
      <c r="HC149" s="52"/>
      <c r="HD149" s="52"/>
      <c r="HE149" s="52"/>
      <c r="HF149" s="52"/>
      <c r="HG149" s="52"/>
      <c r="HH149" s="52"/>
      <c r="HI149" s="52"/>
      <c r="HJ149" s="52"/>
      <c r="HK149" s="52"/>
      <c r="HL149" s="52"/>
      <c r="HM149" s="52"/>
      <c r="HN149" s="52"/>
      <c r="HO149" s="52"/>
      <c r="HP149" s="52"/>
      <c r="HQ149" s="52"/>
      <c r="HR149" s="52"/>
      <c r="HS149" s="52"/>
      <c r="HT149" s="52"/>
      <c r="HU149" s="52"/>
      <c r="HV149" s="52"/>
      <c r="HW149" s="52"/>
      <c r="HX149" s="52"/>
      <c r="HY149" s="52"/>
      <c r="HZ149" s="52"/>
      <c r="IA149" s="52"/>
      <c r="IB149" s="52"/>
      <c r="IC149" s="52"/>
      <c r="ID149" s="52"/>
      <c r="IE149" s="52"/>
      <c r="IF149" s="52"/>
      <c r="IG149" s="52"/>
      <c r="IH149" s="52"/>
      <c r="II149" s="52"/>
      <c r="IJ149" s="52"/>
      <c r="IK149" s="52"/>
      <c r="IL149" s="52"/>
      <c r="IM149" s="52"/>
      <c r="IN149" s="52"/>
      <c r="IO149" s="52"/>
      <c r="IP149" s="52"/>
      <c r="IQ149" s="52"/>
      <c r="IR149" s="52"/>
      <c r="IS149" s="52"/>
      <c r="IT149" s="52"/>
      <c r="IU149" s="52"/>
      <c r="IV149" s="52"/>
    </row>
    <row r="150" spans="1:256" s="53" customFormat="1" ht="18.75" x14ac:dyDescent="0.25">
      <c r="A150" s="50" t="s">
        <v>60</v>
      </c>
      <c r="B150" s="64" t="s">
        <v>88</v>
      </c>
      <c r="C150" s="50"/>
      <c r="D150" s="65"/>
      <c r="E150" s="50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  <c r="BF150" s="52"/>
      <c r="BG150" s="52"/>
      <c r="BH150" s="52"/>
      <c r="BI150" s="52"/>
      <c r="BJ150" s="52"/>
      <c r="BK150" s="52"/>
      <c r="BL150" s="52"/>
      <c r="BM150" s="52"/>
      <c r="BN150" s="52"/>
      <c r="BO150" s="52"/>
      <c r="BP150" s="52"/>
      <c r="BQ150" s="52"/>
      <c r="BR150" s="52"/>
      <c r="BS150" s="52"/>
      <c r="BT150" s="52"/>
      <c r="BU150" s="52"/>
      <c r="BV150" s="52"/>
      <c r="BW150" s="52"/>
      <c r="BX150" s="52"/>
      <c r="BY150" s="52"/>
      <c r="BZ150" s="52"/>
      <c r="CA150" s="52"/>
      <c r="CB150" s="52"/>
      <c r="CC150" s="52"/>
      <c r="CD150" s="52"/>
      <c r="CE150" s="52"/>
      <c r="CF150" s="52"/>
      <c r="CG150" s="52"/>
      <c r="CH150" s="52"/>
      <c r="CI150" s="52"/>
      <c r="CJ150" s="52"/>
      <c r="CK150" s="52"/>
      <c r="CL150" s="52"/>
      <c r="CM150" s="52"/>
      <c r="CN150" s="52"/>
      <c r="CO150" s="52"/>
      <c r="CP150" s="52"/>
      <c r="CQ150" s="52"/>
      <c r="CR150" s="52"/>
      <c r="CS150" s="52"/>
      <c r="CT150" s="52"/>
      <c r="CU150" s="52"/>
      <c r="CV150" s="52"/>
      <c r="CW150" s="52"/>
      <c r="CX150" s="52"/>
      <c r="CY150" s="52"/>
      <c r="CZ150" s="52"/>
      <c r="DA150" s="52"/>
      <c r="DB150" s="52"/>
      <c r="DC150" s="52"/>
      <c r="DD150" s="52"/>
      <c r="DE150" s="52"/>
      <c r="DF150" s="52"/>
      <c r="DG150" s="52"/>
      <c r="DH150" s="52"/>
      <c r="DI150" s="52"/>
      <c r="DJ150" s="52"/>
      <c r="DK150" s="52"/>
      <c r="DL150" s="52"/>
      <c r="DM150" s="52"/>
      <c r="DN150" s="52"/>
      <c r="DO150" s="52"/>
      <c r="DP150" s="52"/>
      <c r="DQ150" s="52"/>
      <c r="DR150" s="52"/>
      <c r="DS150" s="52"/>
      <c r="DT150" s="52"/>
      <c r="DU150" s="52"/>
      <c r="DV150" s="52"/>
      <c r="DW150" s="52"/>
      <c r="DX150" s="52"/>
      <c r="DY150" s="52"/>
      <c r="DZ150" s="52"/>
      <c r="EA150" s="52"/>
      <c r="EB150" s="52"/>
      <c r="EC150" s="52"/>
      <c r="ED150" s="52"/>
      <c r="EE150" s="52"/>
      <c r="EF150" s="52"/>
      <c r="EG150" s="52"/>
      <c r="EH150" s="52"/>
      <c r="EI150" s="52"/>
      <c r="EJ150" s="52"/>
      <c r="EK150" s="52"/>
      <c r="EL150" s="52"/>
      <c r="EM150" s="52"/>
      <c r="EN150" s="52"/>
      <c r="EO150" s="52"/>
      <c r="EP150" s="52"/>
      <c r="EQ150" s="52"/>
      <c r="ER150" s="52"/>
      <c r="ES150" s="52"/>
      <c r="ET150" s="52"/>
      <c r="EU150" s="52"/>
      <c r="EV150" s="52"/>
      <c r="EW150" s="52"/>
      <c r="EX150" s="52"/>
      <c r="EY150" s="52"/>
      <c r="EZ150" s="52"/>
      <c r="FA150" s="52"/>
      <c r="FB150" s="52"/>
      <c r="FC150" s="52"/>
      <c r="FD150" s="52"/>
      <c r="FE150" s="52"/>
      <c r="FF150" s="52"/>
      <c r="FG150" s="52"/>
      <c r="FH150" s="52"/>
      <c r="FI150" s="52"/>
      <c r="FJ150" s="52"/>
      <c r="FK150" s="52"/>
      <c r="FL150" s="52"/>
      <c r="FM150" s="52"/>
      <c r="FN150" s="52"/>
      <c r="FO150" s="52"/>
      <c r="FP150" s="52"/>
      <c r="FQ150" s="52"/>
      <c r="FR150" s="52"/>
      <c r="FS150" s="52"/>
      <c r="FT150" s="52"/>
      <c r="FU150" s="52"/>
      <c r="FV150" s="52"/>
      <c r="FW150" s="52"/>
      <c r="FX150" s="52"/>
      <c r="FY150" s="52"/>
      <c r="FZ150" s="52"/>
      <c r="GA150" s="52"/>
      <c r="GB150" s="52"/>
      <c r="GC150" s="52"/>
      <c r="GD150" s="52"/>
      <c r="GE150" s="52"/>
      <c r="GF150" s="52"/>
      <c r="GG150" s="52"/>
      <c r="GH150" s="52"/>
      <c r="GI150" s="52"/>
      <c r="GJ150" s="52"/>
      <c r="GK150" s="52"/>
      <c r="GL150" s="52"/>
      <c r="GM150" s="52"/>
      <c r="GN150" s="52"/>
      <c r="GO150" s="52"/>
      <c r="GP150" s="52"/>
      <c r="GQ150" s="52"/>
      <c r="GR150" s="52"/>
      <c r="GS150" s="52"/>
      <c r="GT150" s="52"/>
      <c r="GU150" s="52"/>
      <c r="GV150" s="52"/>
      <c r="GW150" s="52"/>
      <c r="GX150" s="52"/>
      <c r="GY150" s="52"/>
      <c r="GZ150" s="52"/>
      <c r="HA150" s="52"/>
      <c r="HB150" s="52"/>
      <c r="HC150" s="52"/>
      <c r="HD150" s="52"/>
      <c r="HE150" s="52"/>
      <c r="HF150" s="52"/>
      <c r="HG150" s="52"/>
      <c r="HH150" s="52"/>
      <c r="HI150" s="52"/>
      <c r="HJ150" s="52"/>
      <c r="HK150" s="52"/>
      <c r="HL150" s="52"/>
      <c r="HM150" s="52"/>
      <c r="HN150" s="52"/>
      <c r="HO150" s="52"/>
      <c r="HP150" s="52"/>
      <c r="HQ150" s="52"/>
      <c r="HR150" s="52"/>
      <c r="HS150" s="52"/>
      <c r="HT150" s="52"/>
      <c r="HU150" s="52"/>
      <c r="HV150" s="52"/>
      <c r="HW150" s="52"/>
      <c r="HX150" s="52"/>
      <c r="HY150" s="52"/>
      <c r="HZ150" s="52"/>
      <c r="IA150" s="52"/>
      <c r="IB150" s="52"/>
      <c r="IC150" s="52"/>
      <c r="ID150" s="52"/>
      <c r="IE150" s="52"/>
      <c r="IF150" s="52"/>
      <c r="IG150" s="52"/>
      <c r="IH150" s="52"/>
      <c r="II150" s="52"/>
      <c r="IJ150" s="52"/>
      <c r="IK150" s="52"/>
      <c r="IL150" s="52"/>
      <c r="IM150" s="52"/>
      <c r="IN150" s="52"/>
      <c r="IO150" s="52"/>
      <c r="IP150" s="52"/>
      <c r="IQ150" s="52"/>
      <c r="IR150" s="52"/>
      <c r="IS150" s="52"/>
      <c r="IT150" s="52"/>
      <c r="IU150" s="52"/>
      <c r="IV150" s="52"/>
    </row>
    <row r="151" spans="1:256" s="53" customFormat="1" ht="18.75" x14ac:dyDescent="0.25">
      <c r="A151" s="50"/>
      <c r="B151" s="64" t="s">
        <v>86</v>
      </c>
      <c r="C151" s="50" t="s">
        <v>14</v>
      </c>
      <c r="D151" s="65">
        <v>0.8</v>
      </c>
      <c r="E151" s="50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52"/>
      <c r="BJ151" s="52"/>
      <c r="BK151" s="52"/>
      <c r="BL151" s="52"/>
      <c r="BM151" s="52"/>
      <c r="BN151" s="52"/>
      <c r="BO151" s="52"/>
      <c r="BP151" s="52"/>
      <c r="BQ151" s="52"/>
      <c r="BR151" s="52"/>
      <c r="BS151" s="52"/>
      <c r="BT151" s="52"/>
      <c r="BU151" s="52"/>
      <c r="BV151" s="52"/>
      <c r="BW151" s="52"/>
      <c r="BX151" s="52"/>
      <c r="BY151" s="52"/>
      <c r="BZ151" s="52"/>
      <c r="CA151" s="52"/>
      <c r="CB151" s="52"/>
      <c r="CC151" s="52"/>
      <c r="CD151" s="52"/>
      <c r="CE151" s="52"/>
      <c r="CF151" s="52"/>
      <c r="CG151" s="52"/>
      <c r="CH151" s="52"/>
      <c r="CI151" s="52"/>
      <c r="CJ151" s="52"/>
      <c r="CK151" s="52"/>
      <c r="CL151" s="52"/>
      <c r="CM151" s="52"/>
      <c r="CN151" s="52"/>
      <c r="CO151" s="52"/>
      <c r="CP151" s="52"/>
      <c r="CQ151" s="52"/>
      <c r="CR151" s="52"/>
      <c r="CS151" s="52"/>
      <c r="CT151" s="52"/>
      <c r="CU151" s="52"/>
      <c r="CV151" s="52"/>
      <c r="CW151" s="52"/>
      <c r="CX151" s="52"/>
      <c r="CY151" s="52"/>
      <c r="CZ151" s="52"/>
      <c r="DA151" s="52"/>
      <c r="DB151" s="52"/>
      <c r="DC151" s="52"/>
      <c r="DD151" s="52"/>
      <c r="DE151" s="52"/>
      <c r="DF151" s="52"/>
      <c r="DG151" s="52"/>
      <c r="DH151" s="52"/>
      <c r="DI151" s="52"/>
      <c r="DJ151" s="52"/>
      <c r="DK151" s="52"/>
      <c r="DL151" s="52"/>
      <c r="DM151" s="52"/>
      <c r="DN151" s="52"/>
      <c r="DO151" s="52"/>
      <c r="DP151" s="52"/>
      <c r="DQ151" s="52"/>
      <c r="DR151" s="52"/>
      <c r="DS151" s="52"/>
      <c r="DT151" s="52"/>
      <c r="DU151" s="52"/>
      <c r="DV151" s="52"/>
      <c r="DW151" s="52"/>
      <c r="DX151" s="52"/>
      <c r="DY151" s="52"/>
      <c r="DZ151" s="52"/>
      <c r="EA151" s="52"/>
      <c r="EB151" s="52"/>
      <c r="EC151" s="52"/>
      <c r="ED151" s="52"/>
      <c r="EE151" s="52"/>
      <c r="EF151" s="52"/>
      <c r="EG151" s="52"/>
      <c r="EH151" s="52"/>
      <c r="EI151" s="52"/>
      <c r="EJ151" s="52"/>
      <c r="EK151" s="52"/>
      <c r="EL151" s="52"/>
      <c r="EM151" s="52"/>
      <c r="EN151" s="52"/>
      <c r="EO151" s="52"/>
      <c r="EP151" s="52"/>
      <c r="EQ151" s="52"/>
      <c r="ER151" s="52"/>
      <c r="ES151" s="52"/>
      <c r="ET151" s="52"/>
      <c r="EU151" s="52"/>
      <c r="EV151" s="52"/>
      <c r="EW151" s="52"/>
      <c r="EX151" s="52"/>
      <c r="EY151" s="52"/>
      <c r="EZ151" s="52"/>
      <c r="FA151" s="52"/>
      <c r="FB151" s="52"/>
      <c r="FC151" s="52"/>
      <c r="FD151" s="52"/>
      <c r="FE151" s="52"/>
      <c r="FF151" s="52"/>
      <c r="FG151" s="52"/>
      <c r="FH151" s="52"/>
      <c r="FI151" s="52"/>
      <c r="FJ151" s="52"/>
      <c r="FK151" s="52"/>
      <c r="FL151" s="52"/>
      <c r="FM151" s="52"/>
      <c r="FN151" s="52"/>
      <c r="FO151" s="52"/>
      <c r="FP151" s="52"/>
      <c r="FQ151" s="52"/>
      <c r="FR151" s="52"/>
      <c r="FS151" s="52"/>
      <c r="FT151" s="52"/>
      <c r="FU151" s="52"/>
      <c r="FV151" s="52"/>
      <c r="FW151" s="52"/>
      <c r="FX151" s="52"/>
      <c r="FY151" s="52"/>
      <c r="FZ151" s="52"/>
      <c r="GA151" s="52"/>
      <c r="GB151" s="52"/>
      <c r="GC151" s="52"/>
      <c r="GD151" s="52"/>
      <c r="GE151" s="52"/>
      <c r="GF151" s="52"/>
      <c r="GG151" s="52"/>
      <c r="GH151" s="52"/>
      <c r="GI151" s="52"/>
      <c r="GJ151" s="52"/>
      <c r="GK151" s="52"/>
      <c r="GL151" s="52"/>
      <c r="GM151" s="52"/>
      <c r="GN151" s="52"/>
      <c r="GO151" s="52"/>
      <c r="GP151" s="52"/>
      <c r="GQ151" s="52"/>
      <c r="GR151" s="52"/>
      <c r="GS151" s="52"/>
      <c r="GT151" s="52"/>
      <c r="GU151" s="52"/>
      <c r="GV151" s="52"/>
      <c r="GW151" s="52"/>
      <c r="GX151" s="52"/>
      <c r="GY151" s="52"/>
      <c r="GZ151" s="52"/>
      <c r="HA151" s="52"/>
      <c r="HB151" s="52"/>
      <c r="HC151" s="52"/>
      <c r="HD151" s="52"/>
      <c r="HE151" s="52"/>
      <c r="HF151" s="52"/>
      <c r="HG151" s="52"/>
      <c r="HH151" s="52"/>
      <c r="HI151" s="52"/>
      <c r="HJ151" s="52"/>
      <c r="HK151" s="52"/>
      <c r="HL151" s="52"/>
      <c r="HM151" s="52"/>
      <c r="HN151" s="52"/>
      <c r="HO151" s="52"/>
      <c r="HP151" s="52"/>
      <c r="HQ151" s="52"/>
      <c r="HR151" s="52"/>
      <c r="HS151" s="52"/>
      <c r="HT151" s="52"/>
      <c r="HU151" s="52"/>
      <c r="HV151" s="52"/>
      <c r="HW151" s="52"/>
      <c r="HX151" s="52"/>
      <c r="HY151" s="52"/>
      <c r="HZ151" s="52"/>
      <c r="IA151" s="52"/>
      <c r="IB151" s="52"/>
      <c r="IC151" s="52"/>
      <c r="ID151" s="52"/>
      <c r="IE151" s="52"/>
      <c r="IF151" s="52"/>
      <c r="IG151" s="52"/>
      <c r="IH151" s="52"/>
      <c r="II151" s="52"/>
      <c r="IJ151" s="52"/>
      <c r="IK151" s="52"/>
      <c r="IL151" s="52"/>
      <c r="IM151" s="52"/>
      <c r="IN151" s="52"/>
      <c r="IO151" s="52"/>
      <c r="IP151" s="52"/>
      <c r="IQ151" s="52"/>
      <c r="IR151" s="52"/>
      <c r="IS151" s="52"/>
      <c r="IT151" s="52"/>
      <c r="IU151" s="52"/>
      <c r="IV151" s="52"/>
    </row>
    <row r="152" spans="1:256" s="53" customFormat="1" ht="18.75" x14ac:dyDescent="0.25">
      <c r="A152" s="50"/>
      <c r="B152" s="64" t="s">
        <v>82</v>
      </c>
      <c r="C152" s="50" t="s">
        <v>15</v>
      </c>
      <c r="D152" s="65">
        <v>6.5</v>
      </c>
      <c r="E152" s="50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  <c r="BF152" s="52"/>
      <c r="BG152" s="52"/>
      <c r="BH152" s="52"/>
      <c r="BI152" s="52"/>
      <c r="BJ152" s="52"/>
      <c r="BK152" s="52"/>
      <c r="BL152" s="52"/>
      <c r="BM152" s="52"/>
      <c r="BN152" s="52"/>
      <c r="BO152" s="52"/>
      <c r="BP152" s="52"/>
      <c r="BQ152" s="52"/>
      <c r="BR152" s="52"/>
      <c r="BS152" s="52"/>
      <c r="BT152" s="52"/>
      <c r="BU152" s="52"/>
      <c r="BV152" s="52"/>
      <c r="BW152" s="52"/>
      <c r="BX152" s="52"/>
      <c r="BY152" s="52"/>
      <c r="BZ152" s="52"/>
      <c r="CA152" s="52"/>
      <c r="CB152" s="52"/>
      <c r="CC152" s="52"/>
      <c r="CD152" s="52"/>
      <c r="CE152" s="52"/>
      <c r="CF152" s="52"/>
      <c r="CG152" s="52"/>
      <c r="CH152" s="52"/>
      <c r="CI152" s="52"/>
      <c r="CJ152" s="52"/>
      <c r="CK152" s="52"/>
      <c r="CL152" s="52"/>
      <c r="CM152" s="52"/>
      <c r="CN152" s="52"/>
      <c r="CO152" s="52"/>
      <c r="CP152" s="52"/>
      <c r="CQ152" s="52"/>
      <c r="CR152" s="52"/>
      <c r="CS152" s="52"/>
      <c r="CT152" s="52"/>
      <c r="CU152" s="52"/>
      <c r="CV152" s="52"/>
      <c r="CW152" s="52"/>
      <c r="CX152" s="52"/>
      <c r="CY152" s="52"/>
      <c r="CZ152" s="52"/>
      <c r="DA152" s="52"/>
      <c r="DB152" s="52"/>
      <c r="DC152" s="52"/>
      <c r="DD152" s="52"/>
      <c r="DE152" s="52"/>
      <c r="DF152" s="52"/>
      <c r="DG152" s="52"/>
      <c r="DH152" s="52"/>
      <c r="DI152" s="52"/>
      <c r="DJ152" s="52"/>
      <c r="DK152" s="52"/>
      <c r="DL152" s="52"/>
      <c r="DM152" s="52"/>
      <c r="DN152" s="52"/>
      <c r="DO152" s="52"/>
      <c r="DP152" s="52"/>
      <c r="DQ152" s="52"/>
      <c r="DR152" s="52"/>
      <c r="DS152" s="52"/>
      <c r="DT152" s="52"/>
      <c r="DU152" s="52"/>
      <c r="DV152" s="52"/>
      <c r="DW152" s="52"/>
      <c r="DX152" s="52"/>
      <c r="DY152" s="52"/>
      <c r="DZ152" s="52"/>
      <c r="EA152" s="52"/>
      <c r="EB152" s="52"/>
      <c r="EC152" s="52"/>
      <c r="ED152" s="52"/>
      <c r="EE152" s="52"/>
      <c r="EF152" s="52"/>
      <c r="EG152" s="52"/>
      <c r="EH152" s="52"/>
      <c r="EI152" s="52"/>
      <c r="EJ152" s="52"/>
      <c r="EK152" s="52"/>
      <c r="EL152" s="52"/>
      <c r="EM152" s="52"/>
      <c r="EN152" s="52"/>
      <c r="EO152" s="52"/>
      <c r="EP152" s="52"/>
      <c r="EQ152" s="52"/>
      <c r="ER152" s="52"/>
      <c r="ES152" s="52"/>
      <c r="ET152" s="52"/>
      <c r="EU152" s="52"/>
      <c r="EV152" s="52"/>
      <c r="EW152" s="52"/>
      <c r="EX152" s="52"/>
      <c r="EY152" s="52"/>
      <c r="EZ152" s="52"/>
      <c r="FA152" s="52"/>
      <c r="FB152" s="52"/>
      <c r="FC152" s="52"/>
      <c r="FD152" s="52"/>
      <c r="FE152" s="52"/>
      <c r="FF152" s="52"/>
      <c r="FG152" s="52"/>
      <c r="FH152" s="52"/>
      <c r="FI152" s="52"/>
      <c r="FJ152" s="52"/>
      <c r="FK152" s="52"/>
      <c r="FL152" s="52"/>
      <c r="FM152" s="52"/>
      <c r="FN152" s="52"/>
      <c r="FO152" s="52"/>
      <c r="FP152" s="52"/>
      <c r="FQ152" s="52"/>
      <c r="FR152" s="52"/>
      <c r="FS152" s="52"/>
      <c r="FT152" s="52"/>
      <c r="FU152" s="52"/>
      <c r="FV152" s="52"/>
      <c r="FW152" s="52"/>
      <c r="FX152" s="52"/>
      <c r="FY152" s="52"/>
      <c r="FZ152" s="52"/>
      <c r="GA152" s="52"/>
      <c r="GB152" s="52"/>
      <c r="GC152" s="52"/>
      <c r="GD152" s="52"/>
      <c r="GE152" s="52"/>
      <c r="GF152" s="52"/>
      <c r="GG152" s="52"/>
      <c r="GH152" s="52"/>
      <c r="GI152" s="52"/>
      <c r="GJ152" s="52"/>
      <c r="GK152" s="52"/>
      <c r="GL152" s="52"/>
      <c r="GM152" s="52"/>
      <c r="GN152" s="52"/>
      <c r="GO152" s="52"/>
      <c r="GP152" s="52"/>
      <c r="GQ152" s="52"/>
      <c r="GR152" s="52"/>
      <c r="GS152" s="52"/>
      <c r="GT152" s="52"/>
      <c r="GU152" s="52"/>
      <c r="GV152" s="52"/>
      <c r="GW152" s="52"/>
      <c r="GX152" s="52"/>
      <c r="GY152" s="52"/>
      <c r="GZ152" s="52"/>
      <c r="HA152" s="52"/>
      <c r="HB152" s="52"/>
      <c r="HC152" s="52"/>
      <c r="HD152" s="52"/>
      <c r="HE152" s="52"/>
      <c r="HF152" s="52"/>
      <c r="HG152" s="52"/>
      <c r="HH152" s="52"/>
      <c r="HI152" s="52"/>
      <c r="HJ152" s="52"/>
      <c r="HK152" s="52"/>
      <c r="HL152" s="52"/>
      <c r="HM152" s="52"/>
      <c r="HN152" s="52"/>
      <c r="HO152" s="52"/>
      <c r="HP152" s="52"/>
      <c r="HQ152" s="52"/>
      <c r="HR152" s="52"/>
      <c r="HS152" s="52"/>
      <c r="HT152" s="52"/>
      <c r="HU152" s="52"/>
      <c r="HV152" s="52"/>
      <c r="HW152" s="52"/>
      <c r="HX152" s="52"/>
      <c r="HY152" s="52"/>
      <c r="HZ152" s="52"/>
      <c r="IA152" s="52"/>
      <c r="IB152" s="52"/>
      <c r="IC152" s="52"/>
      <c r="ID152" s="52"/>
      <c r="IE152" s="52"/>
      <c r="IF152" s="52"/>
      <c r="IG152" s="52"/>
      <c r="IH152" s="52"/>
      <c r="II152" s="52"/>
      <c r="IJ152" s="52"/>
      <c r="IK152" s="52"/>
      <c r="IL152" s="52"/>
      <c r="IM152" s="52"/>
      <c r="IN152" s="52"/>
      <c r="IO152" s="52"/>
      <c r="IP152" s="52"/>
      <c r="IQ152" s="52"/>
      <c r="IR152" s="52"/>
      <c r="IS152" s="52"/>
      <c r="IT152" s="52"/>
      <c r="IU152" s="52"/>
      <c r="IV152" s="52"/>
    </row>
    <row r="153" spans="1:256" s="53" customFormat="1" ht="18.75" x14ac:dyDescent="0.3">
      <c r="A153" s="50" t="s">
        <v>61</v>
      </c>
      <c r="B153" s="64" t="s">
        <v>85</v>
      </c>
      <c r="C153" s="50"/>
      <c r="D153" s="66"/>
      <c r="E153" s="50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  <c r="BF153" s="52"/>
      <c r="BG153" s="52"/>
      <c r="BH153" s="52"/>
      <c r="BI153" s="52"/>
      <c r="BJ153" s="52"/>
      <c r="BK153" s="52"/>
      <c r="BL153" s="52"/>
      <c r="BM153" s="52"/>
      <c r="BN153" s="52"/>
      <c r="BO153" s="52"/>
      <c r="BP153" s="52"/>
      <c r="BQ153" s="52"/>
      <c r="BR153" s="52"/>
      <c r="BS153" s="52"/>
      <c r="BT153" s="52"/>
      <c r="BU153" s="52"/>
      <c r="BV153" s="52"/>
      <c r="BW153" s="52"/>
      <c r="BX153" s="52"/>
      <c r="BY153" s="52"/>
      <c r="BZ153" s="52"/>
      <c r="CA153" s="52"/>
      <c r="CB153" s="52"/>
      <c r="CC153" s="52"/>
      <c r="CD153" s="52"/>
      <c r="CE153" s="52"/>
      <c r="CF153" s="52"/>
      <c r="CG153" s="52"/>
      <c r="CH153" s="52"/>
      <c r="CI153" s="52"/>
      <c r="CJ153" s="52"/>
      <c r="CK153" s="52"/>
      <c r="CL153" s="52"/>
      <c r="CM153" s="52"/>
      <c r="CN153" s="52"/>
      <c r="CO153" s="52"/>
      <c r="CP153" s="52"/>
      <c r="CQ153" s="52"/>
      <c r="CR153" s="52"/>
      <c r="CS153" s="52"/>
      <c r="CT153" s="52"/>
      <c r="CU153" s="52"/>
      <c r="CV153" s="52"/>
      <c r="CW153" s="52"/>
      <c r="CX153" s="52"/>
      <c r="CY153" s="52"/>
      <c r="CZ153" s="52"/>
      <c r="DA153" s="52"/>
      <c r="DB153" s="52"/>
      <c r="DC153" s="52"/>
      <c r="DD153" s="52"/>
      <c r="DE153" s="52"/>
      <c r="DF153" s="52"/>
      <c r="DG153" s="52"/>
      <c r="DH153" s="52"/>
      <c r="DI153" s="52"/>
      <c r="DJ153" s="52"/>
      <c r="DK153" s="52"/>
      <c r="DL153" s="52"/>
      <c r="DM153" s="52"/>
      <c r="DN153" s="52"/>
      <c r="DO153" s="52"/>
      <c r="DP153" s="52"/>
      <c r="DQ153" s="52"/>
      <c r="DR153" s="52"/>
      <c r="DS153" s="52"/>
      <c r="DT153" s="52"/>
      <c r="DU153" s="52"/>
      <c r="DV153" s="52"/>
      <c r="DW153" s="52"/>
      <c r="DX153" s="52"/>
      <c r="DY153" s="52"/>
      <c r="DZ153" s="52"/>
      <c r="EA153" s="52"/>
      <c r="EB153" s="52"/>
      <c r="EC153" s="52"/>
      <c r="ED153" s="52"/>
      <c r="EE153" s="52"/>
      <c r="EF153" s="52"/>
      <c r="EG153" s="52"/>
      <c r="EH153" s="52"/>
      <c r="EI153" s="52"/>
      <c r="EJ153" s="52"/>
      <c r="EK153" s="52"/>
      <c r="EL153" s="52"/>
      <c r="EM153" s="52"/>
      <c r="EN153" s="52"/>
      <c r="EO153" s="52"/>
      <c r="EP153" s="52"/>
      <c r="EQ153" s="52"/>
      <c r="ER153" s="52"/>
      <c r="ES153" s="52"/>
      <c r="ET153" s="52"/>
      <c r="EU153" s="52"/>
      <c r="EV153" s="52"/>
      <c r="EW153" s="52"/>
      <c r="EX153" s="52"/>
      <c r="EY153" s="52"/>
      <c r="EZ153" s="52"/>
      <c r="FA153" s="52"/>
      <c r="FB153" s="52"/>
      <c r="FC153" s="52"/>
      <c r="FD153" s="52"/>
      <c r="FE153" s="52"/>
      <c r="FF153" s="52"/>
      <c r="FG153" s="52"/>
      <c r="FH153" s="52"/>
      <c r="FI153" s="52"/>
      <c r="FJ153" s="52"/>
      <c r="FK153" s="52"/>
      <c r="FL153" s="52"/>
      <c r="FM153" s="52"/>
      <c r="FN153" s="52"/>
      <c r="FO153" s="52"/>
      <c r="FP153" s="52"/>
      <c r="FQ153" s="52"/>
      <c r="FR153" s="52"/>
      <c r="FS153" s="52"/>
      <c r="FT153" s="52"/>
      <c r="FU153" s="52"/>
      <c r="FV153" s="52"/>
      <c r="FW153" s="52"/>
      <c r="FX153" s="52"/>
      <c r="FY153" s="52"/>
      <c r="FZ153" s="52"/>
      <c r="GA153" s="52"/>
      <c r="GB153" s="52"/>
      <c r="GC153" s="52"/>
      <c r="GD153" s="52"/>
      <c r="GE153" s="52"/>
      <c r="GF153" s="52"/>
      <c r="GG153" s="52"/>
      <c r="GH153" s="52"/>
      <c r="GI153" s="52"/>
      <c r="GJ153" s="52"/>
      <c r="GK153" s="52"/>
      <c r="GL153" s="52"/>
      <c r="GM153" s="52"/>
      <c r="GN153" s="52"/>
      <c r="GO153" s="52"/>
      <c r="GP153" s="52"/>
      <c r="GQ153" s="52"/>
      <c r="GR153" s="52"/>
      <c r="GS153" s="52"/>
      <c r="GT153" s="52"/>
      <c r="GU153" s="52"/>
      <c r="GV153" s="52"/>
      <c r="GW153" s="52"/>
      <c r="GX153" s="52"/>
      <c r="GY153" s="52"/>
      <c r="GZ153" s="52"/>
      <c r="HA153" s="52"/>
      <c r="HB153" s="52"/>
      <c r="HC153" s="52"/>
      <c r="HD153" s="52"/>
      <c r="HE153" s="52"/>
      <c r="HF153" s="52"/>
      <c r="HG153" s="52"/>
      <c r="HH153" s="52"/>
      <c r="HI153" s="52"/>
      <c r="HJ153" s="52"/>
      <c r="HK153" s="52"/>
      <c r="HL153" s="52"/>
      <c r="HM153" s="52"/>
      <c r="HN153" s="52"/>
      <c r="HO153" s="52"/>
      <c r="HP153" s="52"/>
      <c r="HQ153" s="52"/>
      <c r="HR153" s="52"/>
      <c r="HS153" s="52"/>
      <c r="HT153" s="52"/>
      <c r="HU153" s="52"/>
      <c r="HV153" s="52"/>
      <c r="HW153" s="52"/>
      <c r="HX153" s="52"/>
      <c r="HY153" s="52"/>
      <c r="HZ153" s="52"/>
      <c r="IA153" s="52"/>
      <c r="IB153" s="52"/>
      <c r="IC153" s="52"/>
      <c r="ID153" s="52"/>
      <c r="IE153" s="52"/>
      <c r="IF153" s="52"/>
      <c r="IG153" s="52"/>
      <c r="IH153" s="52"/>
      <c r="II153" s="52"/>
      <c r="IJ153" s="52"/>
      <c r="IK153" s="52"/>
      <c r="IL153" s="52"/>
      <c r="IM153" s="52"/>
      <c r="IN153" s="52"/>
      <c r="IO153" s="52"/>
      <c r="IP153" s="52"/>
      <c r="IQ153" s="52"/>
      <c r="IR153" s="52"/>
      <c r="IS153" s="52"/>
      <c r="IT153" s="52"/>
      <c r="IU153" s="52"/>
      <c r="IV153" s="52"/>
    </row>
    <row r="154" spans="1:256" s="53" customFormat="1" ht="18.75" x14ac:dyDescent="0.25">
      <c r="A154" s="50"/>
      <c r="B154" s="64" t="s">
        <v>87</v>
      </c>
      <c r="C154" s="50" t="s">
        <v>22</v>
      </c>
      <c r="D154" s="65">
        <v>106</v>
      </c>
      <c r="E154" s="50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  <c r="BD154" s="52"/>
      <c r="BE154" s="52"/>
      <c r="BF154" s="52"/>
      <c r="BG154" s="52"/>
      <c r="BH154" s="52"/>
      <c r="BI154" s="52"/>
      <c r="BJ154" s="52"/>
      <c r="BK154" s="52"/>
      <c r="BL154" s="52"/>
      <c r="BM154" s="52"/>
      <c r="BN154" s="52"/>
      <c r="BO154" s="52"/>
      <c r="BP154" s="52"/>
      <c r="BQ154" s="52"/>
      <c r="BR154" s="52"/>
      <c r="BS154" s="52"/>
      <c r="BT154" s="52"/>
      <c r="BU154" s="52"/>
      <c r="BV154" s="52"/>
      <c r="BW154" s="52"/>
      <c r="BX154" s="52"/>
      <c r="BY154" s="52"/>
      <c r="BZ154" s="52"/>
      <c r="CA154" s="52"/>
      <c r="CB154" s="52"/>
      <c r="CC154" s="52"/>
      <c r="CD154" s="52"/>
      <c r="CE154" s="52"/>
      <c r="CF154" s="52"/>
      <c r="CG154" s="52"/>
      <c r="CH154" s="52"/>
      <c r="CI154" s="52"/>
      <c r="CJ154" s="52"/>
      <c r="CK154" s="52"/>
      <c r="CL154" s="52"/>
      <c r="CM154" s="52"/>
      <c r="CN154" s="52"/>
      <c r="CO154" s="52"/>
      <c r="CP154" s="52"/>
      <c r="CQ154" s="52"/>
      <c r="CR154" s="52"/>
      <c r="CS154" s="52"/>
      <c r="CT154" s="52"/>
      <c r="CU154" s="52"/>
      <c r="CV154" s="52"/>
      <c r="CW154" s="52"/>
      <c r="CX154" s="52"/>
      <c r="CY154" s="52"/>
      <c r="CZ154" s="52"/>
      <c r="DA154" s="52"/>
      <c r="DB154" s="52"/>
      <c r="DC154" s="52"/>
      <c r="DD154" s="52"/>
      <c r="DE154" s="52"/>
      <c r="DF154" s="52"/>
      <c r="DG154" s="52"/>
      <c r="DH154" s="52"/>
      <c r="DI154" s="52"/>
      <c r="DJ154" s="52"/>
      <c r="DK154" s="52"/>
      <c r="DL154" s="52"/>
      <c r="DM154" s="52"/>
      <c r="DN154" s="52"/>
      <c r="DO154" s="52"/>
      <c r="DP154" s="52"/>
      <c r="DQ154" s="52"/>
      <c r="DR154" s="52"/>
      <c r="DS154" s="52"/>
      <c r="DT154" s="52"/>
      <c r="DU154" s="52"/>
      <c r="DV154" s="52"/>
      <c r="DW154" s="52"/>
      <c r="DX154" s="52"/>
      <c r="DY154" s="52"/>
      <c r="DZ154" s="52"/>
      <c r="EA154" s="52"/>
      <c r="EB154" s="52"/>
      <c r="EC154" s="52"/>
      <c r="ED154" s="52"/>
      <c r="EE154" s="52"/>
      <c r="EF154" s="52"/>
      <c r="EG154" s="52"/>
      <c r="EH154" s="52"/>
      <c r="EI154" s="52"/>
      <c r="EJ154" s="52"/>
      <c r="EK154" s="52"/>
      <c r="EL154" s="52"/>
      <c r="EM154" s="52"/>
      <c r="EN154" s="52"/>
      <c r="EO154" s="52"/>
      <c r="EP154" s="52"/>
      <c r="EQ154" s="52"/>
      <c r="ER154" s="52"/>
      <c r="ES154" s="52"/>
      <c r="ET154" s="52"/>
      <c r="EU154" s="52"/>
      <c r="EV154" s="52"/>
      <c r="EW154" s="52"/>
      <c r="EX154" s="52"/>
      <c r="EY154" s="52"/>
      <c r="EZ154" s="52"/>
      <c r="FA154" s="52"/>
      <c r="FB154" s="52"/>
      <c r="FC154" s="52"/>
      <c r="FD154" s="52"/>
      <c r="FE154" s="52"/>
      <c r="FF154" s="52"/>
      <c r="FG154" s="52"/>
      <c r="FH154" s="52"/>
      <c r="FI154" s="52"/>
      <c r="FJ154" s="52"/>
      <c r="FK154" s="52"/>
      <c r="FL154" s="52"/>
      <c r="FM154" s="52"/>
      <c r="FN154" s="52"/>
      <c r="FO154" s="52"/>
      <c r="FP154" s="52"/>
      <c r="FQ154" s="52"/>
      <c r="FR154" s="52"/>
      <c r="FS154" s="52"/>
      <c r="FT154" s="52"/>
      <c r="FU154" s="52"/>
      <c r="FV154" s="52"/>
      <c r="FW154" s="52"/>
      <c r="FX154" s="52"/>
      <c r="FY154" s="52"/>
      <c r="FZ154" s="52"/>
      <c r="GA154" s="52"/>
      <c r="GB154" s="52"/>
      <c r="GC154" s="52"/>
      <c r="GD154" s="52"/>
      <c r="GE154" s="52"/>
      <c r="GF154" s="52"/>
      <c r="GG154" s="52"/>
      <c r="GH154" s="52"/>
      <c r="GI154" s="52"/>
      <c r="GJ154" s="52"/>
      <c r="GK154" s="52"/>
      <c r="GL154" s="52"/>
      <c r="GM154" s="52"/>
      <c r="GN154" s="52"/>
      <c r="GO154" s="52"/>
      <c r="GP154" s="52"/>
      <c r="GQ154" s="52"/>
      <c r="GR154" s="52"/>
      <c r="GS154" s="52"/>
      <c r="GT154" s="52"/>
      <c r="GU154" s="52"/>
      <c r="GV154" s="52"/>
      <c r="GW154" s="52"/>
      <c r="GX154" s="52"/>
      <c r="GY154" s="52"/>
      <c r="GZ154" s="52"/>
      <c r="HA154" s="52"/>
      <c r="HB154" s="52"/>
      <c r="HC154" s="52"/>
      <c r="HD154" s="52"/>
      <c r="HE154" s="52"/>
      <c r="HF154" s="52"/>
      <c r="HG154" s="52"/>
      <c r="HH154" s="52"/>
      <c r="HI154" s="52"/>
      <c r="HJ154" s="52"/>
      <c r="HK154" s="52"/>
      <c r="HL154" s="52"/>
      <c r="HM154" s="52"/>
      <c r="HN154" s="52"/>
      <c r="HO154" s="52"/>
      <c r="HP154" s="52"/>
      <c r="HQ154" s="52"/>
      <c r="HR154" s="52"/>
      <c r="HS154" s="52"/>
      <c r="HT154" s="52"/>
      <c r="HU154" s="52"/>
      <c r="HV154" s="52"/>
      <c r="HW154" s="52"/>
      <c r="HX154" s="52"/>
      <c r="HY154" s="52"/>
      <c r="HZ154" s="52"/>
      <c r="IA154" s="52"/>
      <c r="IB154" s="52"/>
      <c r="IC154" s="52"/>
      <c r="ID154" s="52"/>
      <c r="IE154" s="52"/>
      <c r="IF154" s="52"/>
      <c r="IG154" s="52"/>
      <c r="IH154" s="52"/>
      <c r="II154" s="52"/>
      <c r="IJ154" s="52"/>
      <c r="IK154" s="52"/>
      <c r="IL154" s="52"/>
      <c r="IM154" s="52"/>
      <c r="IN154" s="52"/>
      <c r="IO154" s="52"/>
      <c r="IP154" s="52"/>
      <c r="IQ154" s="52"/>
      <c r="IR154" s="52"/>
      <c r="IS154" s="52"/>
      <c r="IT154" s="52"/>
      <c r="IU154" s="52"/>
      <c r="IV154" s="52"/>
    </row>
    <row r="155" spans="1:256" s="53" customFormat="1" ht="18.75" x14ac:dyDescent="0.25">
      <c r="A155" s="50"/>
      <c r="B155" s="64" t="s">
        <v>82</v>
      </c>
      <c r="C155" s="50" t="s">
        <v>15</v>
      </c>
      <c r="D155" s="65">
        <v>6</v>
      </c>
      <c r="E155" s="50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  <c r="BD155" s="52"/>
      <c r="BE155" s="52"/>
      <c r="BF155" s="52"/>
      <c r="BG155" s="52"/>
      <c r="BH155" s="52"/>
      <c r="BI155" s="52"/>
      <c r="BJ155" s="52"/>
      <c r="BK155" s="52"/>
      <c r="BL155" s="52"/>
      <c r="BM155" s="52"/>
      <c r="BN155" s="52"/>
      <c r="BO155" s="52"/>
      <c r="BP155" s="52"/>
      <c r="BQ155" s="52"/>
      <c r="BR155" s="52"/>
      <c r="BS155" s="52"/>
      <c r="BT155" s="52"/>
      <c r="BU155" s="52"/>
      <c r="BV155" s="52"/>
      <c r="BW155" s="52"/>
      <c r="BX155" s="52"/>
      <c r="BY155" s="52"/>
      <c r="BZ155" s="52"/>
      <c r="CA155" s="52"/>
      <c r="CB155" s="52"/>
      <c r="CC155" s="52"/>
      <c r="CD155" s="52"/>
      <c r="CE155" s="52"/>
      <c r="CF155" s="52"/>
      <c r="CG155" s="52"/>
      <c r="CH155" s="52"/>
      <c r="CI155" s="52"/>
      <c r="CJ155" s="52"/>
      <c r="CK155" s="52"/>
      <c r="CL155" s="52"/>
      <c r="CM155" s="52"/>
      <c r="CN155" s="52"/>
      <c r="CO155" s="52"/>
      <c r="CP155" s="52"/>
      <c r="CQ155" s="52"/>
      <c r="CR155" s="52"/>
      <c r="CS155" s="52"/>
      <c r="CT155" s="52"/>
      <c r="CU155" s="52"/>
      <c r="CV155" s="52"/>
      <c r="CW155" s="52"/>
      <c r="CX155" s="52"/>
      <c r="CY155" s="52"/>
      <c r="CZ155" s="52"/>
      <c r="DA155" s="52"/>
      <c r="DB155" s="52"/>
      <c r="DC155" s="52"/>
      <c r="DD155" s="52"/>
      <c r="DE155" s="52"/>
      <c r="DF155" s="52"/>
      <c r="DG155" s="52"/>
      <c r="DH155" s="52"/>
      <c r="DI155" s="52"/>
      <c r="DJ155" s="52"/>
      <c r="DK155" s="52"/>
      <c r="DL155" s="52"/>
      <c r="DM155" s="52"/>
      <c r="DN155" s="52"/>
      <c r="DO155" s="52"/>
      <c r="DP155" s="52"/>
      <c r="DQ155" s="52"/>
      <c r="DR155" s="52"/>
      <c r="DS155" s="52"/>
      <c r="DT155" s="52"/>
      <c r="DU155" s="52"/>
      <c r="DV155" s="52"/>
      <c r="DW155" s="52"/>
      <c r="DX155" s="52"/>
      <c r="DY155" s="52"/>
      <c r="DZ155" s="52"/>
      <c r="EA155" s="52"/>
      <c r="EB155" s="52"/>
      <c r="EC155" s="52"/>
      <c r="ED155" s="52"/>
      <c r="EE155" s="52"/>
      <c r="EF155" s="52"/>
      <c r="EG155" s="52"/>
      <c r="EH155" s="52"/>
      <c r="EI155" s="52"/>
      <c r="EJ155" s="52"/>
      <c r="EK155" s="52"/>
      <c r="EL155" s="52"/>
      <c r="EM155" s="52"/>
      <c r="EN155" s="52"/>
      <c r="EO155" s="52"/>
      <c r="EP155" s="52"/>
      <c r="EQ155" s="52"/>
      <c r="ER155" s="52"/>
      <c r="ES155" s="52"/>
      <c r="ET155" s="52"/>
      <c r="EU155" s="52"/>
      <c r="EV155" s="52"/>
      <c r="EW155" s="52"/>
      <c r="EX155" s="52"/>
      <c r="EY155" s="52"/>
      <c r="EZ155" s="52"/>
      <c r="FA155" s="52"/>
      <c r="FB155" s="52"/>
      <c r="FC155" s="52"/>
      <c r="FD155" s="52"/>
      <c r="FE155" s="52"/>
      <c r="FF155" s="52"/>
      <c r="FG155" s="52"/>
      <c r="FH155" s="52"/>
      <c r="FI155" s="52"/>
      <c r="FJ155" s="52"/>
      <c r="FK155" s="52"/>
      <c r="FL155" s="52"/>
      <c r="FM155" s="52"/>
      <c r="FN155" s="52"/>
      <c r="FO155" s="52"/>
      <c r="FP155" s="52"/>
      <c r="FQ155" s="52"/>
      <c r="FR155" s="52"/>
      <c r="FS155" s="52"/>
      <c r="FT155" s="52"/>
      <c r="FU155" s="52"/>
      <c r="FV155" s="52"/>
      <c r="FW155" s="52"/>
      <c r="FX155" s="52"/>
      <c r="FY155" s="52"/>
      <c r="FZ155" s="52"/>
      <c r="GA155" s="52"/>
      <c r="GB155" s="52"/>
      <c r="GC155" s="52"/>
      <c r="GD155" s="52"/>
      <c r="GE155" s="52"/>
      <c r="GF155" s="52"/>
      <c r="GG155" s="52"/>
      <c r="GH155" s="52"/>
      <c r="GI155" s="52"/>
      <c r="GJ155" s="52"/>
      <c r="GK155" s="52"/>
      <c r="GL155" s="52"/>
      <c r="GM155" s="52"/>
      <c r="GN155" s="52"/>
      <c r="GO155" s="52"/>
      <c r="GP155" s="52"/>
      <c r="GQ155" s="52"/>
      <c r="GR155" s="52"/>
      <c r="GS155" s="52"/>
      <c r="GT155" s="52"/>
      <c r="GU155" s="52"/>
      <c r="GV155" s="52"/>
      <c r="GW155" s="52"/>
      <c r="GX155" s="52"/>
      <c r="GY155" s="52"/>
      <c r="GZ155" s="52"/>
      <c r="HA155" s="52"/>
      <c r="HB155" s="52"/>
      <c r="HC155" s="52"/>
      <c r="HD155" s="52"/>
      <c r="HE155" s="52"/>
      <c r="HF155" s="52"/>
      <c r="HG155" s="52"/>
      <c r="HH155" s="52"/>
      <c r="HI155" s="52"/>
      <c r="HJ155" s="52"/>
      <c r="HK155" s="52"/>
      <c r="HL155" s="52"/>
      <c r="HM155" s="52"/>
      <c r="HN155" s="52"/>
      <c r="HO155" s="52"/>
      <c r="HP155" s="52"/>
      <c r="HQ155" s="52"/>
      <c r="HR155" s="52"/>
      <c r="HS155" s="52"/>
      <c r="HT155" s="52"/>
      <c r="HU155" s="52"/>
      <c r="HV155" s="52"/>
      <c r="HW155" s="52"/>
      <c r="HX155" s="52"/>
      <c r="HY155" s="52"/>
      <c r="HZ155" s="52"/>
      <c r="IA155" s="52"/>
      <c r="IB155" s="52"/>
      <c r="IC155" s="52"/>
      <c r="ID155" s="52"/>
      <c r="IE155" s="52"/>
      <c r="IF155" s="52"/>
      <c r="IG155" s="52"/>
      <c r="IH155" s="52"/>
      <c r="II155" s="52"/>
      <c r="IJ155" s="52"/>
      <c r="IK155" s="52"/>
      <c r="IL155" s="52"/>
      <c r="IM155" s="52"/>
      <c r="IN155" s="52"/>
      <c r="IO155" s="52"/>
      <c r="IP155" s="52"/>
      <c r="IQ155" s="52"/>
      <c r="IR155" s="52"/>
      <c r="IS155" s="52"/>
      <c r="IT155" s="52"/>
      <c r="IU155" s="52"/>
      <c r="IV155" s="52"/>
    </row>
    <row r="156" spans="1:256" s="53" customFormat="1" ht="37.5" x14ac:dyDescent="0.3">
      <c r="A156" s="50" t="s">
        <v>62</v>
      </c>
      <c r="B156" s="64" t="s">
        <v>92</v>
      </c>
      <c r="C156" s="50"/>
      <c r="D156" s="66"/>
      <c r="E156" s="50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  <c r="BD156" s="52"/>
      <c r="BE156" s="52"/>
      <c r="BF156" s="52"/>
      <c r="BG156" s="52"/>
      <c r="BH156" s="52"/>
      <c r="BI156" s="52"/>
      <c r="BJ156" s="52"/>
      <c r="BK156" s="52"/>
      <c r="BL156" s="52"/>
      <c r="BM156" s="52"/>
      <c r="BN156" s="52"/>
      <c r="BO156" s="52"/>
      <c r="BP156" s="52"/>
      <c r="BQ156" s="52"/>
      <c r="BR156" s="52"/>
      <c r="BS156" s="52"/>
      <c r="BT156" s="52"/>
      <c r="BU156" s="52"/>
      <c r="BV156" s="52"/>
      <c r="BW156" s="52"/>
      <c r="BX156" s="52"/>
      <c r="BY156" s="52"/>
      <c r="BZ156" s="52"/>
      <c r="CA156" s="52"/>
      <c r="CB156" s="52"/>
      <c r="CC156" s="52"/>
      <c r="CD156" s="52"/>
      <c r="CE156" s="52"/>
      <c r="CF156" s="52"/>
      <c r="CG156" s="52"/>
      <c r="CH156" s="52"/>
      <c r="CI156" s="52"/>
      <c r="CJ156" s="52"/>
      <c r="CK156" s="52"/>
      <c r="CL156" s="52"/>
      <c r="CM156" s="52"/>
      <c r="CN156" s="52"/>
      <c r="CO156" s="52"/>
      <c r="CP156" s="52"/>
      <c r="CQ156" s="52"/>
      <c r="CR156" s="52"/>
      <c r="CS156" s="52"/>
      <c r="CT156" s="52"/>
      <c r="CU156" s="52"/>
      <c r="CV156" s="52"/>
      <c r="CW156" s="52"/>
      <c r="CX156" s="52"/>
      <c r="CY156" s="52"/>
      <c r="CZ156" s="52"/>
      <c r="DA156" s="52"/>
      <c r="DB156" s="52"/>
      <c r="DC156" s="52"/>
      <c r="DD156" s="52"/>
      <c r="DE156" s="52"/>
      <c r="DF156" s="52"/>
      <c r="DG156" s="52"/>
      <c r="DH156" s="52"/>
      <c r="DI156" s="52"/>
      <c r="DJ156" s="52"/>
      <c r="DK156" s="52"/>
      <c r="DL156" s="52"/>
      <c r="DM156" s="52"/>
      <c r="DN156" s="52"/>
      <c r="DO156" s="52"/>
      <c r="DP156" s="52"/>
      <c r="DQ156" s="52"/>
      <c r="DR156" s="52"/>
      <c r="DS156" s="52"/>
      <c r="DT156" s="52"/>
      <c r="DU156" s="52"/>
      <c r="DV156" s="52"/>
      <c r="DW156" s="52"/>
      <c r="DX156" s="52"/>
      <c r="DY156" s="52"/>
      <c r="DZ156" s="52"/>
      <c r="EA156" s="52"/>
      <c r="EB156" s="52"/>
      <c r="EC156" s="52"/>
      <c r="ED156" s="52"/>
      <c r="EE156" s="52"/>
      <c r="EF156" s="52"/>
      <c r="EG156" s="52"/>
      <c r="EH156" s="52"/>
      <c r="EI156" s="52"/>
      <c r="EJ156" s="52"/>
      <c r="EK156" s="52"/>
      <c r="EL156" s="52"/>
      <c r="EM156" s="52"/>
      <c r="EN156" s="52"/>
      <c r="EO156" s="52"/>
      <c r="EP156" s="52"/>
      <c r="EQ156" s="52"/>
      <c r="ER156" s="52"/>
      <c r="ES156" s="52"/>
      <c r="ET156" s="52"/>
      <c r="EU156" s="52"/>
      <c r="EV156" s="52"/>
      <c r="EW156" s="52"/>
      <c r="EX156" s="52"/>
      <c r="EY156" s="52"/>
      <c r="EZ156" s="52"/>
      <c r="FA156" s="52"/>
      <c r="FB156" s="52"/>
      <c r="FC156" s="52"/>
      <c r="FD156" s="52"/>
      <c r="FE156" s="52"/>
      <c r="FF156" s="52"/>
      <c r="FG156" s="52"/>
      <c r="FH156" s="52"/>
      <c r="FI156" s="52"/>
      <c r="FJ156" s="52"/>
      <c r="FK156" s="52"/>
      <c r="FL156" s="52"/>
      <c r="FM156" s="52"/>
      <c r="FN156" s="52"/>
      <c r="FO156" s="52"/>
      <c r="FP156" s="52"/>
      <c r="FQ156" s="52"/>
      <c r="FR156" s="52"/>
      <c r="FS156" s="52"/>
      <c r="FT156" s="52"/>
      <c r="FU156" s="52"/>
      <c r="FV156" s="52"/>
      <c r="FW156" s="52"/>
      <c r="FX156" s="52"/>
      <c r="FY156" s="52"/>
      <c r="FZ156" s="52"/>
      <c r="GA156" s="52"/>
      <c r="GB156" s="52"/>
      <c r="GC156" s="52"/>
      <c r="GD156" s="52"/>
      <c r="GE156" s="52"/>
      <c r="GF156" s="52"/>
      <c r="GG156" s="52"/>
      <c r="GH156" s="52"/>
      <c r="GI156" s="52"/>
      <c r="GJ156" s="52"/>
      <c r="GK156" s="52"/>
      <c r="GL156" s="52"/>
      <c r="GM156" s="52"/>
      <c r="GN156" s="52"/>
      <c r="GO156" s="52"/>
      <c r="GP156" s="52"/>
      <c r="GQ156" s="52"/>
      <c r="GR156" s="52"/>
      <c r="GS156" s="52"/>
      <c r="GT156" s="52"/>
      <c r="GU156" s="52"/>
      <c r="GV156" s="52"/>
      <c r="GW156" s="52"/>
      <c r="GX156" s="52"/>
      <c r="GY156" s="52"/>
      <c r="GZ156" s="52"/>
      <c r="HA156" s="52"/>
      <c r="HB156" s="52"/>
      <c r="HC156" s="52"/>
      <c r="HD156" s="52"/>
      <c r="HE156" s="52"/>
      <c r="HF156" s="52"/>
      <c r="HG156" s="52"/>
      <c r="HH156" s="52"/>
      <c r="HI156" s="52"/>
      <c r="HJ156" s="52"/>
      <c r="HK156" s="52"/>
      <c r="HL156" s="52"/>
      <c r="HM156" s="52"/>
      <c r="HN156" s="52"/>
      <c r="HO156" s="52"/>
      <c r="HP156" s="52"/>
      <c r="HQ156" s="52"/>
      <c r="HR156" s="52"/>
      <c r="HS156" s="52"/>
      <c r="HT156" s="52"/>
      <c r="HU156" s="52"/>
      <c r="HV156" s="52"/>
      <c r="HW156" s="52"/>
      <c r="HX156" s="52"/>
      <c r="HY156" s="52"/>
      <c r="HZ156" s="52"/>
      <c r="IA156" s="52"/>
      <c r="IB156" s="52"/>
      <c r="IC156" s="52"/>
      <c r="ID156" s="52"/>
      <c r="IE156" s="52"/>
      <c r="IF156" s="52"/>
      <c r="IG156" s="52"/>
      <c r="IH156" s="52"/>
      <c r="II156" s="52"/>
      <c r="IJ156" s="52"/>
      <c r="IK156" s="52"/>
      <c r="IL156" s="52"/>
      <c r="IM156" s="52"/>
      <c r="IN156" s="52"/>
      <c r="IO156" s="52"/>
      <c r="IP156" s="52"/>
      <c r="IQ156" s="52"/>
      <c r="IR156" s="52"/>
      <c r="IS156" s="52"/>
      <c r="IT156" s="52"/>
      <c r="IU156" s="52"/>
      <c r="IV156" s="52"/>
    </row>
    <row r="157" spans="1:256" s="53" customFormat="1" ht="18.75" x14ac:dyDescent="0.25">
      <c r="A157" s="50"/>
      <c r="B157" s="64" t="s">
        <v>89</v>
      </c>
      <c r="C157" s="50" t="s">
        <v>14</v>
      </c>
      <c r="D157" s="65">
        <v>1</v>
      </c>
      <c r="E157" s="50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  <c r="BD157" s="52"/>
      <c r="BE157" s="52"/>
      <c r="BF157" s="52"/>
      <c r="BG157" s="52"/>
      <c r="BH157" s="52"/>
      <c r="BI157" s="52"/>
      <c r="BJ157" s="52"/>
      <c r="BK157" s="52"/>
      <c r="BL157" s="52"/>
      <c r="BM157" s="52"/>
      <c r="BN157" s="52"/>
      <c r="BO157" s="52"/>
      <c r="BP157" s="52"/>
      <c r="BQ157" s="52"/>
      <c r="BR157" s="52"/>
      <c r="BS157" s="52"/>
      <c r="BT157" s="52"/>
      <c r="BU157" s="52"/>
      <c r="BV157" s="52"/>
      <c r="BW157" s="52"/>
      <c r="BX157" s="52"/>
      <c r="BY157" s="52"/>
      <c r="BZ157" s="52"/>
      <c r="CA157" s="52"/>
      <c r="CB157" s="52"/>
      <c r="CC157" s="52"/>
      <c r="CD157" s="52"/>
      <c r="CE157" s="52"/>
      <c r="CF157" s="52"/>
      <c r="CG157" s="52"/>
      <c r="CH157" s="52"/>
      <c r="CI157" s="52"/>
      <c r="CJ157" s="52"/>
      <c r="CK157" s="52"/>
      <c r="CL157" s="52"/>
      <c r="CM157" s="52"/>
      <c r="CN157" s="52"/>
      <c r="CO157" s="52"/>
      <c r="CP157" s="52"/>
      <c r="CQ157" s="52"/>
      <c r="CR157" s="52"/>
      <c r="CS157" s="52"/>
      <c r="CT157" s="52"/>
      <c r="CU157" s="52"/>
      <c r="CV157" s="52"/>
      <c r="CW157" s="52"/>
      <c r="CX157" s="52"/>
      <c r="CY157" s="52"/>
      <c r="CZ157" s="52"/>
      <c r="DA157" s="52"/>
      <c r="DB157" s="52"/>
      <c r="DC157" s="52"/>
      <c r="DD157" s="52"/>
      <c r="DE157" s="52"/>
      <c r="DF157" s="52"/>
      <c r="DG157" s="52"/>
      <c r="DH157" s="52"/>
      <c r="DI157" s="52"/>
      <c r="DJ157" s="52"/>
      <c r="DK157" s="52"/>
      <c r="DL157" s="52"/>
      <c r="DM157" s="52"/>
      <c r="DN157" s="52"/>
      <c r="DO157" s="52"/>
      <c r="DP157" s="52"/>
      <c r="DQ157" s="52"/>
      <c r="DR157" s="52"/>
      <c r="DS157" s="52"/>
      <c r="DT157" s="52"/>
      <c r="DU157" s="52"/>
      <c r="DV157" s="52"/>
      <c r="DW157" s="52"/>
      <c r="DX157" s="52"/>
      <c r="DY157" s="52"/>
      <c r="DZ157" s="52"/>
      <c r="EA157" s="52"/>
      <c r="EB157" s="52"/>
      <c r="EC157" s="52"/>
      <c r="ED157" s="52"/>
      <c r="EE157" s="52"/>
      <c r="EF157" s="52"/>
      <c r="EG157" s="52"/>
      <c r="EH157" s="52"/>
      <c r="EI157" s="52"/>
      <c r="EJ157" s="52"/>
      <c r="EK157" s="52"/>
      <c r="EL157" s="52"/>
      <c r="EM157" s="52"/>
      <c r="EN157" s="52"/>
      <c r="EO157" s="52"/>
      <c r="EP157" s="52"/>
      <c r="EQ157" s="52"/>
      <c r="ER157" s="52"/>
      <c r="ES157" s="52"/>
      <c r="ET157" s="52"/>
      <c r="EU157" s="52"/>
      <c r="EV157" s="52"/>
      <c r="EW157" s="52"/>
      <c r="EX157" s="52"/>
      <c r="EY157" s="52"/>
      <c r="EZ157" s="52"/>
      <c r="FA157" s="52"/>
      <c r="FB157" s="52"/>
      <c r="FC157" s="52"/>
      <c r="FD157" s="52"/>
      <c r="FE157" s="52"/>
      <c r="FF157" s="52"/>
      <c r="FG157" s="52"/>
      <c r="FH157" s="52"/>
      <c r="FI157" s="52"/>
      <c r="FJ157" s="52"/>
      <c r="FK157" s="52"/>
      <c r="FL157" s="52"/>
      <c r="FM157" s="52"/>
      <c r="FN157" s="52"/>
      <c r="FO157" s="52"/>
      <c r="FP157" s="52"/>
      <c r="FQ157" s="52"/>
      <c r="FR157" s="52"/>
      <c r="FS157" s="52"/>
      <c r="FT157" s="52"/>
      <c r="FU157" s="52"/>
      <c r="FV157" s="52"/>
      <c r="FW157" s="52"/>
      <c r="FX157" s="52"/>
      <c r="FY157" s="52"/>
      <c r="FZ157" s="52"/>
      <c r="GA157" s="52"/>
      <c r="GB157" s="52"/>
      <c r="GC157" s="52"/>
      <c r="GD157" s="52"/>
      <c r="GE157" s="52"/>
      <c r="GF157" s="52"/>
      <c r="GG157" s="52"/>
      <c r="GH157" s="52"/>
      <c r="GI157" s="52"/>
      <c r="GJ157" s="52"/>
      <c r="GK157" s="52"/>
      <c r="GL157" s="52"/>
      <c r="GM157" s="52"/>
      <c r="GN157" s="52"/>
      <c r="GO157" s="52"/>
      <c r="GP157" s="52"/>
      <c r="GQ157" s="52"/>
      <c r="GR157" s="52"/>
      <c r="GS157" s="52"/>
      <c r="GT157" s="52"/>
      <c r="GU157" s="52"/>
      <c r="GV157" s="52"/>
      <c r="GW157" s="52"/>
      <c r="GX157" s="52"/>
      <c r="GY157" s="52"/>
      <c r="GZ157" s="52"/>
      <c r="HA157" s="52"/>
      <c r="HB157" s="52"/>
      <c r="HC157" s="52"/>
      <c r="HD157" s="52"/>
      <c r="HE157" s="52"/>
      <c r="HF157" s="52"/>
      <c r="HG157" s="52"/>
      <c r="HH157" s="52"/>
      <c r="HI157" s="52"/>
      <c r="HJ157" s="52"/>
      <c r="HK157" s="52"/>
      <c r="HL157" s="52"/>
      <c r="HM157" s="52"/>
      <c r="HN157" s="52"/>
      <c r="HO157" s="52"/>
      <c r="HP157" s="52"/>
      <c r="HQ157" s="52"/>
      <c r="HR157" s="52"/>
      <c r="HS157" s="52"/>
      <c r="HT157" s="52"/>
      <c r="HU157" s="52"/>
      <c r="HV157" s="52"/>
      <c r="HW157" s="52"/>
      <c r="HX157" s="52"/>
      <c r="HY157" s="52"/>
      <c r="HZ157" s="52"/>
      <c r="IA157" s="52"/>
      <c r="IB157" s="52"/>
      <c r="IC157" s="52"/>
      <c r="ID157" s="52"/>
      <c r="IE157" s="52"/>
      <c r="IF157" s="52"/>
      <c r="IG157" s="52"/>
      <c r="IH157" s="52"/>
      <c r="II157" s="52"/>
      <c r="IJ157" s="52"/>
      <c r="IK157" s="52"/>
      <c r="IL157" s="52"/>
      <c r="IM157" s="52"/>
      <c r="IN157" s="52"/>
      <c r="IO157" s="52"/>
      <c r="IP157" s="52"/>
      <c r="IQ157" s="52"/>
      <c r="IR157" s="52"/>
      <c r="IS157" s="52"/>
      <c r="IT157" s="52"/>
      <c r="IU157" s="52"/>
      <c r="IV157" s="52"/>
    </row>
    <row r="158" spans="1:256" s="53" customFormat="1" ht="18.75" x14ac:dyDescent="0.3">
      <c r="A158" s="50" t="s">
        <v>63</v>
      </c>
      <c r="B158" s="64" t="s">
        <v>90</v>
      </c>
      <c r="C158" s="50"/>
      <c r="D158" s="66"/>
      <c r="E158" s="50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F158" s="52"/>
      <c r="AG158" s="52"/>
      <c r="AH158" s="52"/>
      <c r="AI158" s="52"/>
      <c r="AJ158" s="52"/>
      <c r="AK158" s="52"/>
      <c r="AL158" s="52"/>
      <c r="AM158" s="52"/>
      <c r="AN158" s="52"/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  <c r="BD158" s="52"/>
      <c r="BE158" s="52"/>
      <c r="BF158" s="52"/>
      <c r="BG158" s="52"/>
      <c r="BH158" s="52"/>
      <c r="BI158" s="52"/>
      <c r="BJ158" s="52"/>
      <c r="BK158" s="52"/>
      <c r="BL158" s="52"/>
      <c r="BM158" s="52"/>
      <c r="BN158" s="52"/>
      <c r="BO158" s="52"/>
      <c r="BP158" s="52"/>
      <c r="BQ158" s="52"/>
      <c r="BR158" s="52"/>
      <c r="BS158" s="52"/>
      <c r="BT158" s="52"/>
      <c r="BU158" s="52"/>
      <c r="BV158" s="52"/>
      <c r="BW158" s="52"/>
      <c r="BX158" s="52"/>
      <c r="BY158" s="52"/>
      <c r="BZ158" s="52"/>
      <c r="CA158" s="52"/>
      <c r="CB158" s="52"/>
      <c r="CC158" s="52"/>
      <c r="CD158" s="52"/>
      <c r="CE158" s="52"/>
      <c r="CF158" s="52"/>
      <c r="CG158" s="52"/>
      <c r="CH158" s="52"/>
      <c r="CI158" s="52"/>
      <c r="CJ158" s="52"/>
      <c r="CK158" s="52"/>
      <c r="CL158" s="52"/>
      <c r="CM158" s="52"/>
      <c r="CN158" s="52"/>
      <c r="CO158" s="52"/>
      <c r="CP158" s="52"/>
      <c r="CQ158" s="52"/>
      <c r="CR158" s="52"/>
      <c r="CS158" s="52"/>
      <c r="CT158" s="52"/>
      <c r="CU158" s="52"/>
      <c r="CV158" s="52"/>
      <c r="CW158" s="52"/>
      <c r="CX158" s="52"/>
      <c r="CY158" s="52"/>
      <c r="CZ158" s="52"/>
      <c r="DA158" s="52"/>
      <c r="DB158" s="52"/>
      <c r="DC158" s="52"/>
      <c r="DD158" s="52"/>
      <c r="DE158" s="52"/>
      <c r="DF158" s="52"/>
      <c r="DG158" s="52"/>
      <c r="DH158" s="52"/>
      <c r="DI158" s="52"/>
      <c r="DJ158" s="52"/>
      <c r="DK158" s="52"/>
      <c r="DL158" s="52"/>
      <c r="DM158" s="52"/>
      <c r="DN158" s="52"/>
      <c r="DO158" s="52"/>
      <c r="DP158" s="52"/>
      <c r="DQ158" s="52"/>
      <c r="DR158" s="52"/>
      <c r="DS158" s="52"/>
      <c r="DT158" s="52"/>
      <c r="DU158" s="52"/>
      <c r="DV158" s="52"/>
      <c r="DW158" s="52"/>
      <c r="DX158" s="52"/>
      <c r="DY158" s="52"/>
      <c r="DZ158" s="52"/>
      <c r="EA158" s="52"/>
      <c r="EB158" s="52"/>
      <c r="EC158" s="52"/>
      <c r="ED158" s="52"/>
      <c r="EE158" s="52"/>
      <c r="EF158" s="52"/>
      <c r="EG158" s="52"/>
      <c r="EH158" s="52"/>
      <c r="EI158" s="52"/>
      <c r="EJ158" s="52"/>
      <c r="EK158" s="52"/>
      <c r="EL158" s="52"/>
      <c r="EM158" s="52"/>
      <c r="EN158" s="52"/>
      <c r="EO158" s="52"/>
      <c r="EP158" s="52"/>
      <c r="EQ158" s="52"/>
      <c r="ER158" s="52"/>
      <c r="ES158" s="52"/>
      <c r="ET158" s="52"/>
      <c r="EU158" s="52"/>
      <c r="EV158" s="52"/>
      <c r="EW158" s="52"/>
      <c r="EX158" s="52"/>
      <c r="EY158" s="52"/>
      <c r="EZ158" s="52"/>
      <c r="FA158" s="52"/>
      <c r="FB158" s="52"/>
      <c r="FC158" s="52"/>
      <c r="FD158" s="52"/>
      <c r="FE158" s="52"/>
      <c r="FF158" s="52"/>
      <c r="FG158" s="52"/>
      <c r="FH158" s="52"/>
      <c r="FI158" s="52"/>
      <c r="FJ158" s="52"/>
      <c r="FK158" s="52"/>
      <c r="FL158" s="52"/>
      <c r="FM158" s="52"/>
      <c r="FN158" s="52"/>
      <c r="FO158" s="52"/>
      <c r="FP158" s="52"/>
      <c r="FQ158" s="52"/>
      <c r="FR158" s="52"/>
      <c r="FS158" s="52"/>
      <c r="FT158" s="52"/>
      <c r="FU158" s="52"/>
      <c r="FV158" s="52"/>
      <c r="FW158" s="52"/>
      <c r="FX158" s="52"/>
      <c r="FY158" s="52"/>
      <c r="FZ158" s="52"/>
      <c r="GA158" s="52"/>
      <c r="GB158" s="52"/>
      <c r="GC158" s="52"/>
      <c r="GD158" s="52"/>
      <c r="GE158" s="52"/>
      <c r="GF158" s="52"/>
      <c r="GG158" s="52"/>
      <c r="GH158" s="52"/>
      <c r="GI158" s="52"/>
      <c r="GJ158" s="52"/>
      <c r="GK158" s="52"/>
      <c r="GL158" s="52"/>
      <c r="GM158" s="52"/>
      <c r="GN158" s="52"/>
      <c r="GO158" s="52"/>
      <c r="GP158" s="52"/>
      <c r="GQ158" s="52"/>
      <c r="GR158" s="52"/>
      <c r="GS158" s="52"/>
      <c r="GT158" s="52"/>
      <c r="GU158" s="52"/>
      <c r="GV158" s="52"/>
      <c r="GW158" s="52"/>
      <c r="GX158" s="52"/>
      <c r="GY158" s="52"/>
      <c r="GZ158" s="52"/>
      <c r="HA158" s="52"/>
      <c r="HB158" s="52"/>
      <c r="HC158" s="52"/>
      <c r="HD158" s="52"/>
      <c r="HE158" s="52"/>
      <c r="HF158" s="52"/>
      <c r="HG158" s="52"/>
      <c r="HH158" s="52"/>
      <c r="HI158" s="52"/>
      <c r="HJ158" s="52"/>
      <c r="HK158" s="52"/>
      <c r="HL158" s="52"/>
      <c r="HM158" s="52"/>
      <c r="HN158" s="52"/>
      <c r="HO158" s="52"/>
      <c r="HP158" s="52"/>
      <c r="HQ158" s="52"/>
      <c r="HR158" s="52"/>
      <c r="HS158" s="52"/>
      <c r="HT158" s="52"/>
      <c r="HU158" s="52"/>
      <c r="HV158" s="52"/>
      <c r="HW158" s="52"/>
      <c r="HX158" s="52"/>
      <c r="HY158" s="52"/>
      <c r="HZ158" s="52"/>
      <c r="IA158" s="52"/>
      <c r="IB158" s="52"/>
      <c r="IC158" s="52"/>
      <c r="ID158" s="52"/>
      <c r="IE158" s="52"/>
      <c r="IF158" s="52"/>
      <c r="IG158" s="52"/>
      <c r="IH158" s="52"/>
      <c r="II158" s="52"/>
      <c r="IJ158" s="52"/>
      <c r="IK158" s="52"/>
      <c r="IL158" s="52"/>
      <c r="IM158" s="52"/>
      <c r="IN158" s="52"/>
      <c r="IO158" s="52"/>
      <c r="IP158" s="52"/>
      <c r="IQ158" s="52"/>
      <c r="IR158" s="52"/>
      <c r="IS158" s="52"/>
      <c r="IT158" s="52"/>
      <c r="IU158" s="52"/>
      <c r="IV158" s="52"/>
    </row>
    <row r="159" spans="1:256" s="53" customFormat="1" ht="18.75" x14ac:dyDescent="0.25">
      <c r="A159" s="50"/>
      <c r="B159" s="64" t="s">
        <v>91</v>
      </c>
      <c r="C159" s="50" t="s">
        <v>14</v>
      </c>
      <c r="D159" s="65">
        <v>1.5</v>
      </c>
      <c r="E159" s="50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F159" s="52"/>
      <c r="AG159" s="52"/>
      <c r="AH159" s="52"/>
      <c r="AI159" s="52"/>
      <c r="AJ159" s="52"/>
      <c r="AK159" s="52"/>
      <c r="AL159" s="52"/>
      <c r="AM159" s="52"/>
      <c r="AN159" s="52"/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  <c r="BD159" s="52"/>
      <c r="BE159" s="52"/>
      <c r="BF159" s="52"/>
      <c r="BG159" s="52"/>
      <c r="BH159" s="52"/>
      <c r="BI159" s="52"/>
      <c r="BJ159" s="52"/>
      <c r="BK159" s="52"/>
      <c r="BL159" s="52"/>
      <c r="BM159" s="52"/>
      <c r="BN159" s="52"/>
      <c r="BO159" s="52"/>
      <c r="BP159" s="52"/>
      <c r="BQ159" s="52"/>
      <c r="BR159" s="52"/>
      <c r="BS159" s="52"/>
      <c r="BT159" s="52"/>
      <c r="BU159" s="52"/>
      <c r="BV159" s="52"/>
      <c r="BW159" s="52"/>
      <c r="BX159" s="52"/>
      <c r="BY159" s="52"/>
      <c r="BZ159" s="52"/>
      <c r="CA159" s="52"/>
      <c r="CB159" s="52"/>
      <c r="CC159" s="52"/>
      <c r="CD159" s="52"/>
      <c r="CE159" s="52"/>
      <c r="CF159" s="52"/>
      <c r="CG159" s="52"/>
      <c r="CH159" s="52"/>
      <c r="CI159" s="52"/>
      <c r="CJ159" s="52"/>
      <c r="CK159" s="52"/>
      <c r="CL159" s="52"/>
      <c r="CM159" s="52"/>
      <c r="CN159" s="52"/>
      <c r="CO159" s="52"/>
      <c r="CP159" s="52"/>
      <c r="CQ159" s="52"/>
      <c r="CR159" s="52"/>
      <c r="CS159" s="52"/>
      <c r="CT159" s="52"/>
      <c r="CU159" s="52"/>
      <c r="CV159" s="52"/>
      <c r="CW159" s="52"/>
      <c r="CX159" s="52"/>
      <c r="CY159" s="52"/>
      <c r="CZ159" s="52"/>
      <c r="DA159" s="52"/>
      <c r="DB159" s="52"/>
      <c r="DC159" s="52"/>
      <c r="DD159" s="52"/>
      <c r="DE159" s="52"/>
      <c r="DF159" s="52"/>
      <c r="DG159" s="52"/>
      <c r="DH159" s="52"/>
      <c r="DI159" s="52"/>
      <c r="DJ159" s="52"/>
      <c r="DK159" s="52"/>
      <c r="DL159" s="52"/>
      <c r="DM159" s="52"/>
      <c r="DN159" s="52"/>
      <c r="DO159" s="52"/>
      <c r="DP159" s="52"/>
      <c r="DQ159" s="52"/>
      <c r="DR159" s="52"/>
      <c r="DS159" s="52"/>
      <c r="DT159" s="52"/>
      <c r="DU159" s="52"/>
      <c r="DV159" s="52"/>
      <c r="DW159" s="52"/>
      <c r="DX159" s="52"/>
      <c r="DY159" s="52"/>
      <c r="DZ159" s="52"/>
      <c r="EA159" s="52"/>
      <c r="EB159" s="52"/>
      <c r="EC159" s="52"/>
      <c r="ED159" s="52"/>
      <c r="EE159" s="52"/>
      <c r="EF159" s="52"/>
      <c r="EG159" s="52"/>
      <c r="EH159" s="52"/>
      <c r="EI159" s="52"/>
      <c r="EJ159" s="52"/>
      <c r="EK159" s="52"/>
      <c r="EL159" s="52"/>
      <c r="EM159" s="52"/>
      <c r="EN159" s="52"/>
      <c r="EO159" s="52"/>
      <c r="EP159" s="52"/>
      <c r="EQ159" s="52"/>
      <c r="ER159" s="52"/>
      <c r="ES159" s="52"/>
      <c r="ET159" s="52"/>
      <c r="EU159" s="52"/>
      <c r="EV159" s="52"/>
      <c r="EW159" s="52"/>
      <c r="EX159" s="52"/>
      <c r="EY159" s="52"/>
      <c r="EZ159" s="52"/>
      <c r="FA159" s="52"/>
      <c r="FB159" s="52"/>
      <c r="FC159" s="52"/>
      <c r="FD159" s="52"/>
      <c r="FE159" s="52"/>
      <c r="FF159" s="52"/>
      <c r="FG159" s="52"/>
      <c r="FH159" s="52"/>
      <c r="FI159" s="52"/>
      <c r="FJ159" s="52"/>
      <c r="FK159" s="52"/>
      <c r="FL159" s="52"/>
      <c r="FM159" s="52"/>
      <c r="FN159" s="52"/>
      <c r="FO159" s="52"/>
      <c r="FP159" s="52"/>
      <c r="FQ159" s="52"/>
      <c r="FR159" s="52"/>
      <c r="FS159" s="52"/>
      <c r="FT159" s="52"/>
      <c r="FU159" s="52"/>
      <c r="FV159" s="52"/>
      <c r="FW159" s="52"/>
      <c r="FX159" s="52"/>
      <c r="FY159" s="52"/>
      <c r="FZ159" s="52"/>
      <c r="GA159" s="52"/>
      <c r="GB159" s="52"/>
      <c r="GC159" s="52"/>
      <c r="GD159" s="52"/>
      <c r="GE159" s="52"/>
      <c r="GF159" s="52"/>
      <c r="GG159" s="52"/>
      <c r="GH159" s="52"/>
      <c r="GI159" s="52"/>
      <c r="GJ159" s="52"/>
      <c r="GK159" s="52"/>
      <c r="GL159" s="52"/>
      <c r="GM159" s="52"/>
      <c r="GN159" s="52"/>
      <c r="GO159" s="52"/>
      <c r="GP159" s="52"/>
      <c r="GQ159" s="52"/>
      <c r="GR159" s="52"/>
      <c r="GS159" s="52"/>
      <c r="GT159" s="52"/>
      <c r="GU159" s="52"/>
      <c r="GV159" s="52"/>
      <c r="GW159" s="52"/>
      <c r="GX159" s="52"/>
      <c r="GY159" s="52"/>
      <c r="GZ159" s="52"/>
      <c r="HA159" s="52"/>
      <c r="HB159" s="52"/>
      <c r="HC159" s="52"/>
      <c r="HD159" s="52"/>
      <c r="HE159" s="52"/>
      <c r="HF159" s="52"/>
      <c r="HG159" s="52"/>
      <c r="HH159" s="52"/>
      <c r="HI159" s="52"/>
      <c r="HJ159" s="52"/>
      <c r="HK159" s="52"/>
      <c r="HL159" s="52"/>
      <c r="HM159" s="52"/>
      <c r="HN159" s="52"/>
      <c r="HO159" s="52"/>
      <c r="HP159" s="52"/>
      <c r="HQ159" s="52"/>
      <c r="HR159" s="52"/>
      <c r="HS159" s="52"/>
      <c r="HT159" s="52"/>
      <c r="HU159" s="52"/>
      <c r="HV159" s="52"/>
      <c r="HW159" s="52"/>
      <c r="HX159" s="52"/>
      <c r="HY159" s="52"/>
      <c r="HZ159" s="52"/>
      <c r="IA159" s="52"/>
      <c r="IB159" s="52"/>
      <c r="IC159" s="52"/>
      <c r="ID159" s="52"/>
      <c r="IE159" s="52"/>
      <c r="IF159" s="52"/>
      <c r="IG159" s="52"/>
      <c r="IH159" s="52"/>
      <c r="II159" s="52"/>
      <c r="IJ159" s="52"/>
      <c r="IK159" s="52"/>
      <c r="IL159" s="52"/>
      <c r="IM159" s="52"/>
      <c r="IN159" s="52"/>
      <c r="IO159" s="52"/>
      <c r="IP159" s="52"/>
      <c r="IQ159" s="52"/>
      <c r="IR159" s="52"/>
      <c r="IS159" s="52"/>
      <c r="IT159" s="52"/>
      <c r="IU159" s="52"/>
      <c r="IV159" s="52"/>
    </row>
    <row r="160" spans="1:256" s="53" customFormat="1" ht="18.75" x14ac:dyDescent="0.25">
      <c r="A160" s="58"/>
      <c r="B160" s="62"/>
      <c r="C160" s="58"/>
      <c r="D160" s="63"/>
      <c r="E160" s="58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  <c r="AC160" s="52"/>
      <c r="AD160" s="52"/>
      <c r="AE160" s="52"/>
      <c r="AF160" s="52"/>
      <c r="AG160" s="52"/>
      <c r="AH160" s="52"/>
      <c r="AI160" s="52"/>
      <c r="AJ160" s="52"/>
      <c r="AK160" s="52"/>
      <c r="AL160" s="52"/>
      <c r="AM160" s="52"/>
      <c r="AN160" s="52"/>
      <c r="AO160" s="52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  <c r="BD160" s="52"/>
      <c r="BE160" s="52"/>
      <c r="BF160" s="52"/>
      <c r="BG160" s="52"/>
      <c r="BH160" s="52"/>
      <c r="BI160" s="52"/>
      <c r="BJ160" s="52"/>
      <c r="BK160" s="52"/>
      <c r="BL160" s="52"/>
      <c r="BM160" s="52"/>
      <c r="BN160" s="52"/>
      <c r="BO160" s="52"/>
      <c r="BP160" s="52"/>
      <c r="BQ160" s="52"/>
      <c r="BR160" s="52"/>
      <c r="BS160" s="52"/>
      <c r="BT160" s="52"/>
      <c r="BU160" s="52"/>
      <c r="BV160" s="52"/>
      <c r="BW160" s="52"/>
      <c r="BX160" s="52"/>
      <c r="BY160" s="52"/>
      <c r="BZ160" s="52"/>
      <c r="CA160" s="52"/>
      <c r="CB160" s="52"/>
      <c r="CC160" s="52"/>
      <c r="CD160" s="52"/>
      <c r="CE160" s="52"/>
      <c r="CF160" s="52"/>
      <c r="CG160" s="52"/>
      <c r="CH160" s="52"/>
      <c r="CI160" s="52"/>
      <c r="CJ160" s="52"/>
      <c r="CK160" s="52"/>
      <c r="CL160" s="52"/>
      <c r="CM160" s="52"/>
      <c r="CN160" s="52"/>
      <c r="CO160" s="52"/>
      <c r="CP160" s="52"/>
      <c r="CQ160" s="52"/>
      <c r="CR160" s="52"/>
      <c r="CS160" s="52"/>
      <c r="CT160" s="52"/>
      <c r="CU160" s="52"/>
      <c r="CV160" s="52"/>
      <c r="CW160" s="52"/>
      <c r="CX160" s="52"/>
      <c r="CY160" s="52"/>
      <c r="CZ160" s="52"/>
      <c r="DA160" s="52"/>
      <c r="DB160" s="52"/>
      <c r="DC160" s="52"/>
      <c r="DD160" s="52"/>
      <c r="DE160" s="52"/>
      <c r="DF160" s="52"/>
      <c r="DG160" s="52"/>
      <c r="DH160" s="52"/>
      <c r="DI160" s="52"/>
      <c r="DJ160" s="52"/>
      <c r="DK160" s="52"/>
      <c r="DL160" s="52"/>
      <c r="DM160" s="52"/>
      <c r="DN160" s="52"/>
      <c r="DO160" s="52"/>
      <c r="DP160" s="52"/>
      <c r="DQ160" s="52"/>
      <c r="DR160" s="52"/>
      <c r="DS160" s="52"/>
      <c r="DT160" s="52"/>
      <c r="DU160" s="52"/>
      <c r="DV160" s="52"/>
      <c r="DW160" s="52"/>
      <c r="DX160" s="52"/>
      <c r="DY160" s="52"/>
      <c r="DZ160" s="52"/>
      <c r="EA160" s="52"/>
      <c r="EB160" s="52"/>
      <c r="EC160" s="52"/>
      <c r="ED160" s="52"/>
      <c r="EE160" s="52"/>
      <c r="EF160" s="52"/>
      <c r="EG160" s="52"/>
      <c r="EH160" s="52"/>
      <c r="EI160" s="52"/>
      <c r="EJ160" s="52"/>
      <c r="EK160" s="52"/>
      <c r="EL160" s="52"/>
      <c r="EM160" s="52"/>
      <c r="EN160" s="52"/>
      <c r="EO160" s="52"/>
      <c r="EP160" s="52"/>
      <c r="EQ160" s="52"/>
      <c r="ER160" s="52"/>
      <c r="ES160" s="52"/>
      <c r="ET160" s="52"/>
      <c r="EU160" s="52"/>
      <c r="EV160" s="52"/>
      <c r="EW160" s="52"/>
      <c r="EX160" s="52"/>
      <c r="EY160" s="52"/>
      <c r="EZ160" s="52"/>
      <c r="FA160" s="52"/>
      <c r="FB160" s="52"/>
      <c r="FC160" s="52"/>
      <c r="FD160" s="52"/>
      <c r="FE160" s="52"/>
      <c r="FF160" s="52"/>
      <c r="FG160" s="52"/>
      <c r="FH160" s="52"/>
      <c r="FI160" s="52"/>
      <c r="FJ160" s="52"/>
      <c r="FK160" s="52"/>
      <c r="FL160" s="52"/>
      <c r="FM160" s="52"/>
      <c r="FN160" s="52"/>
      <c r="FO160" s="52"/>
      <c r="FP160" s="52"/>
      <c r="FQ160" s="52"/>
      <c r="FR160" s="52"/>
      <c r="FS160" s="52"/>
      <c r="FT160" s="52"/>
      <c r="FU160" s="52"/>
      <c r="FV160" s="52"/>
      <c r="FW160" s="52"/>
      <c r="FX160" s="52"/>
      <c r="FY160" s="52"/>
      <c r="FZ160" s="52"/>
      <c r="GA160" s="52"/>
      <c r="GB160" s="52"/>
      <c r="GC160" s="52"/>
      <c r="GD160" s="52"/>
      <c r="GE160" s="52"/>
      <c r="GF160" s="52"/>
      <c r="GG160" s="52"/>
      <c r="GH160" s="52"/>
      <c r="GI160" s="52"/>
      <c r="GJ160" s="52"/>
      <c r="GK160" s="52"/>
      <c r="GL160" s="52"/>
      <c r="GM160" s="52"/>
      <c r="GN160" s="52"/>
      <c r="GO160" s="52"/>
      <c r="GP160" s="52"/>
      <c r="GQ160" s="52"/>
      <c r="GR160" s="52"/>
      <c r="GS160" s="52"/>
      <c r="GT160" s="52"/>
      <c r="GU160" s="52"/>
      <c r="GV160" s="52"/>
      <c r="GW160" s="52"/>
      <c r="GX160" s="52"/>
      <c r="GY160" s="52"/>
      <c r="GZ160" s="52"/>
      <c r="HA160" s="52"/>
      <c r="HB160" s="52"/>
      <c r="HC160" s="52"/>
      <c r="HD160" s="52"/>
      <c r="HE160" s="52"/>
      <c r="HF160" s="52"/>
      <c r="HG160" s="52"/>
      <c r="HH160" s="52"/>
      <c r="HI160" s="52"/>
      <c r="HJ160" s="52"/>
      <c r="HK160" s="52"/>
      <c r="HL160" s="52"/>
      <c r="HM160" s="52"/>
      <c r="HN160" s="52"/>
      <c r="HO160" s="52"/>
      <c r="HP160" s="52"/>
      <c r="HQ160" s="52"/>
      <c r="HR160" s="52"/>
      <c r="HS160" s="52"/>
      <c r="HT160" s="52"/>
      <c r="HU160" s="52"/>
      <c r="HV160" s="52"/>
      <c r="HW160" s="52"/>
      <c r="HX160" s="52"/>
      <c r="HY160" s="52"/>
      <c r="HZ160" s="52"/>
      <c r="IA160" s="52"/>
      <c r="IB160" s="52"/>
      <c r="IC160" s="52"/>
      <c r="ID160" s="52"/>
      <c r="IE160" s="52"/>
      <c r="IF160" s="52"/>
      <c r="IG160" s="52"/>
      <c r="IH160" s="52"/>
      <c r="II160" s="52"/>
      <c r="IJ160" s="52"/>
      <c r="IK160" s="52"/>
      <c r="IL160" s="52"/>
      <c r="IM160" s="52"/>
      <c r="IN160" s="52"/>
      <c r="IO160" s="52"/>
      <c r="IP160" s="52"/>
      <c r="IQ160" s="52"/>
      <c r="IR160" s="52"/>
      <c r="IS160" s="52"/>
      <c r="IT160" s="52"/>
      <c r="IU160" s="52"/>
      <c r="IV160" s="52"/>
    </row>
    <row r="161" spans="1:257" s="53" customFormat="1" ht="18.75" x14ac:dyDescent="0.3">
      <c r="A161" s="58"/>
      <c r="B161" s="59" t="s">
        <v>11</v>
      </c>
      <c r="C161" s="60"/>
      <c r="D161" s="61"/>
      <c r="E161" s="59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52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  <c r="BD161" s="52"/>
      <c r="BE161" s="52"/>
      <c r="BF161" s="52"/>
      <c r="BG161" s="52"/>
      <c r="BH161" s="52"/>
      <c r="BI161" s="52"/>
      <c r="BJ161" s="52"/>
      <c r="BK161" s="52"/>
      <c r="BL161" s="52"/>
      <c r="BM161" s="52"/>
      <c r="BN161" s="52"/>
      <c r="BO161" s="52"/>
      <c r="BP161" s="52"/>
      <c r="BQ161" s="52"/>
      <c r="BR161" s="52"/>
      <c r="BS161" s="52"/>
      <c r="BT161" s="52"/>
      <c r="BU161" s="52"/>
      <c r="BV161" s="52"/>
      <c r="BW161" s="52"/>
      <c r="BX161" s="52"/>
      <c r="BY161" s="52"/>
      <c r="BZ161" s="52"/>
      <c r="CA161" s="52"/>
      <c r="CB161" s="52"/>
      <c r="CC161" s="52"/>
      <c r="CD161" s="52"/>
      <c r="CE161" s="52"/>
      <c r="CF161" s="52"/>
      <c r="CG161" s="52"/>
      <c r="CH161" s="52"/>
      <c r="CI161" s="52"/>
      <c r="CJ161" s="52"/>
      <c r="CK161" s="52"/>
      <c r="CL161" s="52"/>
      <c r="CM161" s="52"/>
      <c r="CN161" s="52"/>
      <c r="CO161" s="52"/>
      <c r="CP161" s="52"/>
      <c r="CQ161" s="52"/>
      <c r="CR161" s="52"/>
      <c r="CS161" s="52"/>
      <c r="CT161" s="52"/>
      <c r="CU161" s="52"/>
      <c r="CV161" s="52"/>
      <c r="CW161" s="52"/>
      <c r="CX161" s="52"/>
      <c r="CY161" s="52"/>
      <c r="CZ161" s="52"/>
      <c r="DA161" s="52"/>
      <c r="DB161" s="52"/>
      <c r="DC161" s="52"/>
      <c r="DD161" s="52"/>
      <c r="DE161" s="52"/>
      <c r="DF161" s="52"/>
      <c r="DG161" s="52"/>
      <c r="DH161" s="52"/>
      <c r="DI161" s="52"/>
      <c r="DJ161" s="52"/>
      <c r="DK161" s="52"/>
      <c r="DL161" s="52"/>
      <c r="DM161" s="52"/>
      <c r="DN161" s="52"/>
      <c r="DO161" s="52"/>
      <c r="DP161" s="52"/>
      <c r="DQ161" s="52"/>
      <c r="DR161" s="52"/>
      <c r="DS161" s="52"/>
      <c r="DT161" s="52"/>
      <c r="DU161" s="52"/>
      <c r="DV161" s="52"/>
      <c r="DW161" s="52"/>
      <c r="DX161" s="52"/>
      <c r="DY161" s="52"/>
      <c r="DZ161" s="52"/>
      <c r="EA161" s="52"/>
      <c r="EB161" s="52"/>
      <c r="EC161" s="52"/>
      <c r="ED161" s="52"/>
      <c r="EE161" s="52"/>
      <c r="EF161" s="52"/>
      <c r="EG161" s="52"/>
      <c r="EH161" s="52"/>
      <c r="EI161" s="52"/>
      <c r="EJ161" s="52"/>
      <c r="EK161" s="52"/>
      <c r="EL161" s="52"/>
      <c r="EM161" s="52"/>
      <c r="EN161" s="52"/>
      <c r="EO161" s="52"/>
      <c r="EP161" s="52"/>
      <c r="EQ161" s="52"/>
      <c r="ER161" s="52"/>
      <c r="ES161" s="52"/>
      <c r="ET161" s="52"/>
      <c r="EU161" s="52"/>
      <c r="EV161" s="52"/>
      <c r="EW161" s="52"/>
      <c r="EX161" s="52"/>
      <c r="EY161" s="52"/>
      <c r="EZ161" s="52"/>
      <c r="FA161" s="52"/>
      <c r="FB161" s="52"/>
      <c r="FC161" s="52"/>
      <c r="FD161" s="52"/>
      <c r="FE161" s="52"/>
      <c r="FF161" s="52"/>
      <c r="FG161" s="52"/>
      <c r="FH161" s="52"/>
      <c r="FI161" s="52"/>
      <c r="FJ161" s="52"/>
      <c r="FK161" s="52"/>
      <c r="FL161" s="52"/>
      <c r="FM161" s="52"/>
      <c r="FN161" s="52"/>
      <c r="FO161" s="52"/>
      <c r="FP161" s="52"/>
      <c r="FQ161" s="52"/>
      <c r="FR161" s="52"/>
      <c r="FS161" s="52"/>
      <c r="FT161" s="52"/>
      <c r="FU161" s="52"/>
      <c r="FV161" s="52"/>
      <c r="FW161" s="52"/>
      <c r="FX161" s="52"/>
      <c r="FY161" s="52"/>
      <c r="FZ161" s="52"/>
      <c r="GA161" s="52"/>
      <c r="GB161" s="52"/>
      <c r="GC161" s="52"/>
      <c r="GD161" s="52"/>
      <c r="GE161" s="52"/>
      <c r="GF161" s="52"/>
      <c r="GG161" s="52"/>
      <c r="GH161" s="52"/>
      <c r="GI161" s="52"/>
      <c r="GJ161" s="52"/>
      <c r="GK161" s="52"/>
      <c r="GL161" s="52"/>
      <c r="GM161" s="52"/>
      <c r="GN161" s="52"/>
      <c r="GO161" s="52"/>
      <c r="GP161" s="52"/>
      <c r="GQ161" s="52"/>
      <c r="GR161" s="52"/>
      <c r="GS161" s="52"/>
      <c r="GT161" s="52"/>
      <c r="GU161" s="52"/>
      <c r="GV161" s="52"/>
      <c r="GW161" s="52"/>
      <c r="GX161" s="52"/>
      <c r="GY161" s="52"/>
      <c r="GZ161" s="52"/>
      <c r="HA161" s="52"/>
      <c r="HB161" s="52"/>
      <c r="HC161" s="52"/>
      <c r="HD161" s="52"/>
      <c r="HE161" s="52"/>
      <c r="HF161" s="52"/>
      <c r="HG161" s="52"/>
      <c r="HH161" s="52"/>
      <c r="HI161" s="52"/>
      <c r="HJ161" s="52"/>
      <c r="HK161" s="52"/>
      <c r="HL161" s="52"/>
      <c r="HM161" s="52"/>
      <c r="HN161" s="52"/>
      <c r="HO161" s="52"/>
      <c r="HP161" s="52"/>
      <c r="HQ161" s="52"/>
      <c r="HR161" s="52"/>
      <c r="HS161" s="52"/>
      <c r="HT161" s="52"/>
      <c r="HU161" s="52"/>
      <c r="HV161" s="52"/>
      <c r="HW161" s="52"/>
      <c r="HX161" s="52"/>
      <c r="HY161" s="52"/>
      <c r="HZ161" s="52"/>
      <c r="IA161" s="52"/>
      <c r="IB161" s="52"/>
      <c r="IC161" s="52"/>
      <c r="ID161" s="52"/>
      <c r="IE161" s="52"/>
      <c r="IF161" s="52"/>
      <c r="IG161" s="52"/>
      <c r="IH161" s="52"/>
      <c r="II161" s="52"/>
      <c r="IJ161" s="52"/>
      <c r="IK161" s="52"/>
      <c r="IL161" s="52"/>
      <c r="IM161" s="52"/>
      <c r="IN161" s="52"/>
      <c r="IO161" s="52"/>
      <c r="IP161" s="52"/>
      <c r="IQ161" s="52"/>
      <c r="IR161" s="52"/>
      <c r="IS161" s="52"/>
      <c r="IT161" s="52"/>
      <c r="IU161" s="52"/>
      <c r="IV161" s="52"/>
    </row>
    <row r="162" spans="1:257" s="41" customFormat="1" x14ac:dyDescent="0.25">
      <c r="A162" s="3"/>
      <c r="B162" s="72"/>
      <c r="C162" s="72"/>
      <c r="D162" s="72"/>
      <c r="E162" s="72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  <c r="IU162" s="8"/>
      <c r="IV162" s="8"/>
      <c r="IW162" s="40"/>
    </row>
    <row r="163" spans="1:257" s="41" customFormat="1" ht="18.75" x14ac:dyDescent="0.3">
      <c r="A163" s="3"/>
      <c r="B163" s="70" t="s">
        <v>93</v>
      </c>
      <c r="C163" s="70"/>
      <c r="D163" s="70"/>
      <c r="E163" s="4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  <c r="IU163" s="8"/>
      <c r="IV163" s="8"/>
      <c r="IW163" s="40"/>
    </row>
    <row r="164" spans="1:257" s="41" customFormat="1" x14ac:dyDescent="0.25">
      <c r="A164" s="3"/>
      <c r="B164" s="49"/>
      <c r="C164" s="49"/>
      <c r="D164" s="49"/>
      <c r="E164" s="49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  <c r="IU164" s="8"/>
      <c r="IV164" s="8"/>
      <c r="IW164" s="40"/>
    </row>
    <row r="165" spans="1:257" s="41" customFormat="1" ht="18.75" x14ac:dyDescent="0.3">
      <c r="A165" s="3"/>
      <c r="B165" s="70" t="s">
        <v>26</v>
      </c>
      <c r="C165" s="70"/>
      <c r="D165" s="70"/>
      <c r="E165" s="4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  <c r="IU165" s="8"/>
      <c r="IV165" s="8"/>
      <c r="IW165" s="40"/>
    </row>
    <row r="166" spans="1:257" s="41" customFormat="1" x14ac:dyDescent="0.25">
      <c r="A166" s="3"/>
      <c r="B166" s="4"/>
      <c r="C166" s="5"/>
      <c r="D166" s="6"/>
      <c r="E166" s="4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  <c r="IU166" s="8"/>
      <c r="IV166" s="8"/>
      <c r="IW166" s="40"/>
    </row>
    <row r="167" spans="1:257" s="41" customFormat="1" x14ac:dyDescent="0.25">
      <c r="A167" s="3"/>
      <c r="B167" s="4"/>
      <c r="C167" s="5"/>
      <c r="D167" s="6"/>
      <c r="E167" s="4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  <c r="IU167" s="8"/>
      <c r="IV167" s="8"/>
      <c r="IW167" s="40"/>
    </row>
    <row r="168" spans="1:257" s="41" customFormat="1" x14ac:dyDescent="0.25">
      <c r="A168" s="3"/>
      <c r="B168" s="4"/>
      <c r="C168" s="5"/>
      <c r="D168" s="6"/>
      <c r="E168" s="4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  <c r="IU168" s="8"/>
      <c r="IV168" s="8"/>
      <c r="IW168" s="40"/>
    </row>
    <row r="169" spans="1:257" s="41" customFormat="1" x14ac:dyDescent="0.25">
      <c r="A169" s="3"/>
      <c r="B169" s="4"/>
      <c r="C169" s="5"/>
      <c r="D169" s="6"/>
      <c r="E169" s="4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  <c r="IU169" s="8"/>
      <c r="IV169" s="8"/>
      <c r="IW169" s="40"/>
    </row>
    <row r="170" spans="1:257" s="41" customFormat="1" x14ac:dyDescent="0.25">
      <c r="A170" s="3"/>
      <c r="B170" s="4"/>
      <c r="C170" s="5"/>
      <c r="D170" s="6"/>
      <c r="E170" s="4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  <c r="IU170" s="8"/>
      <c r="IV170" s="8"/>
      <c r="IW170" s="40"/>
    </row>
    <row r="171" spans="1:257" ht="30" customHeight="1" x14ac:dyDescent="0.25"/>
    <row r="174" spans="1:257" ht="34.5" customHeight="1" x14ac:dyDescent="0.25"/>
    <row r="175" spans="1:257" x14ac:dyDescent="0.25">
      <c r="B175" s="8"/>
      <c r="C175" s="42"/>
      <c r="D175" s="43"/>
      <c r="E175" s="8"/>
    </row>
    <row r="176" spans="1:257" ht="36" customHeight="1" x14ac:dyDescent="0.25">
      <c r="B176" s="44"/>
      <c r="C176" s="45"/>
      <c r="D176" s="46"/>
      <c r="E176" s="8"/>
    </row>
    <row r="177" spans="2:5" ht="18.75" x14ac:dyDescent="0.25">
      <c r="B177" s="44"/>
      <c r="C177" s="45"/>
      <c r="D177" s="46"/>
      <c r="E177" s="8"/>
    </row>
    <row r="178" spans="2:5" ht="18.75" x14ac:dyDescent="0.25">
      <c r="B178" s="44"/>
      <c r="C178" s="45"/>
      <c r="D178" s="46"/>
      <c r="E178" s="8"/>
    </row>
    <row r="179" spans="2:5" ht="18.75" x14ac:dyDescent="0.25">
      <c r="B179" s="44"/>
      <c r="C179" s="45"/>
      <c r="D179" s="46"/>
      <c r="E179" s="8"/>
    </row>
    <row r="180" spans="2:5" ht="18.75" x14ac:dyDescent="0.25">
      <c r="B180" s="44"/>
      <c r="C180" s="45"/>
      <c r="D180" s="46"/>
      <c r="E180" s="8"/>
    </row>
    <row r="181" spans="2:5" ht="18.75" x14ac:dyDescent="0.25">
      <c r="B181" s="44"/>
      <c r="C181" s="45"/>
      <c r="D181" s="46"/>
      <c r="E181" s="8"/>
    </row>
    <row r="182" spans="2:5" ht="18.75" x14ac:dyDescent="0.25">
      <c r="B182" s="44"/>
      <c r="C182" s="45"/>
      <c r="D182" s="46"/>
      <c r="E182" s="8"/>
    </row>
    <row r="183" spans="2:5" ht="18.75" x14ac:dyDescent="0.25">
      <c r="B183" s="44"/>
      <c r="C183" s="45"/>
      <c r="D183" s="46"/>
      <c r="E183" s="8"/>
    </row>
    <row r="184" spans="2:5" ht="18.75" x14ac:dyDescent="0.25">
      <c r="B184" s="44"/>
      <c r="C184" s="45"/>
      <c r="D184" s="46"/>
      <c r="E184" s="8"/>
    </row>
    <row r="185" spans="2:5" ht="18.75" x14ac:dyDescent="0.25">
      <c r="B185" s="44"/>
      <c r="C185" s="45"/>
      <c r="D185" s="46"/>
      <c r="E185" s="8"/>
    </row>
    <row r="186" spans="2:5" ht="18.75" x14ac:dyDescent="0.25">
      <c r="B186" s="44"/>
      <c r="C186" s="45"/>
      <c r="D186" s="46"/>
      <c r="E186" s="8"/>
    </row>
    <row r="187" spans="2:5" ht="18.75" x14ac:dyDescent="0.25">
      <c r="B187" s="44"/>
      <c r="C187" s="45"/>
      <c r="D187" s="46"/>
      <c r="E187" s="8"/>
    </row>
    <row r="188" spans="2:5" ht="18.75" x14ac:dyDescent="0.25">
      <c r="B188" s="44"/>
      <c r="C188" s="45"/>
      <c r="D188" s="46"/>
      <c r="E188" s="8"/>
    </row>
    <row r="189" spans="2:5" ht="18.75" x14ac:dyDescent="0.25">
      <c r="B189" s="44"/>
      <c r="C189" s="45"/>
      <c r="D189" s="46"/>
      <c r="E189" s="8"/>
    </row>
    <row r="190" spans="2:5" ht="18.75" x14ac:dyDescent="0.25">
      <c r="B190" s="44"/>
      <c r="C190" s="45"/>
      <c r="D190" s="46"/>
      <c r="E190" s="8"/>
    </row>
    <row r="191" spans="2:5" ht="18.75" x14ac:dyDescent="0.25">
      <c r="B191" s="44"/>
      <c r="C191" s="45"/>
      <c r="D191" s="46"/>
      <c r="E191" s="8"/>
    </row>
    <row r="192" spans="2:5" ht="18.75" x14ac:dyDescent="0.25">
      <c r="B192" s="44"/>
      <c r="C192" s="45"/>
      <c r="D192" s="46"/>
      <c r="E192" s="8"/>
    </row>
    <row r="193" spans="2:5" ht="18.75" x14ac:dyDescent="0.25">
      <c r="B193" s="44"/>
      <c r="C193" s="45"/>
      <c r="D193" s="46"/>
      <c r="E193" s="8"/>
    </row>
    <row r="194" spans="2:5" ht="18.75" x14ac:dyDescent="0.25">
      <c r="B194" s="44"/>
      <c r="C194" s="45"/>
      <c r="D194" s="46"/>
      <c r="E194" s="8"/>
    </row>
    <row r="195" spans="2:5" x14ac:dyDescent="0.25">
      <c r="B195" s="8"/>
      <c r="C195" s="42"/>
      <c r="D195" s="43"/>
      <c r="E195" s="8"/>
    </row>
    <row r="196" spans="2:5" ht="18.75" x14ac:dyDescent="0.3">
      <c r="B196" s="47"/>
      <c r="C196" s="45"/>
      <c r="D196" s="46"/>
      <c r="E196" s="8"/>
    </row>
    <row r="197" spans="2:5" ht="18.75" x14ac:dyDescent="0.3">
      <c r="B197" s="47"/>
      <c r="C197" s="45"/>
      <c r="D197" s="46"/>
      <c r="E197" s="8"/>
    </row>
    <row r="198" spans="2:5" ht="18.75" x14ac:dyDescent="0.3">
      <c r="B198" s="47"/>
      <c r="C198" s="45"/>
      <c r="D198" s="46"/>
      <c r="E198" s="8"/>
    </row>
    <row r="199" spans="2:5" ht="18.75" x14ac:dyDescent="0.3">
      <c r="B199" s="47"/>
      <c r="C199" s="45"/>
      <c r="D199" s="46"/>
      <c r="E199" s="8"/>
    </row>
    <row r="200" spans="2:5" ht="18.75" x14ac:dyDescent="0.3">
      <c r="B200" s="47"/>
      <c r="C200" s="45"/>
      <c r="D200" s="46"/>
      <c r="E200" s="8"/>
    </row>
    <row r="201" spans="2:5" ht="18.75" x14ac:dyDescent="0.3">
      <c r="B201" s="47"/>
      <c r="C201" s="45"/>
      <c r="D201" s="48"/>
      <c r="E201" s="8"/>
    </row>
    <row r="202" spans="2:5" ht="18.75" x14ac:dyDescent="0.3">
      <c r="B202" s="47"/>
      <c r="C202" s="45"/>
      <c r="D202" s="48"/>
      <c r="E202" s="8"/>
    </row>
    <row r="203" spans="2:5" ht="18.75" x14ac:dyDescent="0.3">
      <c r="B203" s="47"/>
      <c r="C203" s="45"/>
      <c r="D203" s="48"/>
      <c r="E203" s="8"/>
    </row>
    <row r="204" spans="2:5" ht="18.75" x14ac:dyDescent="0.3">
      <c r="B204" s="47"/>
      <c r="C204" s="45"/>
      <c r="D204" s="48"/>
      <c r="E204" s="8"/>
    </row>
    <row r="205" spans="2:5" ht="18.75" x14ac:dyDescent="0.3">
      <c r="B205" s="47"/>
      <c r="C205" s="45"/>
      <c r="D205" s="48"/>
      <c r="E205" s="8"/>
    </row>
    <row r="206" spans="2:5" ht="18.75" x14ac:dyDescent="0.3">
      <c r="B206" s="47"/>
      <c r="C206" s="45"/>
      <c r="D206" s="48"/>
      <c r="E206" s="8"/>
    </row>
    <row r="207" spans="2:5" ht="18.75" x14ac:dyDescent="0.3">
      <c r="B207" s="47"/>
      <c r="C207" s="45"/>
      <c r="D207" s="48"/>
      <c r="E207" s="8"/>
    </row>
    <row r="208" spans="2:5" ht="18.75" x14ac:dyDescent="0.3">
      <c r="B208" s="47"/>
      <c r="C208" s="45"/>
      <c r="D208" s="48"/>
      <c r="E208" s="8"/>
    </row>
    <row r="209" spans="2:5" ht="18.75" x14ac:dyDescent="0.3">
      <c r="B209" s="47"/>
      <c r="C209" s="45"/>
      <c r="D209" s="46"/>
      <c r="E209" s="8"/>
    </row>
    <row r="210" spans="2:5" ht="18.75" x14ac:dyDescent="0.3">
      <c r="B210" s="47"/>
      <c r="C210" s="45"/>
      <c r="D210" s="46"/>
      <c r="E210" s="8"/>
    </row>
    <row r="211" spans="2:5" ht="18.75" x14ac:dyDescent="0.3">
      <c r="B211" s="47"/>
      <c r="C211" s="45"/>
      <c r="D211" s="46"/>
      <c r="E211" s="8"/>
    </row>
    <row r="212" spans="2:5" ht="18.75" x14ac:dyDescent="0.3">
      <c r="B212" s="47"/>
      <c r="C212" s="45"/>
      <c r="D212" s="48"/>
      <c r="E212" s="8"/>
    </row>
    <row r="213" spans="2:5" ht="18.75" x14ac:dyDescent="0.3">
      <c r="B213" s="47"/>
      <c r="C213" s="45"/>
      <c r="D213" s="48"/>
      <c r="E213" s="8"/>
    </row>
    <row r="214" spans="2:5" ht="18.75" x14ac:dyDescent="0.3">
      <c r="B214" s="47"/>
      <c r="C214" s="45"/>
      <c r="D214" s="48"/>
      <c r="E214" s="8"/>
    </row>
    <row r="215" spans="2:5" ht="18.75" x14ac:dyDescent="0.3">
      <c r="B215" s="47"/>
      <c r="C215" s="45"/>
      <c r="D215" s="48"/>
      <c r="E215" s="8"/>
    </row>
    <row r="216" spans="2:5" ht="18.75" x14ac:dyDescent="0.3">
      <c r="B216" s="47"/>
      <c r="C216" s="45"/>
      <c r="D216" s="48"/>
      <c r="E216" s="8"/>
    </row>
    <row r="217" spans="2:5" ht="18.75" x14ac:dyDescent="0.3">
      <c r="B217" s="47"/>
      <c r="C217" s="45"/>
      <c r="D217" s="48"/>
      <c r="E217" s="8"/>
    </row>
    <row r="218" spans="2:5" ht="18.75" x14ac:dyDescent="0.3">
      <c r="B218" s="47"/>
      <c r="C218" s="45"/>
      <c r="D218" s="48"/>
      <c r="E218" s="8"/>
    </row>
    <row r="219" spans="2:5" ht="18.75" x14ac:dyDescent="0.3">
      <c r="B219" s="47"/>
      <c r="C219" s="45"/>
      <c r="D219" s="48"/>
      <c r="E219" s="8"/>
    </row>
    <row r="220" spans="2:5" ht="18.75" x14ac:dyDescent="0.3">
      <c r="B220" s="47"/>
      <c r="C220" s="45"/>
      <c r="D220" s="48"/>
      <c r="E220" s="8"/>
    </row>
    <row r="221" spans="2:5" ht="18.75" x14ac:dyDescent="0.3">
      <c r="B221" s="47"/>
      <c r="C221" s="45"/>
      <c r="D221" s="46"/>
      <c r="E221" s="8"/>
    </row>
    <row r="222" spans="2:5" ht="18.75" x14ac:dyDescent="0.3">
      <c r="B222" s="47"/>
      <c r="C222" s="45"/>
      <c r="D222" s="46"/>
      <c r="E222" s="8"/>
    </row>
    <row r="223" spans="2:5" ht="18.75" x14ac:dyDescent="0.3">
      <c r="B223" s="47"/>
      <c r="C223" s="45"/>
      <c r="D223" s="46"/>
      <c r="E223" s="8"/>
    </row>
    <row r="224" spans="2:5" ht="18.75" x14ac:dyDescent="0.3">
      <c r="B224" s="47"/>
      <c r="C224" s="45"/>
      <c r="D224" s="48"/>
      <c r="E224" s="8"/>
    </row>
    <row r="225" spans="2:5" ht="18.75" x14ac:dyDescent="0.3">
      <c r="B225" s="47"/>
      <c r="C225" s="45"/>
      <c r="D225" s="48"/>
      <c r="E225" s="8"/>
    </row>
    <row r="226" spans="2:5" ht="18.75" x14ac:dyDescent="0.3">
      <c r="B226" s="47"/>
      <c r="C226" s="45"/>
      <c r="D226" s="48"/>
      <c r="E226" s="8"/>
    </row>
    <row r="227" spans="2:5" ht="18.75" x14ac:dyDescent="0.3">
      <c r="B227" s="47"/>
      <c r="C227" s="45"/>
      <c r="D227" s="48"/>
      <c r="E227" s="8"/>
    </row>
    <row r="228" spans="2:5" ht="18.75" x14ac:dyDescent="0.3">
      <c r="B228" s="47"/>
      <c r="C228" s="45"/>
      <c r="D228" s="48"/>
      <c r="E228" s="8"/>
    </row>
    <row r="229" spans="2:5" ht="18.75" x14ac:dyDescent="0.3">
      <c r="B229" s="47"/>
      <c r="C229" s="45"/>
      <c r="D229" s="48"/>
      <c r="E229" s="8"/>
    </row>
    <row r="230" spans="2:5" ht="18.75" x14ac:dyDescent="0.3">
      <c r="B230" s="47"/>
      <c r="C230" s="45"/>
      <c r="D230" s="48"/>
      <c r="E230" s="8"/>
    </row>
    <row r="231" spans="2:5" ht="18.75" x14ac:dyDescent="0.3">
      <c r="B231" s="47"/>
      <c r="C231" s="45"/>
      <c r="D231" s="48"/>
      <c r="E231" s="8"/>
    </row>
    <row r="232" spans="2:5" ht="18.75" x14ac:dyDescent="0.3">
      <c r="B232" s="47"/>
      <c r="C232" s="45"/>
      <c r="D232" s="46"/>
      <c r="E232" s="8"/>
    </row>
    <row r="233" spans="2:5" ht="18.75" x14ac:dyDescent="0.3">
      <c r="B233" s="47"/>
      <c r="C233" s="45"/>
      <c r="D233" s="46"/>
      <c r="E233" s="8"/>
    </row>
    <row r="234" spans="2:5" ht="18.75" x14ac:dyDescent="0.3">
      <c r="B234" s="47"/>
      <c r="C234" s="45"/>
      <c r="D234" s="46"/>
      <c r="E234" s="8"/>
    </row>
    <row r="235" spans="2:5" ht="18.75" x14ac:dyDescent="0.3">
      <c r="B235" s="47"/>
      <c r="C235" s="45"/>
      <c r="D235" s="48"/>
      <c r="E235" s="8"/>
    </row>
    <row r="236" spans="2:5" ht="18.75" x14ac:dyDescent="0.3">
      <c r="B236" s="47"/>
      <c r="C236" s="45"/>
      <c r="D236" s="48"/>
      <c r="E236" s="8"/>
    </row>
    <row r="237" spans="2:5" ht="18.75" x14ac:dyDescent="0.3">
      <c r="B237" s="47"/>
      <c r="C237" s="45"/>
      <c r="D237" s="48"/>
      <c r="E237" s="8"/>
    </row>
    <row r="238" spans="2:5" ht="18.75" x14ac:dyDescent="0.3">
      <c r="B238" s="47"/>
      <c r="C238" s="45"/>
      <c r="D238" s="48"/>
      <c r="E238" s="8"/>
    </row>
    <row r="239" spans="2:5" ht="18.75" x14ac:dyDescent="0.3">
      <c r="B239" s="47"/>
      <c r="C239" s="45"/>
      <c r="D239" s="48"/>
      <c r="E239" s="8"/>
    </row>
    <row r="240" spans="2:5" ht="18.75" x14ac:dyDescent="0.3">
      <c r="B240" s="47"/>
      <c r="C240" s="45"/>
      <c r="D240" s="48"/>
      <c r="E240" s="8"/>
    </row>
    <row r="241" spans="2:5" ht="18.75" x14ac:dyDescent="0.3">
      <c r="B241" s="47"/>
      <c r="C241" s="45"/>
      <c r="D241" s="48"/>
      <c r="E241" s="8"/>
    </row>
    <row r="242" spans="2:5" ht="18.75" x14ac:dyDescent="0.3">
      <c r="B242" s="47"/>
      <c r="C242" s="45"/>
      <c r="D242" s="48"/>
      <c r="E242" s="8"/>
    </row>
    <row r="243" spans="2:5" ht="18.75" x14ac:dyDescent="0.3">
      <c r="B243" s="47"/>
      <c r="C243" s="45"/>
      <c r="D243" s="48"/>
      <c r="E243" s="8"/>
    </row>
    <row r="244" spans="2:5" ht="18.75" x14ac:dyDescent="0.3">
      <c r="B244" s="47"/>
      <c r="C244" s="45"/>
      <c r="D244" s="48"/>
      <c r="E244" s="8"/>
    </row>
    <row r="245" spans="2:5" ht="18.75" x14ac:dyDescent="0.3">
      <c r="B245" s="47"/>
      <c r="C245" s="45"/>
      <c r="D245" s="48"/>
      <c r="E245" s="8"/>
    </row>
    <row r="246" spans="2:5" ht="18.75" x14ac:dyDescent="0.3">
      <c r="B246" s="47"/>
      <c r="C246" s="45"/>
      <c r="D246" s="48"/>
      <c r="E246" s="8"/>
    </row>
    <row r="247" spans="2:5" ht="18.75" x14ac:dyDescent="0.3">
      <c r="B247" s="47"/>
      <c r="C247" s="45"/>
      <c r="D247" s="48"/>
      <c r="E247" s="8"/>
    </row>
    <row r="248" spans="2:5" ht="18.75" x14ac:dyDescent="0.3">
      <c r="B248" s="47"/>
      <c r="C248" s="45"/>
      <c r="D248" s="48"/>
      <c r="E248" s="8"/>
    </row>
    <row r="249" spans="2:5" ht="18.75" x14ac:dyDescent="0.3">
      <c r="B249" s="47"/>
      <c r="C249" s="45"/>
      <c r="D249" s="48"/>
      <c r="E249" s="8"/>
    </row>
    <row r="250" spans="2:5" ht="18.75" x14ac:dyDescent="0.3">
      <c r="B250" s="47"/>
      <c r="C250" s="45"/>
      <c r="D250" s="48"/>
      <c r="E250" s="8"/>
    </row>
    <row r="251" spans="2:5" ht="18.75" x14ac:dyDescent="0.3">
      <c r="B251" s="47"/>
      <c r="C251" s="45"/>
      <c r="D251" s="48"/>
      <c r="E251" s="8"/>
    </row>
    <row r="252" spans="2:5" ht="18.75" x14ac:dyDescent="0.3">
      <c r="B252" s="47"/>
      <c r="C252" s="45"/>
      <c r="D252" s="48"/>
      <c r="E252" s="8"/>
    </row>
    <row r="253" spans="2:5" ht="18.75" x14ac:dyDescent="0.3">
      <c r="B253" s="47"/>
      <c r="C253" s="45"/>
      <c r="D253" s="48"/>
      <c r="E253" s="8"/>
    </row>
    <row r="254" spans="2:5" ht="18.75" x14ac:dyDescent="0.3">
      <c r="B254" s="47"/>
      <c r="C254" s="45"/>
      <c r="D254" s="48"/>
      <c r="E254" s="8"/>
    </row>
    <row r="255" spans="2:5" ht="18.75" x14ac:dyDescent="0.3">
      <c r="B255" s="47"/>
      <c r="C255" s="45"/>
      <c r="D255" s="48"/>
      <c r="E255" s="8"/>
    </row>
    <row r="256" spans="2:5" x14ac:dyDescent="0.25">
      <c r="B256" s="8"/>
      <c r="C256" s="42"/>
      <c r="D256" s="43"/>
      <c r="E256" s="8"/>
    </row>
    <row r="257" spans="2:5" x14ac:dyDescent="0.25">
      <c r="B257" s="8"/>
      <c r="C257" s="42"/>
      <c r="D257" s="43"/>
      <c r="E257" s="8"/>
    </row>
    <row r="258" spans="2:5" x14ac:dyDescent="0.25">
      <c r="B258" s="8"/>
      <c r="C258" s="42"/>
      <c r="D258" s="43"/>
      <c r="E258" s="8"/>
    </row>
  </sheetData>
  <autoFilter ref="A13:E43"/>
  <mergeCells count="10">
    <mergeCell ref="B165:D165"/>
    <mergeCell ref="B12:E12"/>
    <mergeCell ref="B162:E162"/>
    <mergeCell ref="A4:E4"/>
    <mergeCell ref="A11:E11"/>
    <mergeCell ref="C5:E5"/>
    <mergeCell ref="C6:E6"/>
    <mergeCell ref="C8:E8"/>
    <mergeCell ref="C7:E7"/>
    <mergeCell ref="B163:D163"/>
  </mergeCells>
  <pageMargins left="0.25" right="0.25" top="0.75" bottom="0.75" header="0.3" footer="0.3"/>
  <pageSetup paperSize="9" scale="4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2:F40"/>
  <sheetViews>
    <sheetView topLeftCell="A24" zoomScale="115" zoomScaleNormal="115" workbookViewId="0">
      <selection activeCell="F34" sqref="F34:F36"/>
    </sheetView>
  </sheetViews>
  <sheetFormatPr defaultRowHeight="15" x14ac:dyDescent="0.25"/>
  <cols>
    <col min="1" max="4" width="9.140625" style="1"/>
    <col min="5" max="5" width="9.140625" style="2"/>
    <col min="6" max="16384" width="9.140625" style="1"/>
  </cols>
  <sheetData>
    <row r="32" spans="3:6" x14ac:dyDescent="0.25">
      <c r="C32" s="1">
        <v>16</v>
      </c>
      <c r="D32" s="1">
        <f>24+41.94+27</f>
        <v>92.94</v>
      </c>
      <c r="E32" s="2">
        <v>4</v>
      </c>
      <c r="F32" s="1">
        <f>E32*D32</f>
        <v>371.76</v>
      </c>
    </row>
    <row r="33" spans="3:6" x14ac:dyDescent="0.25">
      <c r="C33" s="1">
        <v>10</v>
      </c>
      <c r="D33" s="1">
        <v>15</v>
      </c>
      <c r="E33" s="2">
        <v>4</v>
      </c>
      <c r="F33" s="1">
        <f t="shared" ref="F33:F39" si="0">E33*D33</f>
        <v>60</v>
      </c>
    </row>
    <row r="34" spans="3:6" x14ac:dyDescent="0.25">
      <c r="D34" s="1">
        <v>3.96</v>
      </c>
      <c r="E34" s="2">
        <v>4</v>
      </c>
      <c r="F34" s="1">
        <f t="shared" si="0"/>
        <v>15.84</v>
      </c>
    </row>
    <row r="35" spans="3:6" x14ac:dyDescent="0.25">
      <c r="D35" s="1">
        <v>6.36</v>
      </c>
      <c r="E35" s="2">
        <v>4</v>
      </c>
      <c r="F35" s="1">
        <f t="shared" si="0"/>
        <v>25.44</v>
      </c>
    </row>
    <row r="36" spans="3:6" x14ac:dyDescent="0.25">
      <c r="D36" s="1">
        <v>0.64</v>
      </c>
      <c r="E36" s="2">
        <v>4</v>
      </c>
      <c r="F36" s="1">
        <f t="shared" si="0"/>
        <v>2.56</v>
      </c>
    </row>
    <row r="37" spans="3:6" x14ac:dyDescent="0.25">
      <c r="F37" s="1">
        <f t="shared" si="0"/>
        <v>0</v>
      </c>
    </row>
    <row r="38" spans="3:6" x14ac:dyDescent="0.25">
      <c r="F38" s="1">
        <f t="shared" si="0"/>
        <v>0</v>
      </c>
    </row>
    <row r="39" spans="3:6" x14ac:dyDescent="0.25">
      <c r="F39" s="1">
        <f t="shared" si="0"/>
        <v>0</v>
      </c>
    </row>
    <row r="40" spans="3:6" x14ac:dyDescent="0.25">
      <c r="F40" s="1">
        <f>SUM(F32:F39)</f>
        <v>475.59999999999997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ДОКУМЕНТЫ</vt:lpstr>
      <vt:lpstr>Лист1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Ружило Денис Юрьевич</cp:lastModifiedBy>
  <cp:lastPrinted>2024-09-10T11:21:30Z</cp:lastPrinted>
  <dcterms:created xsi:type="dcterms:W3CDTF">2015-06-05T18:19:34Z</dcterms:created>
  <dcterms:modified xsi:type="dcterms:W3CDTF">2024-09-10T13:58:36Z</dcterms:modified>
</cp:coreProperties>
</file>