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g.local\main\PMT\03-ДЕПАРТАМЕНТЫ\3.08-ТО\Объекты\М10.2_Массандра 2 этап\Инженерная защита 2 этап\От инициатора\"/>
    </mc:Choice>
  </mc:AlternateContent>
  <xr:revisionPtr revIDLastSave="0" documentId="13_ncr:1_{CD3A2764-BDB3-427E-AA70-D1667670BF39}" xr6:coauthVersionLast="47" xr6:coauthVersionMax="47" xr10:uidLastSave="{00000000-0000-0000-0000-000000000000}"/>
  <bookViews>
    <workbookView xWindow="31980" yWindow="705" windowWidth="21600" windowHeight="11385" xr2:uid="{A750BCEE-E4FB-4E6E-A6A0-C98B1FEEEBC1}"/>
  </bookViews>
  <sheets>
    <sheet name="инжзащ2" sheetId="3" r:id="rId1"/>
  </sheets>
  <definedNames>
    <definedName name="_xlnm.Print_Area" localSheetId="0">инжзащ2!$A$1:$L$172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3" i="3" l="1"/>
  <c r="K133" i="3"/>
  <c r="I133" i="3"/>
  <c r="J124" i="3"/>
  <c r="E114" i="3"/>
  <c r="J114" i="3" s="1"/>
  <c r="I129" i="3"/>
  <c r="J131" i="3"/>
  <c r="J120" i="3"/>
  <c r="E127" i="3"/>
  <c r="E117" i="3"/>
  <c r="H131" i="3"/>
  <c r="J130" i="3"/>
  <c r="K130" i="3" s="1"/>
  <c r="I130" i="3"/>
  <c r="J128" i="3"/>
  <c r="I128" i="3"/>
  <c r="J125" i="3"/>
  <c r="K125" i="3" s="1"/>
  <c r="I125" i="3"/>
  <c r="H125" i="3"/>
  <c r="H124" i="3"/>
  <c r="H123" i="3"/>
  <c r="J123" i="3"/>
  <c r="H120" i="3"/>
  <c r="J119" i="3"/>
  <c r="K119" i="3" s="1"/>
  <c r="I119" i="3"/>
  <c r="H119" i="3"/>
  <c r="J118" i="3"/>
  <c r="K118" i="3" s="1"/>
  <c r="I118" i="3"/>
  <c r="H118" i="3"/>
  <c r="H117" i="3"/>
  <c r="H116" i="3"/>
  <c r="J115" i="3"/>
  <c r="I115" i="3"/>
  <c r="H115" i="3"/>
  <c r="H114" i="3"/>
  <c r="H113" i="3"/>
  <c r="J113" i="3"/>
  <c r="I124" i="3" l="1"/>
  <c r="K124" i="3" s="1"/>
  <c r="I114" i="3"/>
  <c r="K114" i="3" s="1"/>
  <c r="J129" i="3"/>
  <c r="K128" i="3"/>
  <c r="K129" i="3"/>
  <c r="K115" i="3"/>
  <c r="J117" i="3"/>
  <c r="I117" i="3"/>
  <c r="J127" i="3"/>
  <c r="I127" i="3"/>
  <c r="I126" i="3"/>
  <c r="I116" i="3"/>
  <c r="J126" i="3"/>
  <c r="J116" i="3"/>
  <c r="K116" i="3" s="1"/>
  <c r="I131" i="3"/>
  <c r="K131" i="3" s="1"/>
  <c r="I113" i="3"/>
  <c r="I120" i="3"/>
  <c r="K120" i="3" s="1"/>
  <c r="I123" i="3"/>
  <c r="K123" i="3" s="1"/>
  <c r="E82" i="3"/>
  <c r="J82" i="3" s="1"/>
  <c r="H77" i="3"/>
  <c r="J69" i="3"/>
  <c r="I69" i="3"/>
  <c r="J58" i="3"/>
  <c r="I58" i="3"/>
  <c r="J47" i="3"/>
  <c r="I47" i="3"/>
  <c r="E76" i="3"/>
  <c r="I76" i="3" s="1"/>
  <c r="E87" i="3"/>
  <c r="E95" i="3"/>
  <c r="I95" i="3" s="1"/>
  <c r="E93" i="3"/>
  <c r="E94" i="3" s="1"/>
  <c r="J94" i="3" s="1"/>
  <c r="H76" i="3"/>
  <c r="E75" i="3"/>
  <c r="J75" i="3" s="1"/>
  <c r="H94" i="3"/>
  <c r="H93" i="3"/>
  <c r="E89" i="3"/>
  <c r="J89" i="3" s="1"/>
  <c r="J99" i="3"/>
  <c r="I99" i="3"/>
  <c r="H99" i="3"/>
  <c r="H98" i="3"/>
  <c r="E98" i="3"/>
  <c r="J98" i="3" s="1"/>
  <c r="H96" i="3"/>
  <c r="H95" i="3"/>
  <c r="J97" i="3"/>
  <c r="I97" i="3"/>
  <c r="H97" i="3"/>
  <c r="J90" i="3"/>
  <c r="I90" i="3"/>
  <c r="H90" i="3"/>
  <c r="H89" i="3"/>
  <c r="J88" i="3"/>
  <c r="I88" i="3"/>
  <c r="H88" i="3"/>
  <c r="H75" i="3"/>
  <c r="J74" i="3"/>
  <c r="I74" i="3"/>
  <c r="H74" i="3"/>
  <c r="J81" i="3"/>
  <c r="I81" i="3"/>
  <c r="H81" i="3"/>
  <c r="H82" i="3"/>
  <c r="J109" i="3"/>
  <c r="I109" i="3"/>
  <c r="H109" i="3"/>
  <c r="J107" i="3"/>
  <c r="I107" i="3"/>
  <c r="H107" i="3"/>
  <c r="J106" i="3"/>
  <c r="I106" i="3"/>
  <c r="H106" i="3"/>
  <c r="J110" i="3"/>
  <c r="I110" i="3"/>
  <c r="H110" i="3"/>
  <c r="J108" i="3"/>
  <c r="I108" i="3"/>
  <c r="H108" i="3"/>
  <c r="J105" i="3"/>
  <c r="I105" i="3"/>
  <c r="H105" i="3"/>
  <c r="J103" i="3"/>
  <c r="I103" i="3"/>
  <c r="H103" i="3"/>
  <c r="J104" i="3"/>
  <c r="I104" i="3"/>
  <c r="H104" i="3"/>
  <c r="J102" i="3"/>
  <c r="J111" i="3" s="1"/>
  <c r="I102" i="3"/>
  <c r="H102" i="3"/>
  <c r="J132" i="3" l="1"/>
  <c r="I121" i="3"/>
  <c r="K126" i="3"/>
  <c r="K117" i="3"/>
  <c r="I132" i="3"/>
  <c r="J121" i="3"/>
  <c r="I111" i="3"/>
  <c r="K127" i="3"/>
  <c r="K132" i="3" s="1"/>
  <c r="K113" i="3"/>
  <c r="K121" i="3" s="1"/>
  <c r="K69" i="3"/>
  <c r="K58" i="3"/>
  <c r="I82" i="3"/>
  <c r="K47" i="3"/>
  <c r="J95" i="3"/>
  <c r="K95" i="3" s="1"/>
  <c r="J76" i="3"/>
  <c r="K76" i="3" s="1"/>
  <c r="E96" i="3"/>
  <c r="J96" i="3" s="1"/>
  <c r="E77" i="3"/>
  <c r="I93" i="3"/>
  <c r="J93" i="3"/>
  <c r="I94" i="3"/>
  <c r="K94" i="3" s="1"/>
  <c r="K99" i="3"/>
  <c r="I98" i="3"/>
  <c r="K98" i="3" s="1"/>
  <c r="K90" i="3"/>
  <c r="K97" i="3"/>
  <c r="K88" i="3"/>
  <c r="I89" i="3"/>
  <c r="K89" i="3" s="1"/>
  <c r="K74" i="3"/>
  <c r="K81" i="3"/>
  <c r="I75" i="3"/>
  <c r="K75" i="3" s="1"/>
  <c r="K82" i="3"/>
  <c r="K109" i="3"/>
  <c r="K107" i="3"/>
  <c r="K105" i="3"/>
  <c r="K106" i="3"/>
  <c r="K103" i="3"/>
  <c r="K108" i="3"/>
  <c r="K110" i="3"/>
  <c r="K104" i="3"/>
  <c r="K102" i="3"/>
  <c r="J100" i="3" l="1"/>
  <c r="K111" i="3"/>
  <c r="I96" i="3"/>
  <c r="K96" i="3" s="1"/>
  <c r="K93" i="3"/>
  <c r="I77" i="3"/>
  <c r="J77" i="3"/>
  <c r="K100" i="3" l="1"/>
  <c r="I100" i="3"/>
  <c r="K77" i="3"/>
  <c r="J60" i="3" l="1"/>
  <c r="I60" i="3"/>
  <c r="H60" i="3"/>
  <c r="J59" i="3"/>
  <c r="I59" i="3"/>
  <c r="J57" i="3"/>
  <c r="I57" i="3"/>
  <c r="E56" i="3"/>
  <c r="J56" i="3" s="1"/>
  <c r="J55" i="3"/>
  <c r="I55" i="3"/>
  <c r="J54" i="3"/>
  <c r="I54" i="3"/>
  <c r="H54" i="3"/>
  <c r="J53" i="3"/>
  <c r="I53" i="3"/>
  <c r="H53" i="3"/>
  <c r="J52" i="3"/>
  <c r="I52" i="3"/>
  <c r="H52" i="3"/>
  <c r="E49" i="3"/>
  <c r="E44" i="3"/>
  <c r="E41" i="3"/>
  <c r="E38" i="3"/>
  <c r="E37" i="3"/>
  <c r="E34" i="3"/>
  <c r="E31" i="3"/>
  <c r="E28" i="3"/>
  <c r="E27" i="3"/>
  <c r="E24" i="3"/>
  <c r="E21" i="3"/>
  <c r="H71" i="3"/>
  <c r="I71" i="3"/>
  <c r="J70" i="3"/>
  <c r="I70" i="3"/>
  <c r="J68" i="3"/>
  <c r="I68" i="3"/>
  <c r="E67" i="3"/>
  <c r="J65" i="3"/>
  <c r="I65" i="3"/>
  <c r="H65" i="3"/>
  <c r="J64" i="3"/>
  <c r="I64" i="3"/>
  <c r="H64" i="3"/>
  <c r="J63" i="3"/>
  <c r="H63" i="3"/>
  <c r="I63" i="3"/>
  <c r="K64" i="3" l="1"/>
  <c r="K53" i="3"/>
  <c r="K57" i="3"/>
  <c r="K68" i="3"/>
  <c r="K60" i="3"/>
  <c r="K55" i="3"/>
  <c r="K59" i="3"/>
  <c r="K54" i="3"/>
  <c r="J61" i="3"/>
  <c r="I56" i="3"/>
  <c r="K56" i="3" s="1"/>
  <c r="K52" i="3"/>
  <c r="K70" i="3"/>
  <c r="K65" i="3"/>
  <c r="I67" i="3"/>
  <c r="J67" i="3"/>
  <c r="K63" i="3"/>
  <c r="I66" i="3"/>
  <c r="J71" i="3"/>
  <c r="K71" i="3" s="1"/>
  <c r="J66" i="3"/>
  <c r="E45" i="3"/>
  <c r="I72" i="3" l="1"/>
  <c r="K61" i="3"/>
  <c r="I61" i="3"/>
  <c r="K66" i="3"/>
  <c r="K67" i="3"/>
  <c r="K72" i="3" s="1"/>
  <c r="J72" i="3"/>
  <c r="E25" i="3" l="1"/>
  <c r="J28" i="3" l="1"/>
  <c r="I28" i="3"/>
  <c r="H28" i="3"/>
  <c r="J27" i="3"/>
  <c r="I27" i="3"/>
  <c r="H27" i="3"/>
  <c r="J26" i="3"/>
  <c r="I26" i="3"/>
  <c r="H26" i="3"/>
  <c r="H25" i="3"/>
  <c r="J25" i="3"/>
  <c r="J24" i="3"/>
  <c r="I24" i="3"/>
  <c r="H24" i="3"/>
  <c r="H23" i="3"/>
  <c r="J23" i="3"/>
  <c r="J22" i="3"/>
  <c r="I22" i="3"/>
  <c r="K22" i="3" s="1"/>
  <c r="H22" i="3"/>
  <c r="J21" i="3"/>
  <c r="I21" i="3"/>
  <c r="H21" i="3"/>
  <c r="K27" i="3" l="1"/>
  <c r="K28" i="3"/>
  <c r="K26" i="3"/>
  <c r="I25" i="3"/>
  <c r="K25" i="3" s="1"/>
  <c r="K24" i="3"/>
  <c r="J29" i="3"/>
  <c r="I23" i="3"/>
  <c r="K23" i="3" s="1"/>
  <c r="K21" i="3"/>
  <c r="K29" i="3" l="1"/>
  <c r="I29" i="3"/>
  <c r="J38" i="3" l="1"/>
  <c r="I38" i="3"/>
  <c r="H38" i="3"/>
  <c r="J37" i="3"/>
  <c r="I37" i="3"/>
  <c r="H37" i="3"/>
  <c r="J36" i="3"/>
  <c r="I36" i="3"/>
  <c r="H36" i="3"/>
  <c r="H35" i="3"/>
  <c r="E35" i="3"/>
  <c r="J35" i="3" s="1"/>
  <c r="J34" i="3"/>
  <c r="I34" i="3"/>
  <c r="H34" i="3"/>
  <c r="H33" i="3"/>
  <c r="J33" i="3"/>
  <c r="J32" i="3"/>
  <c r="I32" i="3"/>
  <c r="H32" i="3"/>
  <c r="J31" i="3"/>
  <c r="I31" i="3"/>
  <c r="H31" i="3"/>
  <c r="J87" i="3"/>
  <c r="I87" i="3"/>
  <c r="H87" i="3"/>
  <c r="J86" i="3"/>
  <c r="I86" i="3"/>
  <c r="H86" i="3"/>
  <c r="J83" i="3"/>
  <c r="I83" i="3"/>
  <c r="H83" i="3"/>
  <c r="J80" i="3"/>
  <c r="I80" i="3"/>
  <c r="H80" i="3"/>
  <c r="H79" i="3"/>
  <c r="E79" i="3"/>
  <c r="J79" i="3" s="1"/>
  <c r="J78" i="3"/>
  <c r="I78" i="3"/>
  <c r="H78" i="3"/>
  <c r="H49" i="3"/>
  <c r="J49" i="3"/>
  <c r="J48" i="3"/>
  <c r="I48" i="3"/>
  <c r="J46" i="3"/>
  <c r="I46" i="3"/>
  <c r="I45" i="3"/>
  <c r="J44" i="3"/>
  <c r="I44" i="3"/>
  <c r="H43" i="3"/>
  <c r="J43" i="3"/>
  <c r="J42" i="3"/>
  <c r="I42" i="3"/>
  <c r="H42" i="3"/>
  <c r="J41" i="3"/>
  <c r="I41" i="3"/>
  <c r="H41" i="3"/>
  <c r="J84" i="3" l="1"/>
  <c r="J91" i="3"/>
  <c r="K80" i="3"/>
  <c r="K37" i="3"/>
  <c r="K38" i="3"/>
  <c r="K83" i="3"/>
  <c r="I49" i="3"/>
  <c r="K49" i="3" s="1"/>
  <c r="K42" i="3"/>
  <c r="K46" i="3"/>
  <c r="I43" i="3"/>
  <c r="K43" i="3" s="1"/>
  <c r="K48" i="3"/>
  <c r="K34" i="3"/>
  <c r="K87" i="3"/>
  <c r="K31" i="3"/>
  <c r="K44" i="3"/>
  <c r="K78" i="3"/>
  <c r="K36" i="3"/>
  <c r="I79" i="3"/>
  <c r="K79" i="3" s="1"/>
  <c r="K32" i="3"/>
  <c r="I35" i="3"/>
  <c r="K35" i="3" s="1"/>
  <c r="K41" i="3"/>
  <c r="J39" i="3"/>
  <c r="J45" i="3"/>
  <c r="K45" i="3" s="1"/>
  <c r="I33" i="3"/>
  <c r="K33" i="3" s="1"/>
  <c r="K86" i="3"/>
  <c r="K91" i="3" l="1"/>
  <c r="K84" i="3"/>
  <c r="I84" i="3"/>
  <c r="I50" i="3"/>
  <c r="K50" i="3"/>
  <c r="K39" i="3"/>
  <c r="J50" i="3"/>
  <c r="I39" i="3"/>
  <c r="I91" i="3"/>
  <c r="J134" i="3" l="1"/>
  <c r="J135" i="3" s="1"/>
  <c r="I134" i="3"/>
  <c r="I135" i="3" s="1"/>
  <c r="K134" i="3"/>
  <c r="K135" i="3" l="1"/>
  <c r="J16" i="3" s="1"/>
</calcChain>
</file>

<file path=xl/sharedStrings.xml><?xml version="1.0" encoding="utf-8"?>
<sst xmlns="http://schemas.openxmlformats.org/spreadsheetml/2006/main" count="404" uniqueCount="235">
  <si>
    <t>(наименование организации)</t>
  </si>
  <si>
    <t>(должность)</t>
  </si>
  <si>
    <t>(подпись)                                                                       (Фамилия И.О.)</t>
  </si>
  <si>
    <t>"_____" ________________________2024г.</t>
  </si>
  <si>
    <t>М.П.</t>
  </si>
  <si>
    <t>ТЕХНИКО-КОММЕРЧЕСКОЕ ПРЕДЛОЖЕНИЕ (ТКП)</t>
  </si>
  <si>
    <t xml:space="preserve">Сметная стоимость </t>
  </si>
  <si>
    <t>руб. с НДС</t>
  </si>
  <si>
    <t>Ед. изм.</t>
  </si>
  <si>
    <t>Примечание</t>
  </si>
  <si>
    <t>м3</t>
  </si>
  <si>
    <t>м2</t>
  </si>
  <si>
    <t>НДС 20%</t>
  </si>
  <si>
    <t xml:space="preserve"> </t>
  </si>
  <si>
    <t xml:space="preserve">Требования к выполнению Работ в соответствии с настоящим Приложением: </t>
  </si>
  <si>
    <t>Квалификационная и контактная информация</t>
  </si>
  <si>
    <t>да /нет</t>
  </si>
  <si>
    <t>Предоставление банковской гарантии на всю сумму аванса</t>
  </si>
  <si>
    <t>обязательное требование банка</t>
  </si>
  <si>
    <t>Гарантийный срок 5 лет</t>
  </si>
  <si>
    <t>Информация о посещении объекта (были/не были), вопросы по результатам посещения</t>
  </si>
  <si>
    <t>были/не были
да/нет</t>
  </si>
  <si>
    <t>Готовность подписать договор в редакции Заказчика</t>
  </si>
  <si>
    <t>да/нет</t>
  </si>
  <si>
    <t>Наличие СРО</t>
  </si>
  <si>
    <t>объект/заказчик/год</t>
  </si>
  <si>
    <t>Дата регистрации компании</t>
  </si>
  <si>
    <t>дд/мм/гг</t>
  </si>
  <si>
    <t>Количество и технические характеристики планируемой для выполнения работ техники</t>
  </si>
  <si>
    <t>Сайт компании</t>
  </si>
  <si>
    <t>ссылка</t>
  </si>
  <si>
    <t>Генеральный директор : Ф.И.О. полностью, тел., e-mail</t>
  </si>
  <si>
    <t>Контактное лицо: Ф.И.О. полностью, тел., e-mail</t>
  </si>
  <si>
    <t>Примечание к ТКП претендента</t>
  </si>
  <si>
    <t>Готовность выполнить часть комплекса</t>
  </si>
  <si>
    <t>да (1/3; 2/3) /нет</t>
  </si>
  <si>
    <t>Виды работ, планируемые к выполнению субподрядными организациями</t>
  </si>
  <si>
    <t>вид работ-наименование</t>
  </si>
  <si>
    <t>тн.</t>
  </si>
  <si>
    <t>1.1</t>
  </si>
  <si>
    <t>1.2</t>
  </si>
  <si>
    <t>1.3</t>
  </si>
  <si>
    <t>1.4</t>
  </si>
  <si>
    <t>2.1</t>
  </si>
  <si>
    <t>1.5</t>
  </si>
  <si>
    <t>2.2</t>
  </si>
  <si>
    <t>2.3</t>
  </si>
  <si>
    <t>Коэф.расхода</t>
  </si>
  <si>
    <t>Кол-во</t>
  </si>
  <si>
    <t>Наименование организации</t>
  </si>
  <si>
    <t>Наименование организации, ИНН</t>
  </si>
  <si>
    <t>Наименование затрат</t>
  </si>
  <si>
    <t>Номер п/п</t>
  </si>
  <si>
    <t>Цена, руб. без НДС</t>
  </si>
  <si>
    <t>Материалы/
оборудование</t>
  </si>
  <si>
    <t>СМР, ПНР</t>
  </si>
  <si>
    <t>Цена, руб без НДС</t>
  </si>
  <si>
    <t>Стоимость, руб. без НДС</t>
  </si>
  <si>
    <t>Общая стоимость, руб. без НДС</t>
  </si>
  <si>
    <t>ИНН</t>
  </si>
  <si>
    <t>Система налогообложения</t>
  </si>
  <si>
    <t>ОСНО/УСНО</t>
  </si>
  <si>
    <t>Количество задействованных рабочих на данном Проекте</t>
  </si>
  <si>
    <t>Количество задействованных ИТР на данном Проекте</t>
  </si>
  <si>
    <t>в т.ч. не требуется оформление патентов/требуется оформление патентов</t>
  </si>
  <si>
    <t>Технико-коммерческое предложение полностью соответствует Техническому заданию Заказчика</t>
  </si>
  <si>
    <t>да /нет (если нет, перечислить отклонения)</t>
  </si>
  <si>
    <t>Условия авансирования</t>
  </si>
  <si>
    <t>Обязательства подрядчика по срокам выполнения работ</t>
  </si>
  <si>
    <t>Дата возможной мобилизации на объекте</t>
  </si>
  <si>
    <t>Готовность приступить к работе под гарантийное письмо</t>
  </si>
  <si>
    <t>Выручка за предыдущий год</t>
  </si>
  <si>
    <t>сумма</t>
  </si>
  <si>
    <t>Оформление страхования риска</t>
  </si>
  <si>
    <t>Гарантийное удержание в размере 5 % (пять) процентов. (Возврат 4% в течение 1 месяца с даты окончания полного комплекса работ по ТКП; оставшегося 1%- по истечению 1 года с даты ввода Объекта в эксплуатацию)</t>
  </si>
  <si>
    <t>Готовность открытия расчетного счета в ООО КБ «РостФинанс» при стоимости работ по договору от 15 до  100 млн.руб.</t>
  </si>
  <si>
    <t>обязательное условие Заказчика</t>
  </si>
  <si>
    <t>Готовность открытия расчетного счета в ПАО "МОСКОВСКИЙ КРЕДИТНЫЙ БАНК", при стоимости работ по договору от 100 млн.руб.</t>
  </si>
  <si>
    <t>Наличие опыта по данному виду работ (перечень объектов с указанием объемов или стоимостей)</t>
  </si>
  <si>
    <t xml:space="preserve">
1. Стоимость СМР учитывает затраты на вспомогательные и сопутствующие материалы и работы, затраты на устройство площадок под складирование и перевалочных баз для материалов; на мобилизацию, аренду и эксплуатацию всех необходимых машин, механизмов, оборудования и инструментов (в том числе кранов и грузовых подъемников);подъем материалов и разноска по этажам, в т.ч. материалов и оборудования поставки Заказчика; выполнение сопутствующих работ; устройство подъездных путей, эксплуатацию мойки колес, бытовые помещения, биотуалеты, освещение зоны производства работ, установку предупредительных знаков, охрану ;оплата испытаний и замеров, необходимых для производства, подтверждения качества и сдачи результатов работ, подготовка и передача Заказчику результатов таких испытаний; сохранение результата работ до момента окончательной приёмки Заказчиком; подготовку и согласование ППР, подготовку и передачу Заказчику/Генеральному Подрядчику полного комплекта исполнительной и технической документации, оформленной надлежащим образом и подписанной у заинтересованных лиц, а так же иной документации, согласно строительных норм; мероприятия, необходимые для комплексной сдачи работ; Комплексная сдача работ (предъявление результата работ Генеральному Подрядчику/Подрядчикам, выполняющим последующие виды работ на предоставленном фронте работ); на обеспечение необходимых мероприятий по охране труда, промышленной безопасности, технике безопасности, пожарной безопасности, электробезопасности, по охране окружающей среды, зеленых насаждений, земли и водных ресурсов; а так же накладные расходы, прибыль организации, налоги и иные издержки Подрядчика.
Стоимость материалов учитывает стоимость всех основных материалов с учетом доставки на Объект. Генеральный Подрядчик вправе указать Подрядчику поставщика  материалов (для обеспечения строительства полностью или частично). В таком случае Подрядчик обязан заключить договор на поставку Материалов с Поставщиком, указанным Генеральным Подрядчиком с соответствующей корректировкой общей стоимости.          
2.  Стоимость  СМР на период производства работ является фиксированной.      
3.  Нормы расхода являются фиксированными и изменению не подлежат. Расход материала сверх норм необходимо учесть в СМР. </t>
  </si>
  <si>
    <t>2.4</t>
  </si>
  <si>
    <t>Всего по Разделу 2</t>
  </si>
  <si>
    <t>Всего по Разделу 1</t>
  </si>
  <si>
    <t>м</t>
  </si>
  <si>
    <t>Установка в скважину арматурного каркаса</t>
  </si>
  <si>
    <t>Арматурный каркас</t>
  </si>
  <si>
    <t>Срубка голов свай</t>
  </si>
  <si>
    <t>Вывоз вынутого грунта с погрузкой на автомобили- самосвалы c приемом в собственность Подрядчиком</t>
  </si>
  <si>
    <t>шт.</t>
  </si>
  <si>
    <t>Вывоз мусора (от срубки голов свай) c приемом в собственность Подрядчиком</t>
  </si>
  <si>
    <t>1.6</t>
  </si>
  <si>
    <t>Устройство бетонной подготовки</t>
  </si>
  <si>
    <t>Бетон В7,5</t>
  </si>
  <si>
    <t>Устройство ж/б ростверков</t>
  </si>
  <si>
    <t>Устройство анкерных плит</t>
  </si>
  <si>
    <t>3.1</t>
  </si>
  <si>
    <t>3.2</t>
  </si>
  <si>
    <t>3.3</t>
  </si>
  <si>
    <t>3.3.1</t>
  </si>
  <si>
    <t>3.4</t>
  </si>
  <si>
    <t>3.5</t>
  </si>
  <si>
    <t>3.6</t>
  </si>
  <si>
    <t>3.7</t>
  </si>
  <si>
    <t>2.2.1</t>
  </si>
  <si>
    <t>Установка стальных конструкций, остающихся в теле бетона (установка труб УЗК, труба 57х3.5 ГОСТ 10704-91) (с учетом материалов)</t>
  </si>
  <si>
    <t>Всего по Разделу 3</t>
  </si>
  <si>
    <t>4.1</t>
  </si>
  <si>
    <t>4.2</t>
  </si>
  <si>
    <t>4.3</t>
  </si>
  <si>
    <t>4.4</t>
  </si>
  <si>
    <t>4.5</t>
  </si>
  <si>
    <t>Всего по Разделу 4</t>
  </si>
  <si>
    <t>4.3.1</t>
  </si>
  <si>
    <t>5.1</t>
  </si>
  <si>
    <t>5.2</t>
  </si>
  <si>
    <t>5.3</t>
  </si>
  <si>
    <t>5.3.1</t>
  </si>
  <si>
    <t>5.4</t>
  </si>
  <si>
    <t>5.5</t>
  </si>
  <si>
    <t>Всего по Разделу 5</t>
  </si>
  <si>
    <t>6.1</t>
  </si>
  <si>
    <t>6.2</t>
  </si>
  <si>
    <t>6.3</t>
  </si>
  <si>
    <t>6.4</t>
  </si>
  <si>
    <t>Всего по Разделу 6</t>
  </si>
  <si>
    <t>Бурение скважин диаметром 620 мм вращательным (роторным) способом в грунтах и породах группы: 5 группы</t>
  </si>
  <si>
    <t>7.1</t>
  </si>
  <si>
    <t>7.2</t>
  </si>
  <si>
    <t>6.2.1</t>
  </si>
  <si>
    <t>7.2.1</t>
  </si>
  <si>
    <t>Всего по Разделу 7</t>
  </si>
  <si>
    <t xml:space="preserve">Бетонирование свай </t>
  </si>
  <si>
    <t>Всего по Разделу 8</t>
  </si>
  <si>
    <t>8.1</t>
  </si>
  <si>
    <t>8.2</t>
  </si>
  <si>
    <t>8.2.1</t>
  </si>
  <si>
    <t>8.3</t>
  </si>
  <si>
    <t>8.3.1</t>
  </si>
  <si>
    <t>9.1</t>
  </si>
  <si>
    <t>9.2</t>
  </si>
  <si>
    <t>Всего по Разделу 9</t>
  </si>
  <si>
    <t>Бурение скважин диаметром 1500 мм вращательным способом под защитой обсадных труб</t>
  </si>
  <si>
    <t>1.2.1</t>
  </si>
  <si>
    <t>1.3.1</t>
  </si>
  <si>
    <t>(объем в твердом теле)</t>
  </si>
  <si>
    <t>Бурение скважин диаметром 820 мм вращательным способом под защитой обсадных труб</t>
  </si>
  <si>
    <t>6.3.1</t>
  </si>
  <si>
    <t>6.5</t>
  </si>
  <si>
    <t>на объекте: Комплекс апартаментов в составе объекта регионального значения «Многофункциональный рекреационный комплекс для отдыха семей с детьми с лечебно-профилактическим центром в пгт. Массандра», расположенный по адресу: г. Ялта, пгт. Массандра, ул. Мухина</t>
  </si>
  <si>
    <t>Предоставить ТКП в двух вариантах: 
1. Проектные грунтовые анкера - Titan 
2. Грунтовые анкера ГСТ (аналог)</t>
  </si>
  <si>
    <t>м.п.</t>
  </si>
  <si>
    <t>ВСЕГО по разделам:</t>
  </si>
  <si>
    <t>Всего с НДС за полный комплекс работ</t>
  </si>
  <si>
    <t>Бурение скважин диаметром 1000 мм вращательным способом под защитой обсадных труб</t>
  </si>
  <si>
    <t>1. Сваи буронабивные диаметром 620 мм (140 шт.)</t>
  </si>
  <si>
    <t>2. Сваи буронабивные диаметром 820 мм (56 шт.)</t>
  </si>
  <si>
    <t>3. Устройство буронабивных свай БНС диаметром 1000 мм (160 шт.)</t>
  </si>
  <si>
    <t>4. Устройство буронабивных свай БНС диаметром 1200 мм (4 шт.)</t>
  </si>
  <si>
    <t>Бурение скважин диаметром 1200 мм вращательным способом под защитой обсадных труб</t>
  </si>
  <si>
    <t>Устройство инъекционных анкеров А 57/10-18 (с учётом материалов)</t>
  </si>
  <si>
    <t>Устройство инъекционных анкеров А 57/10-15 (с учётом материалов)</t>
  </si>
  <si>
    <t>Устройство инъекционных анкеров А 57/10-21 (с учётом материалов)</t>
  </si>
  <si>
    <t>Устройство инъекционных анкеров А 103/13-21 (с учётом материалов)</t>
  </si>
  <si>
    <t>Устройство инъекционных анкеров А 103/13-24 (с учётом материалов)</t>
  </si>
  <si>
    <t>Устройство инъекционных анкеров А 103/13-27 (с учётом материалов)</t>
  </si>
  <si>
    <t>Устройство инъекционных анкеров А 103/13-30 (с учётом материалов)</t>
  </si>
  <si>
    <t>Устройство инъекционных анкеров А 103/26-33 (с учётом материалов)</t>
  </si>
  <si>
    <t>Устройство инъекционных анкеров А 103/26-30 (с учётом материалов)</t>
  </si>
  <si>
    <t xml:space="preserve">Арматура </t>
  </si>
  <si>
    <t>Мастика битумная</t>
  </si>
  <si>
    <t>Обратная засыпка с уплотнением</t>
  </si>
  <si>
    <t>Устройство щебеночной подготовки</t>
  </si>
  <si>
    <t>Щебень фр. 20-40</t>
  </si>
  <si>
    <t>Устройство монолитной обделки</t>
  </si>
  <si>
    <t xml:space="preserve">Арматурный каркас </t>
  </si>
  <si>
    <t>Атлант (или аналог ГСТ)</t>
  </si>
  <si>
    <t>Бетон  В25, W6, F150 ГОСТ7473-2010</t>
  </si>
  <si>
    <t>Бетон  В30, W8, F150 ГОСТ26633-2012</t>
  </si>
  <si>
    <t>кг</t>
  </si>
  <si>
    <t>Устройство обмазочной гидроизоляции в 2 слоя</t>
  </si>
  <si>
    <t>2.3.1</t>
  </si>
  <si>
    <t>2.5</t>
  </si>
  <si>
    <t>2.6</t>
  </si>
  <si>
    <t>3.2.1</t>
  </si>
  <si>
    <t>4.2.1</t>
  </si>
  <si>
    <t>4.6</t>
  </si>
  <si>
    <t>4.7</t>
  </si>
  <si>
    <t>5. Устройство буронабивных свай БНС диаметром 1500 мм (7 шт.)</t>
  </si>
  <si>
    <t>5.2.1</t>
  </si>
  <si>
    <t>5.6</t>
  </si>
  <si>
    <t>5.7</t>
  </si>
  <si>
    <t>6. Устройство ростверков монолитных</t>
  </si>
  <si>
    <t>6.1.1</t>
  </si>
  <si>
    <t>6.3.2</t>
  </si>
  <si>
    <t>6.4.1</t>
  </si>
  <si>
    <t>7. Устройство монолитной обделки</t>
  </si>
  <si>
    <t>7.1.1</t>
  </si>
  <si>
    <t>7.2.2</t>
  </si>
  <si>
    <t>8. Устройство анкерных плит</t>
  </si>
  <si>
    <t>8.1.1</t>
  </si>
  <si>
    <t>8.3.2</t>
  </si>
  <si>
    <t>9. Устройство анкеров инъекционных А 57/10-15 (32 шт), А 57/10-18 (12 шт), А 57/10-21 (17 шт), А 103х13-21 (18 шт.), А 103х13-24 (82 шт.), , А 103х13-27 (14 шт.), , А 103х13-30 (21 шт.), А 103х26-30 (55 шт.), А 103х26-33 (44 шт.)</t>
  </si>
  <si>
    <t>9.3</t>
  </si>
  <si>
    <t>9.4</t>
  </si>
  <si>
    <t>9.5</t>
  </si>
  <si>
    <t>9.6</t>
  </si>
  <si>
    <t>9.7</t>
  </si>
  <si>
    <t>9.8</t>
  </si>
  <si>
    <t>9.9</t>
  </si>
  <si>
    <t>Шифр проекта: СГ-2411-0019-КР.З.Г</t>
  </si>
  <si>
    <t>10.1</t>
  </si>
  <si>
    <t>10.2</t>
  </si>
  <si>
    <t>10.2.1</t>
  </si>
  <si>
    <t>10.3</t>
  </si>
  <si>
    <t>10.3.1</t>
  </si>
  <si>
    <t>10.4</t>
  </si>
  <si>
    <t>10.5</t>
  </si>
  <si>
    <t>10.6</t>
  </si>
  <si>
    <t>11.1</t>
  </si>
  <si>
    <t>11.2</t>
  </si>
  <si>
    <t>11.2.1</t>
  </si>
  <si>
    <t>11.3</t>
  </si>
  <si>
    <t>11.3.1</t>
  </si>
  <si>
    <t>11.4</t>
  </si>
  <si>
    <t>11.5</t>
  </si>
  <si>
    <t>11.6</t>
  </si>
  <si>
    <t>11.7</t>
  </si>
  <si>
    <t>Всего по Разделу 11</t>
  </si>
  <si>
    <t>Всего по Разделу 10</t>
  </si>
  <si>
    <t>11. Устройство свайного поля БНС диаметром 1000 мм (256 шт.)</t>
  </si>
  <si>
    <t>10. Устройство свайного поля БНС диаметром 820 мм (118 шт.)</t>
  </si>
  <si>
    <t>Инженерная защита и свайное поле 2 этап строительства</t>
  </si>
  <si>
    <t>10 млн. руб. от стоимости договора при отсутствии банковской гарантии</t>
  </si>
  <si>
    <t>да, если аванс более 10 млн руб. от стоимости договора</t>
  </si>
  <si>
    <t>120 календарных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</si>
</sst>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43" formatCode="_-* #,##0.00_-;\-* #,##0.00_-;_-* &quot;-&quot;??_-;_-@_-"/>
    <numFmt numFmtId="164" formatCode="_-* #,##0.00\ _₽_-;\-* #,##0.00\ _₽_-;_-* &quot;-&quot;??\ _₽_-;_-@_-"/>
    <numFmt numFmtId="165" formatCode="_-* #,##0.000_-;\-* #,##0.000_-;_-* &quot;-&quot;??_-;_-@_-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9"/>
      <name val="Times New Roman"/>
      <family val="1"/>
      <charset val="204"/>
    </font>
    <font>
      <sz val="10"/>
      <name val="Calibri"/>
      <family val="2"/>
      <charset val="204"/>
    </font>
    <font>
      <b/>
      <u/>
      <sz val="10"/>
      <color rgb="FF000000"/>
      <name val="Times New Roman"/>
      <family val="1"/>
      <charset val="204"/>
    </font>
    <font>
      <b/>
      <u/>
      <sz val="10"/>
      <name val="Calibri"/>
      <family val="2"/>
      <charset val="204"/>
    </font>
    <font>
      <sz val="10"/>
      <name val="Arial Narrow"/>
      <family val="2"/>
      <charset val="204"/>
    </font>
    <font>
      <sz val="10"/>
      <color rgb="FFFF0000"/>
      <name val="Times New Roman"/>
      <family val="1"/>
      <charset val="204"/>
    </font>
    <font>
      <sz val="10"/>
      <color theme="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8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2F5487"/>
        <bgColor indexed="64"/>
      </patternFill>
    </fill>
    <fill>
      <patternFill patternType="solid">
        <fgColor theme="8" tint="0.79998168889431442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</cellStyleXfs>
  <cellXfs count="222">
    <xf numFmtId="0" fontId="0" fillId="0" borderId="0" xfId="0"/>
    <xf numFmtId="0" fontId="5" fillId="0" borderId="0" xfId="0" applyFont="1" applyAlignment="1">
      <alignment horizontal="center" vertical="center"/>
    </xf>
    <xf numFmtId="0" fontId="7" fillId="0" borderId="0" xfId="3" applyFont="1"/>
    <xf numFmtId="0" fontId="7" fillId="0" borderId="0" xfId="3" applyFont="1" applyAlignment="1">
      <alignment horizontal="center" vertical="center"/>
    </xf>
    <xf numFmtId="4" fontId="7" fillId="0" borderId="0" xfId="3" applyNumberFormat="1" applyFont="1"/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" fontId="7" fillId="0" borderId="0" xfId="3" applyNumberFormat="1" applyFont="1" applyAlignment="1">
      <alignment horizontal="center" vertical="center"/>
    </xf>
    <xf numFmtId="0" fontId="6" fillId="0" borderId="0" xfId="3" applyFont="1" applyAlignment="1">
      <alignment vertical="justify"/>
    </xf>
    <xf numFmtId="0" fontId="6" fillId="0" borderId="0" xfId="3" applyFont="1" applyAlignment="1">
      <alignment horizontal="center" vertical="center"/>
    </xf>
    <xf numFmtId="164" fontId="6" fillId="0" borderId="0" xfId="3" applyNumberFormat="1" applyFont="1" applyAlignment="1">
      <alignment vertical="justify"/>
    </xf>
    <xf numFmtId="4" fontId="6" fillId="0" borderId="0" xfId="3" applyNumberFormat="1" applyFont="1" applyAlignment="1">
      <alignment vertical="justify"/>
    </xf>
    <xf numFmtId="164" fontId="7" fillId="0" borderId="0" xfId="4" applyFont="1"/>
    <xf numFmtId="43" fontId="13" fillId="0" borderId="0" xfId="1" applyFont="1" applyFill="1" applyBorder="1" applyAlignment="1">
      <alignment horizontal="center" vertical="center"/>
    </xf>
    <xf numFmtId="0" fontId="16" fillId="0" borderId="0" xfId="0" applyFont="1"/>
    <xf numFmtId="0" fontId="13" fillId="0" borderId="0" xfId="3" applyFont="1" applyAlignment="1">
      <alignment horizontal="center" vertical="center"/>
    </xf>
    <xf numFmtId="4" fontId="13" fillId="0" borderId="0" xfId="3" applyNumberFormat="1" applyFont="1" applyAlignment="1">
      <alignment horizontal="center" vertical="center"/>
    </xf>
    <xf numFmtId="0" fontId="15" fillId="0" borderId="0" xfId="2" applyFont="1" applyAlignment="1">
      <alignment horizontal="right"/>
    </xf>
    <xf numFmtId="0" fontId="16" fillId="0" borderId="0" xfId="3" applyFont="1"/>
    <xf numFmtId="1" fontId="14" fillId="0" borderId="0" xfId="3" applyNumberFormat="1" applyFont="1" applyAlignment="1">
      <alignment horizontal="center" vertical="center"/>
    </xf>
    <xf numFmtId="0" fontId="16" fillId="0" borderId="0" xfId="3" applyFont="1" applyAlignment="1">
      <alignment horizontal="left"/>
    </xf>
    <xf numFmtId="0" fontId="16" fillId="0" borderId="0" xfId="3" applyFont="1" applyAlignment="1">
      <alignment horizontal="center" vertical="center"/>
    </xf>
    <xf numFmtId="164" fontId="16" fillId="0" borderId="0" xfId="4" applyFont="1" applyFill="1" applyAlignment="1">
      <alignment horizontal="right"/>
    </xf>
    <xf numFmtId="1" fontId="13" fillId="0" borderId="0" xfId="3" applyNumberFormat="1" applyFont="1" applyAlignment="1">
      <alignment horizontal="center" vertical="center"/>
    </xf>
    <xf numFmtId="1" fontId="13" fillId="0" borderId="0" xfId="3" applyNumberFormat="1" applyFont="1" applyAlignment="1">
      <alignment horizontal="center" vertical="center" wrapText="1"/>
    </xf>
    <xf numFmtId="0" fontId="13" fillId="0" borderId="0" xfId="3" applyFont="1" applyAlignment="1">
      <alignment horizontal="center" vertical="center" wrapText="1"/>
    </xf>
    <xf numFmtId="43" fontId="13" fillId="0" borderId="0" xfId="1" applyFont="1" applyFill="1" applyAlignment="1">
      <alignment horizontal="center" vertical="center"/>
    </xf>
    <xf numFmtId="4" fontId="13" fillId="0" borderId="0" xfId="3" applyNumberFormat="1" applyFont="1" applyAlignment="1">
      <alignment horizontal="right" vertical="center" wrapText="1"/>
    </xf>
    <xf numFmtId="164" fontId="13" fillId="0" borderId="0" xfId="4" applyFont="1" applyAlignment="1">
      <alignment horizontal="left" vertical="center" wrapText="1"/>
    </xf>
    <xf numFmtId="0" fontId="14" fillId="0" borderId="0" xfId="3" applyFont="1"/>
    <xf numFmtId="4" fontId="16" fillId="0" borderId="0" xfId="3" applyNumberFormat="1" applyFont="1"/>
    <xf numFmtId="164" fontId="14" fillId="0" borderId="3" xfId="4" applyFont="1" applyFill="1" applyBorder="1" applyAlignment="1">
      <alignment horizontal="center" vertical="center" wrapText="1"/>
    </xf>
    <xf numFmtId="164" fontId="16" fillId="0" borderId="0" xfId="3" applyNumberFormat="1" applyFont="1"/>
    <xf numFmtId="0" fontId="14" fillId="0" borderId="3" xfId="6" applyFont="1" applyBorder="1" applyAlignment="1">
      <alignment horizontal="left" vertical="center" wrapText="1"/>
    </xf>
    <xf numFmtId="2" fontId="14" fillId="0" borderId="3" xfId="6" applyNumberFormat="1" applyFont="1" applyBorder="1" applyAlignment="1">
      <alignment horizontal="center" vertical="center" wrapText="1" shrinkToFit="1"/>
    </xf>
    <xf numFmtId="43" fontId="14" fillId="0" borderId="3" xfId="1" applyFont="1" applyFill="1" applyBorder="1" applyAlignment="1">
      <alignment horizontal="center" vertical="center" shrinkToFit="1"/>
    </xf>
    <xf numFmtId="0" fontId="16" fillId="2" borderId="0" xfId="3" applyFont="1" applyFill="1"/>
    <xf numFmtId="0" fontId="15" fillId="0" borderId="0" xfId="3" applyFont="1"/>
    <xf numFmtId="0" fontId="15" fillId="2" borderId="0" xfId="3" applyFont="1" applyFill="1"/>
    <xf numFmtId="164" fontId="15" fillId="0" borderId="0" xfId="3" applyNumberFormat="1" applyFont="1"/>
    <xf numFmtId="0" fontId="19" fillId="0" borderId="0" xfId="0" applyFont="1"/>
    <xf numFmtId="0" fontId="20" fillId="0" borderId="0" xfId="0" applyFont="1"/>
    <xf numFmtId="164" fontId="20" fillId="0" borderId="0" xfId="0" applyNumberFormat="1" applyFont="1"/>
    <xf numFmtId="1" fontId="16" fillId="0" borderId="0" xfId="3" applyNumberFormat="1" applyFont="1" applyAlignment="1">
      <alignment horizontal="center" vertical="center"/>
    </xf>
    <xf numFmtId="164" fontId="16" fillId="0" borderId="0" xfId="4" applyFont="1"/>
    <xf numFmtId="43" fontId="16" fillId="0" borderId="0" xfId="1" applyFont="1" applyFill="1" applyAlignment="1">
      <alignment vertical="center"/>
    </xf>
    <xf numFmtId="0" fontId="15" fillId="0" borderId="1" xfId="2" applyFont="1" applyBorder="1"/>
    <xf numFmtId="0" fontId="15" fillId="0" borderId="1" xfId="2" applyFont="1" applyBorder="1" applyAlignment="1">
      <alignment horizontal="right"/>
    </xf>
    <xf numFmtId="0" fontId="16" fillId="0" borderId="0" xfId="3" applyFont="1" applyAlignment="1">
      <alignment vertical="center"/>
    </xf>
    <xf numFmtId="49" fontId="14" fillId="0" borderId="31" xfId="3" applyNumberFormat="1" applyFont="1" applyBorder="1" applyAlignment="1">
      <alignment horizontal="center" vertical="center" wrapText="1"/>
    </xf>
    <xf numFmtId="0" fontId="14" fillId="0" borderId="33" xfId="3" applyFont="1" applyBorder="1" applyAlignment="1">
      <alignment horizontal="center" vertical="center" wrapText="1"/>
    </xf>
    <xf numFmtId="43" fontId="14" fillId="0" borderId="4" xfId="1" applyFont="1" applyFill="1" applyBorder="1" applyAlignment="1">
      <alignment horizontal="center" vertical="center" shrinkToFit="1"/>
    </xf>
    <xf numFmtId="164" fontId="14" fillId="0" borderId="30" xfId="4" applyFont="1" applyFill="1" applyBorder="1" applyAlignment="1">
      <alignment horizontal="center" vertical="center" wrapText="1"/>
    </xf>
    <xf numFmtId="164" fontId="14" fillId="0" borderId="38" xfId="4" applyFont="1" applyFill="1" applyBorder="1" applyAlignment="1">
      <alignment horizontal="center" vertical="center" wrapText="1"/>
    </xf>
    <xf numFmtId="164" fontId="14" fillId="0" borderId="31" xfId="4" applyFont="1" applyFill="1" applyBorder="1" applyAlignment="1">
      <alignment horizontal="center" vertical="center" wrapText="1"/>
    </xf>
    <xf numFmtId="4" fontId="6" fillId="0" borderId="0" xfId="1" applyNumberFormat="1" applyFont="1" applyFill="1" applyAlignment="1">
      <alignment vertical="center"/>
    </xf>
    <xf numFmtId="4" fontId="7" fillId="0" borderId="0" xfId="1" applyNumberFormat="1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2" fontId="4" fillId="0" borderId="0" xfId="1" applyNumberFormat="1" applyFont="1" applyAlignment="1">
      <alignment horizontal="center" vertical="center"/>
    </xf>
    <xf numFmtId="4" fontId="4" fillId="0" borderId="0" xfId="1" applyNumberFormat="1" applyFont="1" applyFill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4" fillId="0" borderId="0" xfId="1" applyFont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164" fontId="14" fillId="0" borderId="39" xfId="4" applyFont="1" applyFill="1" applyBorder="1" applyAlignment="1">
      <alignment horizontal="center" vertical="center" wrapText="1"/>
    </xf>
    <xf numFmtId="164" fontId="14" fillId="0" borderId="7" xfId="4" applyFont="1" applyFill="1" applyBorder="1" applyAlignment="1">
      <alignment horizontal="center" vertical="center" wrapText="1"/>
    </xf>
    <xf numFmtId="49" fontId="14" fillId="0" borderId="53" xfId="3" applyNumberFormat="1" applyFont="1" applyBorder="1" applyAlignment="1">
      <alignment horizontal="center" vertical="center" wrapText="1"/>
    </xf>
    <xf numFmtId="0" fontId="14" fillId="0" borderId="6" xfId="6" applyFont="1" applyBorder="1" applyAlignment="1">
      <alignment horizontal="left" vertical="center" wrapText="1"/>
    </xf>
    <xf numFmtId="2" fontId="14" fillId="0" borderId="6" xfId="6" applyNumberFormat="1" applyFont="1" applyBorder="1" applyAlignment="1">
      <alignment horizontal="center" vertical="center" wrapText="1" shrinkToFit="1"/>
    </xf>
    <xf numFmtId="43" fontId="14" fillId="0" borderId="6" xfId="1" applyFont="1" applyFill="1" applyBorder="1" applyAlignment="1">
      <alignment horizontal="center" vertical="center" shrinkToFit="1"/>
    </xf>
    <xf numFmtId="43" fontId="14" fillId="0" borderId="54" xfId="1" applyFont="1" applyFill="1" applyBorder="1" applyAlignment="1">
      <alignment horizontal="center" vertical="center" shrinkToFit="1"/>
    </xf>
    <xf numFmtId="164" fontId="14" fillId="0" borderId="53" xfId="4" applyFont="1" applyFill="1" applyBorder="1" applyAlignment="1">
      <alignment horizontal="center" vertical="center" wrapText="1"/>
    </xf>
    <xf numFmtId="164" fontId="14" fillId="0" borderId="6" xfId="4" applyFont="1" applyFill="1" applyBorder="1" applyAlignment="1">
      <alignment horizontal="center" vertical="center" wrapText="1"/>
    </xf>
    <xf numFmtId="43" fontId="14" fillId="0" borderId="7" xfId="1" applyFont="1" applyFill="1" applyBorder="1" applyAlignment="1">
      <alignment horizontal="center" vertical="center" shrinkToFit="1"/>
    </xf>
    <xf numFmtId="43" fontId="14" fillId="0" borderId="55" xfId="1" applyFont="1" applyFill="1" applyBorder="1" applyAlignment="1">
      <alignment horizontal="center" vertical="center" shrinkToFit="1"/>
    </xf>
    <xf numFmtId="164" fontId="14" fillId="3" borderId="60" xfId="4" applyFont="1" applyFill="1" applyBorder="1" applyAlignment="1">
      <alignment horizontal="center" vertical="center" wrapText="1"/>
    </xf>
    <xf numFmtId="49" fontId="14" fillId="0" borderId="39" xfId="3" applyNumberFormat="1" applyFont="1" applyBorder="1" applyAlignment="1">
      <alignment horizontal="center" vertical="center" wrapText="1"/>
    </xf>
    <xf numFmtId="0" fontId="14" fillId="0" borderId="7" xfId="6" applyFont="1" applyBorder="1" applyAlignment="1">
      <alignment horizontal="left" vertical="center" wrapText="1"/>
    </xf>
    <xf numFmtId="2" fontId="14" fillId="0" borderId="7" xfId="6" applyNumberFormat="1" applyFont="1" applyBorder="1" applyAlignment="1">
      <alignment horizontal="center" vertical="center" wrapText="1" shrinkToFit="1"/>
    </xf>
    <xf numFmtId="49" fontId="13" fillId="3" borderId="56" xfId="3" applyNumberFormat="1" applyFont="1" applyFill="1" applyBorder="1" applyAlignment="1">
      <alignment horizontal="center" vertical="center" wrapText="1"/>
    </xf>
    <xf numFmtId="0" fontId="13" fillId="3" borderId="57" xfId="6" applyFont="1" applyFill="1" applyBorder="1" applyAlignment="1">
      <alignment horizontal="right" vertical="center" wrapText="1"/>
    </xf>
    <xf numFmtId="0" fontId="13" fillId="3" borderId="57" xfId="6" applyFont="1" applyFill="1" applyBorder="1" applyAlignment="1">
      <alignment horizontal="center" vertical="center" wrapText="1"/>
    </xf>
    <xf numFmtId="43" fontId="14" fillId="3" borderId="57" xfId="1" applyFont="1" applyFill="1" applyBorder="1" applyAlignment="1">
      <alignment horizontal="center" vertical="center" shrinkToFit="1"/>
    </xf>
    <xf numFmtId="43" fontId="14" fillId="3" borderId="58" xfId="1" applyFont="1" applyFill="1" applyBorder="1" applyAlignment="1">
      <alignment horizontal="center" vertical="center" shrinkToFit="1"/>
    </xf>
    <xf numFmtId="164" fontId="14" fillId="3" borderId="56" xfId="4" applyFont="1" applyFill="1" applyBorder="1" applyAlignment="1">
      <alignment horizontal="center" vertical="center" wrapText="1"/>
    </xf>
    <xf numFmtId="164" fontId="14" fillId="3" borderId="57" xfId="4" applyFont="1" applyFill="1" applyBorder="1" applyAlignment="1">
      <alignment horizontal="center" vertical="center" wrapText="1"/>
    </xf>
    <xf numFmtId="164" fontId="13" fillId="3" borderId="57" xfId="4" applyFont="1" applyFill="1" applyBorder="1" applyAlignment="1">
      <alignment horizontal="center" vertical="center" wrapText="1"/>
    </xf>
    <xf numFmtId="164" fontId="13" fillId="3" borderId="59" xfId="4" applyFont="1" applyFill="1" applyBorder="1" applyAlignment="1">
      <alignment horizontal="center" vertical="center" wrapText="1"/>
    </xf>
    <xf numFmtId="0" fontId="13" fillId="3" borderId="23" xfId="3" applyFont="1" applyFill="1" applyBorder="1"/>
    <xf numFmtId="49" fontId="14" fillId="5" borderId="56" xfId="3" applyNumberFormat="1" applyFont="1" applyFill="1" applyBorder="1" applyAlignment="1">
      <alignment horizontal="center" vertical="center" wrapText="1"/>
    </xf>
    <xf numFmtId="0" fontId="13" fillId="5" borderId="57" xfId="6" applyFont="1" applyFill="1" applyBorder="1" applyAlignment="1">
      <alignment horizontal="right" vertical="center" wrapText="1"/>
    </xf>
    <xf numFmtId="0" fontId="14" fillId="5" borderId="57" xfId="6" applyFont="1" applyFill="1" applyBorder="1" applyAlignment="1">
      <alignment horizontal="center" vertical="center" wrapText="1"/>
    </xf>
    <xf numFmtId="43" fontId="14" fillId="5" borderId="57" xfId="1" applyFont="1" applyFill="1" applyBorder="1" applyAlignment="1">
      <alignment horizontal="center" vertical="center" shrinkToFit="1"/>
    </xf>
    <xf numFmtId="43" fontId="14" fillId="5" borderId="58" xfId="1" applyFont="1" applyFill="1" applyBorder="1" applyAlignment="1">
      <alignment horizontal="center" vertical="center" shrinkToFit="1"/>
    </xf>
    <xf numFmtId="164" fontId="14" fillId="5" borderId="56" xfId="4" applyFont="1" applyFill="1" applyBorder="1" applyAlignment="1">
      <alignment horizontal="center" vertical="center" wrapText="1"/>
    </xf>
    <xf numFmtId="164" fontId="14" fillId="5" borderId="57" xfId="4" applyFont="1" applyFill="1" applyBorder="1" applyAlignment="1">
      <alignment horizontal="center" vertical="center" wrapText="1"/>
    </xf>
    <xf numFmtId="164" fontId="14" fillId="5" borderId="59" xfId="4" applyFont="1" applyFill="1" applyBorder="1" applyAlignment="1">
      <alignment horizontal="center" vertical="center" wrapText="1"/>
    </xf>
    <xf numFmtId="0" fontId="14" fillId="5" borderId="23" xfId="3" applyFont="1" applyFill="1" applyBorder="1"/>
    <xf numFmtId="4" fontId="14" fillId="0" borderId="34" xfId="3" applyNumberFormat="1" applyFont="1" applyBorder="1" applyAlignment="1">
      <alignment horizontal="center" vertical="center" wrapText="1"/>
    </xf>
    <xf numFmtId="0" fontId="14" fillId="0" borderId="25" xfId="3" applyFont="1" applyBorder="1" applyAlignment="1">
      <alignment horizontal="center" vertical="center" wrapText="1"/>
    </xf>
    <xf numFmtId="164" fontId="14" fillId="0" borderId="62" xfId="4" applyFont="1" applyFill="1" applyBorder="1" applyAlignment="1">
      <alignment horizontal="center" vertical="center" wrapText="1"/>
    </xf>
    <xf numFmtId="0" fontId="17" fillId="2" borderId="32" xfId="3" applyFont="1" applyFill="1" applyBorder="1" applyAlignment="1">
      <alignment vertical="center" wrapText="1"/>
    </xf>
    <xf numFmtId="0" fontId="17" fillId="2" borderId="63" xfId="3" applyFont="1" applyFill="1" applyBorder="1" applyAlignment="1">
      <alignment vertical="center" wrapText="1"/>
    </xf>
    <xf numFmtId="0" fontId="17" fillId="2" borderId="64" xfId="3" applyFont="1" applyFill="1" applyBorder="1" applyAlignment="1">
      <alignment vertical="center" wrapText="1"/>
    </xf>
    <xf numFmtId="164" fontId="17" fillId="0" borderId="47" xfId="4" applyFont="1" applyFill="1" applyBorder="1" applyAlignment="1">
      <alignment vertical="center" wrapText="1"/>
    </xf>
    <xf numFmtId="164" fontId="17" fillId="0" borderId="66" xfId="4" applyFont="1" applyFill="1" applyBorder="1" applyAlignment="1">
      <alignment vertical="center" wrapText="1"/>
    </xf>
    <xf numFmtId="164" fontId="17" fillId="0" borderId="72" xfId="4" applyFont="1" applyFill="1" applyBorder="1" applyAlignment="1">
      <alignment vertical="center" wrapText="1"/>
    </xf>
    <xf numFmtId="164" fontId="14" fillId="0" borderId="34" xfId="4" applyFont="1" applyFill="1" applyBorder="1" applyAlignment="1">
      <alignment horizontal="center" vertical="center" wrapText="1"/>
    </xf>
    <xf numFmtId="0" fontId="13" fillId="3" borderId="65" xfId="3" applyFont="1" applyFill="1" applyBorder="1"/>
    <xf numFmtId="2" fontId="26" fillId="0" borderId="3" xfId="6" applyNumberFormat="1" applyFont="1" applyBorder="1" applyAlignment="1">
      <alignment horizontal="center" vertical="center" wrapText="1" shrinkToFit="1"/>
    </xf>
    <xf numFmtId="164" fontId="13" fillId="5" borderId="57" xfId="4" applyFont="1" applyFill="1" applyBorder="1" applyAlignment="1">
      <alignment horizontal="center" vertical="center" wrapText="1"/>
    </xf>
    <xf numFmtId="164" fontId="13" fillId="5" borderId="59" xfId="4" applyFont="1" applyFill="1" applyBorder="1" applyAlignment="1">
      <alignment horizontal="center" vertical="center" wrapText="1"/>
    </xf>
    <xf numFmtId="0" fontId="14" fillId="0" borderId="34" xfId="3" applyFont="1" applyBorder="1" applyAlignment="1">
      <alignment horizontal="center" vertical="center" wrapText="1"/>
    </xf>
    <xf numFmtId="164" fontId="14" fillId="7" borderId="7" xfId="4" applyFont="1" applyFill="1" applyBorder="1" applyAlignment="1">
      <alignment horizontal="center" vertical="center" wrapText="1"/>
    </xf>
    <xf numFmtId="164" fontId="14" fillId="7" borderId="31" xfId="4" applyFont="1" applyFill="1" applyBorder="1" applyAlignment="1">
      <alignment horizontal="center" vertical="center" wrapText="1"/>
    </xf>
    <xf numFmtId="164" fontId="14" fillId="7" borderId="3" xfId="4" applyFont="1" applyFill="1" applyBorder="1" applyAlignment="1">
      <alignment horizontal="center" vertical="center" wrapText="1"/>
    </xf>
    <xf numFmtId="43" fontId="8" fillId="7" borderId="73" xfId="1" applyFont="1" applyFill="1" applyBorder="1" applyAlignment="1">
      <alignment horizontal="right" vertical="center" shrinkToFit="1"/>
    </xf>
    <xf numFmtId="164" fontId="25" fillId="7" borderId="3" xfId="4" applyFont="1" applyFill="1" applyBorder="1" applyAlignment="1">
      <alignment horizontal="center" vertical="center" wrapText="1"/>
    </xf>
    <xf numFmtId="0" fontId="17" fillId="0" borderId="3" xfId="6" applyFont="1" applyBorder="1" applyAlignment="1">
      <alignment horizontal="right" vertical="center" wrapText="1"/>
    </xf>
    <xf numFmtId="0" fontId="17" fillId="0" borderId="6" xfId="6" applyFont="1" applyBorder="1" applyAlignment="1">
      <alignment horizontal="right" vertical="center" wrapText="1"/>
    </xf>
    <xf numFmtId="0" fontId="17" fillId="0" borderId="3" xfId="6" applyFont="1" applyFill="1" applyBorder="1" applyAlignment="1">
      <alignment horizontal="right" vertical="center" wrapText="1"/>
    </xf>
    <xf numFmtId="0" fontId="17" fillId="0" borderId="7" xfId="6" applyFont="1" applyBorder="1" applyAlignment="1">
      <alignment horizontal="right" vertical="center" wrapText="1"/>
    </xf>
    <xf numFmtId="165" fontId="14" fillId="0" borderId="3" xfId="1" applyNumberFormat="1" applyFont="1" applyFill="1" applyBorder="1" applyAlignment="1">
      <alignment horizontal="center" vertical="center" shrinkToFit="1"/>
    </xf>
    <xf numFmtId="43" fontId="14" fillId="0" borderId="3" xfId="1" applyNumberFormat="1" applyFont="1" applyFill="1" applyBorder="1" applyAlignment="1">
      <alignment horizontal="center" vertical="center" shrinkToFit="1"/>
    </xf>
    <xf numFmtId="164" fontId="14" fillId="7" borderId="53" xfId="4" applyFont="1" applyFill="1" applyBorder="1" applyAlignment="1">
      <alignment horizontal="center" vertical="center" wrapText="1"/>
    </xf>
    <xf numFmtId="164" fontId="14" fillId="7" borderId="6" xfId="4" applyFont="1" applyFill="1" applyBorder="1" applyAlignment="1">
      <alignment horizontal="center" vertical="center" wrapText="1"/>
    </xf>
    <xf numFmtId="164" fontId="14" fillId="7" borderId="30" xfId="4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top"/>
    </xf>
    <xf numFmtId="0" fontId="13" fillId="0" borderId="0" xfId="3" applyFont="1" applyAlignment="1">
      <alignment horizontal="right"/>
    </xf>
    <xf numFmtId="0" fontId="16" fillId="0" borderId="5" xfId="2" applyFont="1" applyBorder="1" applyAlignment="1">
      <alignment horizontal="center"/>
    </xf>
    <xf numFmtId="44" fontId="13" fillId="0" borderId="0" xfId="5" applyFont="1" applyFill="1" applyBorder="1" applyAlignment="1" applyProtection="1">
      <alignment horizontal="center" vertical="center" wrapText="1"/>
    </xf>
    <xf numFmtId="44" fontId="18" fillId="0" borderId="0" xfId="5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21" fillId="0" borderId="0" xfId="0" applyFont="1" applyAlignment="1">
      <alignment horizontal="center" vertical="top"/>
    </xf>
    <xf numFmtId="0" fontId="27" fillId="6" borderId="0" xfId="3" applyFont="1" applyFill="1" applyAlignment="1">
      <alignment horizontal="center" vertical="center" wrapText="1"/>
    </xf>
    <xf numFmtId="0" fontId="13" fillId="0" borderId="0" xfId="3" applyFont="1" applyAlignment="1">
      <alignment horizontal="right" vertical="center" wrapText="1"/>
    </xf>
    <xf numFmtId="1" fontId="14" fillId="0" borderId="29" xfId="3" applyNumberFormat="1" applyFont="1" applyBorder="1" applyAlignment="1">
      <alignment horizontal="center" vertical="center" wrapText="1"/>
    </xf>
    <xf numFmtId="1" fontId="14" fillId="0" borderId="31" xfId="3" applyNumberFormat="1" applyFont="1" applyBorder="1" applyAlignment="1">
      <alignment horizontal="center" vertical="center" wrapText="1"/>
    </xf>
    <xf numFmtId="1" fontId="14" fillId="0" borderId="33" xfId="3" applyNumberFormat="1" applyFont="1" applyBorder="1" applyAlignment="1">
      <alignment horizontal="center" vertical="center" wrapText="1"/>
    </xf>
    <xf numFmtId="0" fontId="14" fillId="0" borderId="30" xfId="3" applyFont="1" applyBorder="1" applyAlignment="1">
      <alignment horizontal="center" vertical="center" wrapText="1"/>
    </xf>
    <xf numFmtId="0" fontId="14" fillId="0" borderId="3" xfId="3" applyFont="1" applyBorder="1" applyAlignment="1">
      <alignment horizontal="center" vertical="center" wrapText="1"/>
    </xf>
    <xf numFmtId="0" fontId="14" fillId="0" borderId="34" xfId="3" applyFont="1" applyBorder="1" applyAlignment="1">
      <alignment horizontal="center" vertical="center" wrapText="1"/>
    </xf>
    <xf numFmtId="43" fontId="14" fillId="0" borderId="30" xfId="1" applyFont="1" applyFill="1" applyBorder="1" applyAlignment="1">
      <alignment horizontal="center" vertical="center" wrapText="1"/>
    </xf>
    <xf numFmtId="43" fontId="14" fillId="0" borderId="3" xfId="1" applyFont="1" applyFill="1" applyBorder="1" applyAlignment="1">
      <alignment horizontal="center" vertical="center" wrapText="1"/>
    </xf>
    <xf numFmtId="43" fontId="14" fillId="0" borderId="34" xfId="1" applyFont="1" applyFill="1" applyBorder="1" applyAlignment="1">
      <alignment horizontal="center" vertical="center" wrapText="1"/>
    </xf>
    <xf numFmtId="43" fontId="14" fillId="0" borderId="35" xfId="1" applyFont="1" applyFill="1" applyBorder="1" applyAlignment="1">
      <alignment horizontal="center" vertical="center"/>
    </xf>
    <xf numFmtId="43" fontId="14" fillId="0" borderId="4" xfId="1" applyFont="1" applyFill="1" applyBorder="1" applyAlignment="1">
      <alignment horizontal="center" vertical="center"/>
    </xf>
    <xf numFmtId="43" fontId="14" fillId="0" borderId="24" xfId="1" applyFont="1" applyFill="1" applyBorder="1" applyAlignment="1">
      <alignment horizontal="center" vertical="center"/>
    </xf>
    <xf numFmtId="0" fontId="12" fillId="7" borderId="9" xfId="0" applyFont="1" applyFill="1" applyBorder="1" applyAlignment="1" applyProtection="1">
      <alignment horizontal="center" vertical="center"/>
      <protection locked="0"/>
    </xf>
    <xf numFmtId="0" fontId="12" fillId="7" borderId="10" xfId="0" applyFont="1" applyFill="1" applyBorder="1" applyAlignment="1" applyProtection="1">
      <alignment horizontal="center" vertical="center"/>
      <protection locked="0"/>
    </xf>
    <xf numFmtId="0" fontId="12" fillId="7" borderId="11" xfId="0" applyFont="1" applyFill="1" applyBorder="1" applyAlignment="1" applyProtection="1">
      <alignment horizontal="center" vertical="center"/>
      <protection locked="0"/>
    </xf>
    <xf numFmtId="0" fontId="14" fillId="0" borderId="68" xfId="3" applyFont="1" applyBorder="1" applyAlignment="1">
      <alignment horizontal="center" vertical="center"/>
    </xf>
    <xf numFmtId="0" fontId="14" fillId="0" borderId="48" xfId="3" applyFont="1" applyBorder="1" applyAlignment="1">
      <alignment horizontal="center" vertical="center"/>
    </xf>
    <xf numFmtId="0" fontId="14" fillId="0" borderId="67" xfId="3" applyFont="1" applyBorder="1" applyAlignment="1">
      <alignment horizontal="center" vertical="center"/>
    </xf>
    <xf numFmtId="0" fontId="14" fillId="0" borderId="36" xfId="3" applyFont="1" applyBorder="1" applyAlignment="1">
      <alignment horizontal="center" vertical="center" wrapText="1"/>
    </xf>
    <xf numFmtId="0" fontId="14" fillId="0" borderId="27" xfId="3" applyFont="1" applyBorder="1" applyAlignment="1">
      <alignment horizontal="center" vertical="center" wrapText="1"/>
    </xf>
    <xf numFmtId="0" fontId="12" fillId="4" borderId="0" xfId="0" applyFont="1" applyFill="1" applyAlignment="1">
      <alignment horizontal="left" vertical="center"/>
    </xf>
    <xf numFmtId="0" fontId="12" fillId="0" borderId="9" xfId="0" applyFont="1" applyBorder="1" applyAlignment="1">
      <alignment horizontal="left" vertical="center" wrapText="1"/>
    </xf>
    <xf numFmtId="0" fontId="22" fillId="0" borderId="11" xfId="0" applyFont="1" applyBorder="1"/>
    <xf numFmtId="0" fontId="12" fillId="0" borderId="9" xfId="0" applyFont="1" applyBorder="1" applyAlignment="1">
      <alignment horizontal="center" vertical="center" wrapText="1"/>
    </xf>
    <xf numFmtId="0" fontId="22" fillId="0" borderId="10" xfId="0" applyFont="1" applyBorder="1"/>
    <xf numFmtId="9" fontId="8" fillId="0" borderId="9" xfId="0" applyNumberFormat="1" applyFont="1" applyBorder="1" applyAlignment="1">
      <alignment horizontal="center" vertical="center" wrapText="1"/>
    </xf>
    <xf numFmtId="0" fontId="12" fillId="0" borderId="36" xfId="0" applyFont="1" applyBorder="1" applyAlignment="1">
      <alignment horizontal="left" vertical="center" wrapText="1"/>
    </xf>
    <xf numFmtId="0" fontId="12" fillId="0" borderId="42" xfId="0" applyFont="1" applyBorder="1" applyAlignment="1">
      <alignment horizontal="left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9" fontId="8" fillId="0" borderId="15" xfId="0" applyNumberFormat="1" applyFont="1" applyBorder="1" applyAlignment="1">
      <alignment horizontal="center" vertical="center" wrapText="1"/>
    </xf>
    <xf numFmtId="9" fontId="8" fillId="0" borderId="16" xfId="0" applyNumberFormat="1" applyFont="1" applyBorder="1" applyAlignment="1">
      <alignment horizontal="center" vertical="center" wrapText="1"/>
    </xf>
    <xf numFmtId="9" fontId="8" fillId="0" borderId="17" xfId="0" applyNumberFormat="1" applyFont="1" applyBorder="1" applyAlignment="1">
      <alignment horizontal="center" vertical="center" wrapText="1"/>
    </xf>
    <xf numFmtId="0" fontId="12" fillId="4" borderId="21" xfId="0" applyFont="1" applyFill="1" applyBorder="1" applyAlignment="1">
      <alignment horizontal="left" vertical="center" wrapText="1"/>
    </xf>
    <xf numFmtId="0" fontId="12" fillId="4" borderId="22" xfId="0" applyFont="1" applyFill="1" applyBorder="1" applyAlignment="1">
      <alignment horizontal="left" vertical="center" wrapText="1"/>
    </xf>
    <xf numFmtId="0" fontId="12" fillId="4" borderId="23" xfId="0" applyFont="1" applyFill="1" applyBorder="1" applyAlignment="1">
      <alignment horizontal="left" vertical="center" wrapText="1"/>
    </xf>
    <xf numFmtId="0" fontId="14" fillId="0" borderId="28" xfId="3" applyFont="1" applyBorder="1" applyAlignment="1">
      <alignment horizontal="center" vertical="center" wrapText="1"/>
    </xf>
    <xf numFmtId="0" fontId="14" fillId="0" borderId="60" xfId="3" applyFont="1" applyBorder="1" applyAlignment="1">
      <alignment horizontal="center" vertical="center" wrapText="1"/>
    </xf>
    <xf numFmtId="0" fontId="14" fillId="0" borderId="26" xfId="3" applyFont="1" applyBorder="1" applyAlignment="1">
      <alignment horizontal="center" vertical="center" wrapText="1"/>
    </xf>
    <xf numFmtId="164" fontId="14" fillId="0" borderId="37" xfId="4" applyFont="1" applyFill="1" applyBorder="1" applyAlignment="1">
      <alignment horizontal="center" vertical="center" wrapText="1"/>
    </xf>
    <xf numFmtId="164" fontId="14" fillId="0" borderId="61" xfId="4" applyFont="1" applyFill="1" applyBorder="1" applyAlignment="1">
      <alignment horizontal="center" vertical="center" wrapText="1"/>
    </xf>
    <xf numFmtId="0" fontId="12" fillId="4" borderId="69" xfId="0" applyFont="1" applyFill="1" applyBorder="1" applyAlignment="1">
      <alignment horizontal="left" vertical="center" wrapText="1"/>
    </xf>
    <xf numFmtId="0" fontId="12" fillId="4" borderId="70" xfId="0" applyFont="1" applyFill="1" applyBorder="1" applyAlignment="1">
      <alignment horizontal="left" vertical="center" wrapText="1"/>
    </xf>
    <xf numFmtId="0" fontId="12" fillId="4" borderId="71" xfId="0" applyFont="1" applyFill="1" applyBorder="1" applyAlignment="1">
      <alignment horizontal="left" vertical="center" wrapText="1"/>
    </xf>
    <xf numFmtId="0" fontId="12" fillId="0" borderId="15" xfId="0" applyFont="1" applyBorder="1" applyAlignment="1">
      <alignment horizontal="right" vertical="center" wrapText="1"/>
    </xf>
    <xf numFmtId="0" fontId="12" fillId="0" borderId="17" xfId="0" applyFont="1" applyBorder="1" applyAlignment="1">
      <alignment horizontal="right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left" vertical="center" wrapText="1"/>
    </xf>
    <xf numFmtId="0" fontId="12" fillId="0" borderId="52" xfId="0" applyFont="1" applyBorder="1" applyAlignment="1">
      <alignment horizontal="left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22" fillId="0" borderId="17" xfId="0" applyFont="1" applyBorder="1"/>
    <xf numFmtId="0" fontId="22" fillId="0" borderId="16" xfId="0" applyFont="1" applyBorder="1"/>
    <xf numFmtId="0" fontId="12" fillId="0" borderId="13" xfId="0" applyFont="1" applyBorder="1" applyAlignment="1">
      <alignment horizontal="left" vertical="center" wrapText="1"/>
    </xf>
    <xf numFmtId="0" fontId="22" fillId="0" borderId="45" xfId="0" applyFont="1" applyBorder="1"/>
    <xf numFmtId="0" fontId="12" fillId="0" borderId="13" xfId="0" applyFont="1" applyBorder="1" applyAlignment="1">
      <alignment horizontal="center" vertical="center" wrapText="1"/>
    </xf>
    <xf numFmtId="0" fontId="22" fillId="0" borderId="14" xfId="0" applyFont="1" applyBorder="1"/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/>
    </xf>
    <xf numFmtId="0" fontId="22" fillId="0" borderId="17" xfId="0" applyFont="1" applyBorder="1" applyAlignment="1">
      <alignment horizontal="left"/>
    </xf>
    <xf numFmtId="0" fontId="22" fillId="0" borderId="17" xfId="0" applyFon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12" fillId="0" borderId="18" xfId="0" applyFont="1" applyBorder="1" applyAlignment="1">
      <alignment horizontal="left" vertical="center" wrapText="1"/>
    </xf>
    <xf numFmtId="0" fontId="22" fillId="0" borderId="20" xfId="0" applyFont="1" applyBorder="1"/>
    <xf numFmtId="0" fontId="12" fillId="0" borderId="18" xfId="0" applyFont="1" applyBorder="1" applyAlignment="1">
      <alignment horizontal="center" vertical="center" wrapText="1"/>
    </xf>
    <xf numFmtId="0" fontId="22" fillId="0" borderId="19" xfId="0" applyFont="1" applyBorder="1"/>
    <xf numFmtId="0" fontId="23" fillId="5" borderId="18" xfId="0" applyFont="1" applyFill="1" applyBorder="1" applyAlignment="1">
      <alignment horizontal="center" vertical="center" wrapText="1"/>
    </xf>
    <xf numFmtId="0" fontId="24" fillId="5" borderId="19" xfId="0" applyFont="1" applyFill="1" applyBorder="1"/>
    <xf numFmtId="0" fontId="24" fillId="5" borderId="20" xfId="0" applyFont="1" applyFill="1" applyBorder="1"/>
    <xf numFmtId="14" fontId="8" fillId="0" borderId="15" xfId="0" applyNumberFormat="1" applyFont="1" applyBorder="1" applyAlignment="1">
      <alignment horizontal="center" vertical="center" wrapText="1"/>
    </xf>
  </cellXfs>
  <cellStyles count="7">
    <cellStyle name="Денежный 2 2 2 2" xfId="5" xr:uid="{71BF1493-4BE9-4750-880F-BDD2EAB41D35}"/>
    <cellStyle name="Обычный" xfId="0" builtinId="0"/>
    <cellStyle name="Обычный 2 2" xfId="2" xr:uid="{EF9FD6F9-7B9C-47DF-8E52-157031308726}"/>
    <cellStyle name="Обычный 2 3 2 2" xfId="3" xr:uid="{B9724830-B89E-4367-8210-8D1DE985167D}"/>
    <cellStyle name="Обычный 3" xfId="6" xr:uid="{BB886757-F73D-46CB-9971-F17C096578FC}"/>
    <cellStyle name="Финансовый" xfId="1" builtinId="3"/>
    <cellStyle name="Финансовый 2 2 2 2" xfId="4" xr:uid="{04736954-3354-44C3-8BE4-EFB32B1C62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13455-00BF-4640-AC3F-C740EB6531D3}">
  <sheetPr>
    <pageSetUpPr fitToPage="1"/>
  </sheetPr>
  <dimension ref="A2:U172"/>
  <sheetViews>
    <sheetView tabSelected="1" view="pageBreakPreview" topLeftCell="A137" zoomScale="130" zoomScaleNormal="115" zoomScaleSheetLayoutView="130" workbookViewId="0">
      <selection activeCell="G145" sqref="G145:L145"/>
    </sheetView>
  </sheetViews>
  <sheetFormatPr defaultColWidth="9.5703125" defaultRowHeight="12.75" x14ac:dyDescent="0.2"/>
  <cols>
    <col min="1" max="1" width="7.140625" style="43" customWidth="1"/>
    <col min="2" max="2" width="44.28515625" style="18" bestFit="1" customWidth="1"/>
    <col min="3" max="3" width="9" style="21" customWidth="1"/>
    <col min="4" max="4" width="7" style="45" customWidth="1"/>
    <col min="5" max="5" width="10.5703125" style="45" customWidth="1"/>
    <col min="6" max="6" width="12.5703125" style="18" customWidth="1"/>
    <col min="7" max="7" width="12.5703125" style="30" customWidth="1"/>
    <col min="8" max="8" width="9.5703125" style="18" customWidth="1"/>
    <col min="9" max="9" width="21.7109375" style="18" customWidth="1"/>
    <col min="10" max="10" width="18" style="18" customWidth="1"/>
    <col min="11" max="11" width="20.5703125" style="44" customWidth="1"/>
    <col min="12" max="12" width="21" style="18" customWidth="1"/>
    <col min="13" max="13" width="10.42578125" style="18" bestFit="1" customWidth="1"/>
    <col min="14" max="14" width="12" style="18" bestFit="1" customWidth="1"/>
    <col min="15" max="16" width="9.5703125" style="18"/>
    <col min="17" max="17" width="10.42578125" style="18" bestFit="1" customWidth="1"/>
    <col min="18" max="20" width="9.5703125" style="18"/>
    <col min="21" max="21" width="10.42578125" style="18" bestFit="1" customWidth="1"/>
    <col min="22" max="16384" width="9.5703125" style="18"/>
  </cols>
  <sheetData>
    <row r="2" spans="1:12" ht="15.75" x14ac:dyDescent="0.2">
      <c r="A2" s="138" t="s">
        <v>5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1:12" s="14" customFormat="1" x14ac:dyDescent="0.2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1:12" s="14" customFormat="1" x14ac:dyDescent="0.2">
      <c r="A4" s="140" t="s">
        <v>0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</row>
    <row r="5" spans="1:12" s="14" customFormat="1" x14ac:dyDescent="0.2">
      <c r="A5" s="139"/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</row>
    <row r="6" spans="1:12" s="14" customFormat="1" x14ac:dyDescent="0.2">
      <c r="A6" s="134" t="s">
        <v>1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</row>
    <row r="7" spans="1:12" s="14" customFormat="1" x14ac:dyDescent="0.2">
      <c r="A7" s="139"/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</row>
    <row r="8" spans="1:12" s="14" customFormat="1" x14ac:dyDescent="0.2">
      <c r="A8" s="134" t="s">
        <v>2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</row>
    <row r="9" spans="1:12" ht="11.25" customHeight="1" x14ac:dyDescent="0.2">
      <c r="A9" s="135"/>
      <c r="B9" s="135"/>
      <c r="C9" s="15"/>
      <c r="D9" s="13"/>
      <c r="E9" s="13"/>
      <c r="F9" s="15"/>
      <c r="G9" s="16"/>
      <c r="H9" s="17"/>
      <c r="I9" s="17"/>
      <c r="J9" s="46"/>
      <c r="K9" s="46"/>
      <c r="L9" s="47" t="s">
        <v>3</v>
      </c>
    </row>
    <row r="10" spans="1:12" ht="14.45" customHeight="1" x14ac:dyDescent="0.2">
      <c r="A10" s="19"/>
      <c r="B10" s="20"/>
      <c r="D10" s="13"/>
      <c r="E10" s="13"/>
      <c r="F10" s="15"/>
      <c r="G10" s="16"/>
      <c r="H10" s="17"/>
      <c r="I10" s="17"/>
      <c r="J10" s="136"/>
      <c r="K10" s="136"/>
      <c r="L10" s="136"/>
    </row>
    <row r="11" spans="1:12" x14ac:dyDescent="0.2">
      <c r="A11" s="23"/>
      <c r="B11" s="20"/>
      <c r="D11" s="13"/>
      <c r="E11" s="13"/>
      <c r="F11" s="15"/>
      <c r="G11" s="16"/>
      <c r="H11" s="17"/>
      <c r="I11" s="17"/>
      <c r="J11" s="17"/>
      <c r="K11" s="22"/>
      <c r="L11" s="48" t="s">
        <v>4</v>
      </c>
    </row>
    <row r="12" spans="1:12" ht="14.1" customHeight="1" x14ac:dyDescent="0.2">
      <c r="A12" s="137" t="s">
        <v>5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</row>
    <row r="13" spans="1:12" ht="14.1" customHeight="1" x14ac:dyDescent="0.2">
      <c r="A13" s="137" t="s">
        <v>231</v>
      </c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</row>
    <row r="14" spans="1:12" ht="13.5" customHeight="1" x14ac:dyDescent="0.2">
      <c r="A14" s="137" t="s">
        <v>209</v>
      </c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</row>
    <row r="15" spans="1:12" ht="34.5" customHeight="1" x14ac:dyDescent="0.2">
      <c r="A15" s="141" t="s">
        <v>148</v>
      </c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</row>
    <row r="16" spans="1:12" ht="13.5" thickBot="1" x14ac:dyDescent="0.25">
      <c r="A16" s="24"/>
      <c r="B16" s="25"/>
      <c r="C16" s="25"/>
      <c r="D16" s="26"/>
      <c r="E16" s="26"/>
      <c r="F16" s="142" t="s">
        <v>6</v>
      </c>
      <c r="G16" s="142"/>
      <c r="H16" s="142"/>
      <c r="I16" s="142"/>
      <c r="J16" s="27">
        <f>K135</f>
        <v>0</v>
      </c>
      <c r="K16" s="28" t="s">
        <v>7</v>
      </c>
      <c r="L16" s="29"/>
    </row>
    <row r="17" spans="1:21" ht="12.75" customHeight="1" x14ac:dyDescent="0.2">
      <c r="A17" s="143" t="s">
        <v>52</v>
      </c>
      <c r="B17" s="146" t="s">
        <v>51</v>
      </c>
      <c r="C17" s="146" t="s">
        <v>8</v>
      </c>
      <c r="D17" s="149" t="s">
        <v>47</v>
      </c>
      <c r="E17" s="152" t="s">
        <v>48</v>
      </c>
      <c r="F17" s="155" t="s">
        <v>50</v>
      </c>
      <c r="G17" s="156"/>
      <c r="H17" s="156"/>
      <c r="I17" s="156"/>
      <c r="J17" s="156"/>
      <c r="K17" s="157"/>
      <c r="L17" s="158" t="s">
        <v>9</v>
      </c>
      <c r="U17" s="30"/>
    </row>
    <row r="18" spans="1:21" ht="12.75" customHeight="1" x14ac:dyDescent="0.2">
      <c r="A18" s="144"/>
      <c r="B18" s="147"/>
      <c r="C18" s="147"/>
      <c r="D18" s="150"/>
      <c r="E18" s="153"/>
      <c r="F18" s="161" t="s">
        <v>53</v>
      </c>
      <c r="G18" s="162"/>
      <c r="H18" s="180" t="s">
        <v>56</v>
      </c>
      <c r="I18" s="182" t="s">
        <v>57</v>
      </c>
      <c r="J18" s="162"/>
      <c r="K18" s="183" t="s">
        <v>58</v>
      </c>
      <c r="L18" s="159"/>
      <c r="U18" s="30"/>
    </row>
    <row r="19" spans="1:21" ht="43.5" customHeight="1" thickBot="1" x14ac:dyDescent="0.25">
      <c r="A19" s="145"/>
      <c r="B19" s="148"/>
      <c r="C19" s="148"/>
      <c r="D19" s="151"/>
      <c r="E19" s="154"/>
      <c r="F19" s="50" t="s">
        <v>54</v>
      </c>
      <c r="G19" s="105" t="s">
        <v>55</v>
      </c>
      <c r="H19" s="181"/>
      <c r="I19" s="106" t="s">
        <v>54</v>
      </c>
      <c r="J19" s="119" t="s">
        <v>55</v>
      </c>
      <c r="K19" s="184"/>
      <c r="L19" s="160"/>
      <c r="O19" s="32"/>
      <c r="Q19" s="32"/>
      <c r="U19" s="32"/>
    </row>
    <row r="20" spans="1:21" ht="13.5" customHeight="1" thickBot="1" x14ac:dyDescent="0.25">
      <c r="A20" s="177" t="s">
        <v>154</v>
      </c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9"/>
    </row>
    <row r="21" spans="1:21" s="36" customFormat="1" ht="38.25" x14ac:dyDescent="0.2">
      <c r="A21" s="83" t="s">
        <v>39</v>
      </c>
      <c r="B21" s="84" t="s">
        <v>125</v>
      </c>
      <c r="C21" s="85" t="s">
        <v>83</v>
      </c>
      <c r="D21" s="80"/>
      <c r="E21" s="81">
        <f>1799.3+108</f>
        <v>1907.3</v>
      </c>
      <c r="F21" s="71"/>
      <c r="G21" s="122">
        <v>0</v>
      </c>
      <c r="H21" s="72">
        <f>ROUND((F21+G21),2)</f>
        <v>0</v>
      </c>
      <c r="I21" s="72">
        <f>ROUND(E21*ROUND(F21, 2), 2)</f>
        <v>0</v>
      </c>
      <c r="J21" s="72">
        <f>ROUND(E21*ROUND(G21, 2), 2)</f>
        <v>0</v>
      </c>
      <c r="K21" s="107">
        <f>J21+I21</f>
        <v>0</v>
      </c>
      <c r="L21" s="108"/>
      <c r="P21" s="18"/>
    </row>
    <row r="22" spans="1:21" s="36" customFormat="1" x14ac:dyDescent="0.2">
      <c r="A22" s="83" t="s">
        <v>40</v>
      </c>
      <c r="B22" s="84" t="s">
        <v>84</v>
      </c>
      <c r="C22" s="85" t="s">
        <v>38</v>
      </c>
      <c r="D22" s="80"/>
      <c r="E22" s="81">
        <v>69.510000000000005</v>
      </c>
      <c r="F22" s="54"/>
      <c r="G22" s="124">
        <v>0</v>
      </c>
      <c r="H22" s="31">
        <f>ROUND((F22+G22),2)</f>
        <v>0</v>
      </c>
      <c r="I22" s="31">
        <f t="shared" ref="I22:I28" si="0">ROUND(E22*ROUND(F22, 2), 2)</f>
        <v>0</v>
      </c>
      <c r="J22" s="72">
        <f t="shared" ref="J22:J28" si="1">ROUND(E22*ROUND(G22, 2), 2)</f>
        <v>0</v>
      </c>
      <c r="K22" s="107">
        <f t="shared" ref="K22:K28" si="2">J22+I22</f>
        <v>0</v>
      </c>
      <c r="L22" s="108"/>
      <c r="P22" s="18"/>
    </row>
    <row r="23" spans="1:21" s="36" customFormat="1" x14ac:dyDescent="0.2">
      <c r="A23" s="49" t="s">
        <v>142</v>
      </c>
      <c r="B23" s="125" t="s">
        <v>85</v>
      </c>
      <c r="C23" s="34" t="s">
        <v>38</v>
      </c>
      <c r="D23" s="35"/>
      <c r="E23" s="51">
        <v>69.510000000000005</v>
      </c>
      <c r="F23" s="123">
        <v>0</v>
      </c>
      <c r="G23" s="31"/>
      <c r="H23" s="31">
        <f t="shared" ref="H23:H25" si="3">ROUND((F23+G23),2)</f>
        <v>0</v>
      </c>
      <c r="I23" s="31">
        <f t="shared" si="0"/>
        <v>0</v>
      </c>
      <c r="J23" s="72">
        <f t="shared" si="1"/>
        <v>0</v>
      </c>
      <c r="K23" s="107">
        <f t="shared" si="2"/>
        <v>0</v>
      </c>
      <c r="L23" s="109"/>
    </row>
    <row r="24" spans="1:21" s="36" customFormat="1" x14ac:dyDescent="0.2">
      <c r="A24" s="73" t="s">
        <v>41</v>
      </c>
      <c r="B24" s="74" t="s">
        <v>131</v>
      </c>
      <c r="C24" s="75" t="s">
        <v>10</v>
      </c>
      <c r="D24" s="76"/>
      <c r="E24" s="77">
        <f>554.88+35.44</f>
        <v>590.31999999999994</v>
      </c>
      <c r="F24" s="54"/>
      <c r="G24" s="122">
        <v>0</v>
      </c>
      <c r="H24" s="31">
        <f t="shared" si="3"/>
        <v>0</v>
      </c>
      <c r="I24" s="31">
        <f t="shared" si="0"/>
        <v>0</v>
      </c>
      <c r="J24" s="72">
        <f t="shared" si="1"/>
        <v>0</v>
      </c>
      <c r="K24" s="107">
        <f t="shared" si="2"/>
        <v>0</v>
      </c>
      <c r="L24" s="109"/>
      <c r="P24" s="18"/>
    </row>
    <row r="25" spans="1:21" s="36" customFormat="1" x14ac:dyDescent="0.2">
      <c r="A25" s="73" t="s">
        <v>143</v>
      </c>
      <c r="B25" s="126" t="s">
        <v>177</v>
      </c>
      <c r="C25" s="75" t="s">
        <v>10</v>
      </c>
      <c r="D25" s="76">
        <v>1.1000000000000001</v>
      </c>
      <c r="E25" s="77">
        <f>D25*E24</f>
        <v>649.35199999999998</v>
      </c>
      <c r="F25" s="121">
        <v>0</v>
      </c>
      <c r="G25" s="31"/>
      <c r="H25" s="31">
        <f t="shared" si="3"/>
        <v>0</v>
      </c>
      <c r="I25" s="31">
        <f t="shared" si="0"/>
        <v>0</v>
      </c>
      <c r="J25" s="72">
        <f t="shared" si="1"/>
        <v>0</v>
      </c>
      <c r="K25" s="107">
        <f t="shared" si="2"/>
        <v>0</v>
      </c>
      <c r="L25" s="110"/>
      <c r="P25" s="18"/>
    </row>
    <row r="26" spans="1:21" s="36" customFormat="1" x14ac:dyDescent="0.2">
      <c r="A26" s="73" t="s">
        <v>42</v>
      </c>
      <c r="B26" s="33" t="s">
        <v>86</v>
      </c>
      <c r="C26" s="34" t="s">
        <v>88</v>
      </c>
      <c r="D26" s="35"/>
      <c r="E26" s="51">
        <v>140</v>
      </c>
      <c r="F26" s="54"/>
      <c r="G26" s="124">
        <v>0</v>
      </c>
      <c r="H26" s="31">
        <f>ROUND((F26+G26),2)</f>
        <v>0</v>
      </c>
      <c r="I26" s="31">
        <f t="shared" si="0"/>
        <v>0</v>
      </c>
      <c r="J26" s="72">
        <f t="shared" si="1"/>
        <v>0</v>
      </c>
      <c r="K26" s="107">
        <f t="shared" si="2"/>
        <v>0</v>
      </c>
      <c r="L26" s="108"/>
      <c r="P26" s="18"/>
    </row>
    <row r="27" spans="1:21" s="36" customFormat="1" ht="38.25" x14ac:dyDescent="0.2">
      <c r="A27" s="73" t="s">
        <v>44</v>
      </c>
      <c r="B27" s="74" t="s">
        <v>87</v>
      </c>
      <c r="C27" s="75" t="s">
        <v>10</v>
      </c>
      <c r="D27" s="76"/>
      <c r="E27" s="77">
        <f>554.88+35.44</f>
        <v>590.31999999999994</v>
      </c>
      <c r="F27" s="78"/>
      <c r="G27" s="124">
        <v>0</v>
      </c>
      <c r="H27" s="79">
        <f t="shared" ref="H27:H28" si="4">ROUND((F27+G27),2)</f>
        <v>0</v>
      </c>
      <c r="I27" s="31">
        <f t="shared" si="0"/>
        <v>0</v>
      </c>
      <c r="J27" s="72">
        <f t="shared" si="1"/>
        <v>0</v>
      </c>
      <c r="K27" s="107">
        <f t="shared" si="2"/>
        <v>0</v>
      </c>
      <c r="L27" s="112" t="s">
        <v>144</v>
      </c>
    </row>
    <row r="28" spans="1:21" s="36" customFormat="1" ht="26.25" thickBot="1" x14ac:dyDescent="0.25">
      <c r="A28" s="73" t="s">
        <v>90</v>
      </c>
      <c r="B28" s="74" t="s">
        <v>89</v>
      </c>
      <c r="C28" s="75" t="s">
        <v>10</v>
      </c>
      <c r="D28" s="76"/>
      <c r="E28" s="77">
        <f>11.93+2.85</f>
        <v>14.78</v>
      </c>
      <c r="F28" s="78"/>
      <c r="G28" s="124">
        <v>0</v>
      </c>
      <c r="H28" s="79">
        <f t="shared" si="4"/>
        <v>0</v>
      </c>
      <c r="I28" s="114">
        <f t="shared" si="0"/>
        <v>0</v>
      </c>
      <c r="J28" s="72">
        <f t="shared" si="1"/>
        <v>0</v>
      </c>
      <c r="K28" s="107">
        <f t="shared" si="2"/>
        <v>0</v>
      </c>
      <c r="L28" s="112" t="s">
        <v>144</v>
      </c>
    </row>
    <row r="29" spans="1:21" s="37" customFormat="1" ht="12.75" customHeight="1" thickBot="1" x14ac:dyDescent="0.25">
      <c r="A29" s="86"/>
      <c r="B29" s="87" t="s">
        <v>82</v>
      </c>
      <c r="C29" s="88"/>
      <c r="D29" s="89"/>
      <c r="E29" s="90"/>
      <c r="F29" s="91"/>
      <c r="G29" s="92"/>
      <c r="H29" s="92"/>
      <c r="I29" s="93">
        <f>SUM(I21:I28)</f>
        <v>0</v>
      </c>
      <c r="J29" s="93">
        <f>SUM(J21:J28)</f>
        <v>0</v>
      </c>
      <c r="K29" s="94">
        <f>SUM(K21:K28)</f>
        <v>0</v>
      </c>
      <c r="L29" s="95"/>
      <c r="P29" s="18"/>
    </row>
    <row r="30" spans="1:21" ht="13.5" customHeight="1" thickBot="1" x14ac:dyDescent="0.25">
      <c r="A30" s="177" t="s">
        <v>155</v>
      </c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9"/>
    </row>
    <row r="31" spans="1:21" s="36" customFormat="1" ht="25.5" customHeight="1" x14ac:dyDescent="0.2">
      <c r="A31" s="83" t="s">
        <v>43</v>
      </c>
      <c r="B31" s="84" t="s">
        <v>145</v>
      </c>
      <c r="C31" s="85" t="s">
        <v>83</v>
      </c>
      <c r="D31" s="80"/>
      <c r="E31" s="81">
        <f>441.5+120</f>
        <v>561.5</v>
      </c>
      <c r="F31" s="71"/>
      <c r="G31" s="122">
        <v>0</v>
      </c>
      <c r="H31" s="72">
        <f>ROUND((F31+G31),2)</f>
        <v>0</v>
      </c>
      <c r="I31" s="72">
        <f>ROUND(E31*ROUND(F31, 2), 2)</f>
        <v>0</v>
      </c>
      <c r="J31" s="72">
        <f>ROUND(E31*ROUND(G31, 2), 2)</f>
        <v>0</v>
      </c>
      <c r="K31" s="107">
        <f>J31+I31</f>
        <v>0</v>
      </c>
      <c r="L31" s="113"/>
      <c r="P31" s="18"/>
    </row>
    <row r="32" spans="1:21" s="36" customFormat="1" x14ac:dyDescent="0.2">
      <c r="A32" s="83" t="s">
        <v>45</v>
      </c>
      <c r="B32" s="84" t="s">
        <v>84</v>
      </c>
      <c r="C32" s="85" t="s">
        <v>38</v>
      </c>
      <c r="D32" s="80"/>
      <c r="E32" s="81">
        <v>36.11</v>
      </c>
      <c r="F32" s="54"/>
      <c r="G32" s="122">
        <v>0</v>
      </c>
      <c r="H32" s="31">
        <f t="shared" ref="H32:H38" si="5">ROUND((F32+G32),2)</f>
        <v>0</v>
      </c>
      <c r="I32" s="72">
        <f t="shared" ref="I32:I38" si="6">ROUND(E32*ROUND(F32, 2), 2)</f>
        <v>0</v>
      </c>
      <c r="J32" s="72">
        <f t="shared" ref="J32:J38" si="7">ROUND(E32*ROUND(G32, 2), 2)</f>
        <v>0</v>
      </c>
      <c r="K32" s="107">
        <f t="shared" ref="K32:K38" si="8">J32+I32</f>
        <v>0</v>
      </c>
      <c r="L32" s="111"/>
      <c r="P32" s="18"/>
    </row>
    <row r="33" spans="1:16" s="36" customFormat="1" x14ac:dyDescent="0.2">
      <c r="A33" s="49" t="s">
        <v>103</v>
      </c>
      <c r="B33" s="125" t="s">
        <v>85</v>
      </c>
      <c r="C33" s="34" t="s">
        <v>38</v>
      </c>
      <c r="D33" s="35"/>
      <c r="E33" s="51">
        <v>36.11</v>
      </c>
      <c r="F33" s="123">
        <v>0</v>
      </c>
      <c r="G33" s="31"/>
      <c r="H33" s="31">
        <f t="shared" si="5"/>
        <v>0</v>
      </c>
      <c r="I33" s="72">
        <f t="shared" si="6"/>
        <v>0</v>
      </c>
      <c r="J33" s="72">
        <f t="shared" si="7"/>
        <v>0</v>
      </c>
      <c r="K33" s="107">
        <f t="shared" si="8"/>
        <v>0</v>
      </c>
      <c r="L33" s="111"/>
    </row>
    <row r="34" spans="1:16" s="36" customFormat="1" x14ac:dyDescent="0.2">
      <c r="A34" s="83" t="s">
        <v>46</v>
      </c>
      <c r="B34" s="84" t="s">
        <v>131</v>
      </c>
      <c r="C34" s="85" t="s">
        <v>10</v>
      </c>
      <c r="D34" s="80"/>
      <c r="E34" s="81">
        <f>237.8+68.88</f>
        <v>306.68</v>
      </c>
      <c r="F34" s="54"/>
      <c r="G34" s="122">
        <v>0</v>
      </c>
      <c r="H34" s="31">
        <f t="shared" si="5"/>
        <v>0</v>
      </c>
      <c r="I34" s="72">
        <f t="shared" si="6"/>
        <v>0</v>
      </c>
      <c r="J34" s="72">
        <f t="shared" si="7"/>
        <v>0</v>
      </c>
      <c r="K34" s="107">
        <f t="shared" si="8"/>
        <v>0</v>
      </c>
      <c r="L34" s="111"/>
      <c r="P34" s="18"/>
    </row>
    <row r="35" spans="1:16" s="36" customFormat="1" x14ac:dyDescent="0.2">
      <c r="A35" s="73" t="s">
        <v>180</v>
      </c>
      <c r="B35" s="126" t="s">
        <v>177</v>
      </c>
      <c r="C35" s="75" t="s">
        <v>10</v>
      </c>
      <c r="D35" s="76">
        <v>1.1000000000000001</v>
      </c>
      <c r="E35" s="77">
        <f>D35*E34</f>
        <v>337.34800000000001</v>
      </c>
      <c r="F35" s="121">
        <v>0</v>
      </c>
      <c r="G35" s="31"/>
      <c r="H35" s="31">
        <f t="shared" si="5"/>
        <v>0</v>
      </c>
      <c r="I35" s="72">
        <f t="shared" si="6"/>
        <v>0</v>
      </c>
      <c r="J35" s="72">
        <f t="shared" si="7"/>
        <v>0</v>
      </c>
      <c r="K35" s="107">
        <f t="shared" si="8"/>
        <v>0</v>
      </c>
      <c r="L35" s="111"/>
      <c r="P35" s="18"/>
    </row>
    <row r="36" spans="1:16" s="36" customFormat="1" x14ac:dyDescent="0.2">
      <c r="A36" s="73" t="s">
        <v>80</v>
      </c>
      <c r="B36" s="33" t="s">
        <v>86</v>
      </c>
      <c r="C36" s="34" t="s">
        <v>88</v>
      </c>
      <c r="D36" s="35"/>
      <c r="E36" s="51">
        <v>56</v>
      </c>
      <c r="F36" s="54"/>
      <c r="G36" s="124">
        <v>0</v>
      </c>
      <c r="H36" s="31">
        <f t="shared" si="5"/>
        <v>0</v>
      </c>
      <c r="I36" s="72">
        <f t="shared" si="6"/>
        <v>0</v>
      </c>
      <c r="J36" s="72">
        <f t="shared" si="7"/>
        <v>0</v>
      </c>
      <c r="K36" s="107">
        <f t="shared" si="8"/>
        <v>0</v>
      </c>
      <c r="L36" s="109"/>
      <c r="P36" s="18"/>
    </row>
    <row r="37" spans="1:16" s="36" customFormat="1" ht="38.25" x14ac:dyDescent="0.2">
      <c r="A37" s="73" t="s">
        <v>181</v>
      </c>
      <c r="B37" s="74" t="s">
        <v>87</v>
      </c>
      <c r="C37" s="75" t="s">
        <v>10</v>
      </c>
      <c r="D37" s="76"/>
      <c r="E37" s="77">
        <f>237.8+68.88</f>
        <v>306.68</v>
      </c>
      <c r="F37" s="78"/>
      <c r="G37" s="124">
        <v>0</v>
      </c>
      <c r="H37" s="31">
        <f t="shared" si="5"/>
        <v>0</v>
      </c>
      <c r="I37" s="72">
        <f t="shared" si="6"/>
        <v>0</v>
      </c>
      <c r="J37" s="72">
        <f t="shared" si="7"/>
        <v>0</v>
      </c>
      <c r="K37" s="107">
        <f t="shared" si="8"/>
        <v>0</v>
      </c>
      <c r="L37" s="112" t="s">
        <v>144</v>
      </c>
    </row>
    <row r="38" spans="1:16" s="36" customFormat="1" ht="26.25" thickBot="1" x14ac:dyDescent="0.25">
      <c r="A38" s="73" t="s">
        <v>182</v>
      </c>
      <c r="B38" s="74" t="s">
        <v>89</v>
      </c>
      <c r="C38" s="75" t="s">
        <v>10</v>
      </c>
      <c r="D38" s="76"/>
      <c r="E38" s="77">
        <f>4.8+5.54</f>
        <v>10.34</v>
      </c>
      <c r="F38" s="78"/>
      <c r="G38" s="124">
        <v>0</v>
      </c>
      <c r="H38" s="114">
        <f t="shared" si="5"/>
        <v>0</v>
      </c>
      <c r="I38" s="72">
        <f t="shared" si="6"/>
        <v>0</v>
      </c>
      <c r="J38" s="72">
        <f t="shared" si="7"/>
        <v>0</v>
      </c>
      <c r="K38" s="107">
        <f t="shared" si="8"/>
        <v>0</v>
      </c>
      <c r="L38" s="112" t="s">
        <v>144</v>
      </c>
    </row>
    <row r="39" spans="1:16" s="37" customFormat="1" ht="12.75" customHeight="1" thickBot="1" x14ac:dyDescent="0.25">
      <c r="A39" s="86"/>
      <c r="B39" s="87" t="s">
        <v>81</v>
      </c>
      <c r="C39" s="88"/>
      <c r="D39" s="89"/>
      <c r="E39" s="90"/>
      <c r="F39" s="91"/>
      <c r="G39" s="92"/>
      <c r="H39" s="82"/>
      <c r="I39" s="93">
        <f>SUM(I31:I38)</f>
        <v>0</v>
      </c>
      <c r="J39" s="93">
        <f>SUM(J31:J38)</f>
        <v>0</v>
      </c>
      <c r="K39" s="94">
        <f>SUM(K31:K38)</f>
        <v>0</v>
      </c>
      <c r="L39" s="95"/>
      <c r="P39" s="18"/>
    </row>
    <row r="40" spans="1:16" ht="13.5" customHeight="1" thickBot="1" x14ac:dyDescent="0.25">
      <c r="A40" s="185" t="s">
        <v>156</v>
      </c>
      <c r="B40" s="186"/>
      <c r="C40" s="186"/>
      <c r="D40" s="186"/>
      <c r="E40" s="186"/>
      <c r="F40" s="186"/>
      <c r="G40" s="186"/>
      <c r="H40" s="186"/>
      <c r="I40" s="186"/>
      <c r="J40" s="186"/>
      <c r="K40" s="186"/>
      <c r="L40" s="187"/>
    </row>
    <row r="41" spans="1:16" s="36" customFormat="1" ht="38.25" x14ac:dyDescent="0.2">
      <c r="A41" s="83" t="s">
        <v>95</v>
      </c>
      <c r="B41" s="84" t="s">
        <v>153</v>
      </c>
      <c r="C41" s="85" t="s">
        <v>83</v>
      </c>
      <c r="D41" s="80"/>
      <c r="E41" s="81">
        <f>425+1942+216</f>
        <v>2583</v>
      </c>
      <c r="F41" s="71"/>
      <c r="G41" s="120">
        <v>0</v>
      </c>
      <c r="H41" s="72">
        <f>ROUND((F41+G41),2)</f>
        <v>0</v>
      </c>
      <c r="I41" s="72">
        <f>ROUND(E41*ROUND(F41, 2), 2)</f>
        <v>0</v>
      </c>
      <c r="J41" s="72">
        <f>ROUND(E41*ROUND(G41, 2), 2)</f>
        <v>0</v>
      </c>
      <c r="K41" s="107">
        <f>J41+I41</f>
        <v>0</v>
      </c>
      <c r="L41" s="113"/>
      <c r="P41" s="18"/>
    </row>
    <row r="42" spans="1:16" s="36" customFormat="1" x14ac:dyDescent="0.2">
      <c r="A42" s="83" t="s">
        <v>96</v>
      </c>
      <c r="B42" s="84" t="s">
        <v>84</v>
      </c>
      <c r="C42" s="85" t="s">
        <v>38</v>
      </c>
      <c r="D42" s="80"/>
      <c r="E42" s="81">
        <v>243.93</v>
      </c>
      <c r="F42" s="54"/>
      <c r="G42" s="122">
        <v>0</v>
      </c>
      <c r="H42" s="31">
        <f t="shared" ref="H42:H49" si="9">ROUND((F42+G42),2)</f>
        <v>0</v>
      </c>
      <c r="I42" s="72">
        <f t="shared" ref="I42:I49" si="10">ROUND(E42*ROUND(F42, 2), 2)</f>
        <v>0</v>
      </c>
      <c r="J42" s="72">
        <f t="shared" ref="J42:J49" si="11">ROUND(E42*ROUND(G42, 2), 2)</f>
        <v>0</v>
      </c>
      <c r="K42" s="107">
        <f t="shared" ref="K42:K49" si="12">J42+I42</f>
        <v>0</v>
      </c>
      <c r="L42" s="111"/>
      <c r="P42" s="18"/>
    </row>
    <row r="43" spans="1:16" s="36" customFormat="1" x14ac:dyDescent="0.2">
      <c r="A43" s="49" t="s">
        <v>183</v>
      </c>
      <c r="B43" s="127" t="s">
        <v>85</v>
      </c>
      <c r="C43" s="34" t="s">
        <v>38</v>
      </c>
      <c r="D43" s="35"/>
      <c r="E43" s="51">
        <v>243.93</v>
      </c>
      <c r="F43" s="123">
        <v>0</v>
      </c>
      <c r="G43" s="31"/>
      <c r="H43" s="31">
        <f t="shared" si="9"/>
        <v>0</v>
      </c>
      <c r="I43" s="72">
        <f t="shared" si="10"/>
        <v>0</v>
      </c>
      <c r="J43" s="72">
        <f t="shared" si="11"/>
        <v>0</v>
      </c>
      <c r="K43" s="107">
        <f t="shared" si="12"/>
        <v>0</v>
      </c>
      <c r="L43" s="111"/>
    </row>
    <row r="44" spans="1:16" s="36" customFormat="1" x14ac:dyDescent="0.2">
      <c r="A44" s="83" t="s">
        <v>97</v>
      </c>
      <c r="B44" s="84" t="s">
        <v>131</v>
      </c>
      <c r="C44" s="85" t="s">
        <v>10</v>
      </c>
      <c r="D44" s="80"/>
      <c r="E44" s="81">
        <f>341.04+1551.12+179.45</f>
        <v>2071.6099999999997</v>
      </c>
      <c r="F44" s="54"/>
      <c r="G44" s="124">
        <v>0</v>
      </c>
      <c r="H44" s="31">
        <v>0</v>
      </c>
      <c r="I44" s="72">
        <f t="shared" si="10"/>
        <v>0</v>
      </c>
      <c r="J44" s="72">
        <f t="shared" si="11"/>
        <v>0</v>
      </c>
      <c r="K44" s="107">
        <f t="shared" si="12"/>
        <v>0</v>
      </c>
      <c r="L44" s="111"/>
      <c r="P44" s="18"/>
    </row>
    <row r="45" spans="1:16" s="36" customFormat="1" x14ac:dyDescent="0.2">
      <c r="A45" s="73" t="s">
        <v>98</v>
      </c>
      <c r="B45" s="126" t="s">
        <v>177</v>
      </c>
      <c r="C45" s="75" t="s">
        <v>10</v>
      </c>
      <c r="D45" s="76">
        <v>1.1000000000000001</v>
      </c>
      <c r="E45" s="77">
        <f>E44*D45</f>
        <v>2278.7709999999997</v>
      </c>
      <c r="F45" s="121">
        <v>0</v>
      </c>
      <c r="G45" s="31"/>
      <c r="H45" s="31">
        <v>0</v>
      </c>
      <c r="I45" s="72">
        <f t="shared" si="10"/>
        <v>0</v>
      </c>
      <c r="J45" s="72">
        <f t="shared" si="11"/>
        <v>0</v>
      </c>
      <c r="K45" s="107">
        <f t="shared" si="12"/>
        <v>0</v>
      </c>
      <c r="L45" s="111"/>
      <c r="P45" s="18"/>
    </row>
    <row r="46" spans="1:16" s="36" customFormat="1" x14ac:dyDescent="0.2">
      <c r="A46" s="73" t="s">
        <v>99</v>
      </c>
      <c r="B46" s="33" t="s">
        <v>86</v>
      </c>
      <c r="C46" s="34" t="s">
        <v>88</v>
      </c>
      <c r="D46" s="35"/>
      <c r="E46" s="51">
        <v>160</v>
      </c>
      <c r="F46" s="54"/>
      <c r="G46" s="124">
        <v>0</v>
      </c>
      <c r="H46" s="31">
        <v>0</v>
      </c>
      <c r="I46" s="72">
        <f t="shared" si="10"/>
        <v>0</v>
      </c>
      <c r="J46" s="72">
        <f t="shared" si="11"/>
        <v>0</v>
      </c>
      <c r="K46" s="107">
        <f t="shared" si="12"/>
        <v>0</v>
      </c>
      <c r="L46" s="111"/>
      <c r="P46" s="18"/>
    </row>
    <row r="47" spans="1:16" s="36" customFormat="1" ht="38.25" x14ac:dyDescent="0.2">
      <c r="A47" s="49" t="s">
        <v>100</v>
      </c>
      <c r="B47" s="33" t="s">
        <v>104</v>
      </c>
      <c r="C47" s="34" t="s">
        <v>38</v>
      </c>
      <c r="D47" s="35"/>
      <c r="E47" s="51">
        <v>5.22</v>
      </c>
      <c r="F47" s="121">
        <v>0</v>
      </c>
      <c r="G47" s="122">
        <v>0</v>
      </c>
      <c r="H47" s="31">
        <v>0</v>
      </c>
      <c r="I47" s="72">
        <f t="shared" si="10"/>
        <v>0</v>
      </c>
      <c r="J47" s="72">
        <f t="shared" si="11"/>
        <v>0</v>
      </c>
      <c r="K47" s="107">
        <f t="shared" si="12"/>
        <v>0</v>
      </c>
      <c r="L47" s="111"/>
    </row>
    <row r="48" spans="1:16" s="36" customFormat="1" ht="38.25" x14ac:dyDescent="0.2">
      <c r="A48" s="73" t="s">
        <v>101</v>
      </c>
      <c r="B48" s="74" t="s">
        <v>87</v>
      </c>
      <c r="C48" s="75" t="s">
        <v>10</v>
      </c>
      <c r="D48" s="76"/>
      <c r="E48" s="77">
        <v>2071.61</v>
      </c>
      <c r="F48" s="78"/>
      <c r="G48" s="124">
        <v>0</v>
      </c>
      <c r="H48" s="31">
        <v>0</v>
      </c>
      <c r="I48" s="72">
        <f t="shared" si="10"/>
        <v>0</v>
      </c>
      <c r="J48" s="72">
        <f t="shared" si="11"/>
        <v>0</v>
      </c>
      <c r="K48" s="107">
        <f t="shared" si="12"/>
        <v>0</v>
      </c>
      <c r="L48" s="112" t="s">
        <v>144</v>
      </c>
    </row>
    <row r="49" spans="1:16" s="36" customFormat="1" ht="26.25" thickBot="1" x14ac:dyDescent="0.25">
      <c r="A49" s="73" t="s">
        <v>102</v>
      </c>
      <c r="B49" s="74" t="s">
        <v>89</v>
      </c>
      <c r="C49" s="75" t="s">
        <v>10</v>
      </c>
      <c r="D49" s="76"/>
      <c r="E49" s="77">
        <f>7.42+26.65+9.89</f>
        <v>43.96</v>
      </c>
      <c r="F49" s="78"/>
      <c r="G49" s="124">
        <v>0</v>
      </c>
      <c r="H49" s="114">
        <f t="shared" si="9"/>
        <v>0</v>
      </c>
      <c r="I49" s="72">
        <f t="shared" si="10"/>
        <v>0</v>
      </c>
      <c r="J49" s="72">
        <f t="shared" si="11"/>
        <v>0</v>
      </c>
      <c r="K49" s="107">
        <f t="shared" si="12"/>
        <v>0</v>
      </c>
      <c r="L49" s="112" t="s">
        <v>144</v>
      </c>
    </row>
    <row r="50" spans="1:16" s="37" customFormat="1" ht="12.75" customHeight="1" thickBot="1" x14ac:dyDescent="0.25">
      <c r="A50" s="86"/>
      <c r="B50" s="87" t="s">
        <v>105</v>
      </c>
      <c r="C50" s="88"/>
      <c r="D50" s="89"/>
      <c r="E50" s="90"/>
      <c r="F50" s="91"/>
      <c r="G50" s="92"/>
      <c r="H50" s="82"/>
      <c r="I50" s="93">
        <f>SUM(I41:I49)</f>
        <v>0</v>
      </c>
      <c r="J50" s="93">
        <f>SUM(J41:J49)</f>
        <v>0</v>
      </c>
      <c r="K50" s="94">
        <f>SUM(K41:K49)</f>
        <v>0</v>
      </c>
      <c r="L50" s="115"/>
      <c r="P50" s="18"/>
    </row>
    <row r="51" spans="1:16" ht="13.5" customHeight="1" thickBot="1" x14ac:dyDescent="0.25">
      <c r="A51" s="185" t="s">
        <v>157</v>
      </c>
      <c r="B51" s="186"/>
      <c r="C51" s="186"/>
      <c r="D51" s="186"/>
      <c r="E51" s="186"/>
      <c r="F51" s="186"/>
      <c r="G51" s="186"/>
      <c r="H51" s="186"/>
      <c r="I51" s="186"/>
      <c r="J51" s="186"/>
      <c r="K51" s="186"/>
      <c r="L51" s="187"/>
    </row>
    <row r="52" spans="1:16" s="36" customFormat="1" ht="38.25" x14ac:dyDescent="0.2">
      <c r="A52" s="83" t="s">
        <v>106</v>
      </c>
      <c r="B52" s="84" t="s">
        <v>158</v>
      </c>
      <c r="C52" s="85" t="s">
        <v>83</v>
      </c>
      <c r="D52" s="80"/>
      <c r="E52" s="81">
        <v>34</v>
      </c>
      <c r="F52" s="71"/>
      <c r="G52" s="120">
        <v>0</v>
      </c>
      <c r="H52" s="72">
        <f>ROUND((F52+G52),2)</f>
        <v>0</v>
      </c>
      <c r="I52" s="72">
        <f>ROUND(E52*ROUND(F52, 2), 2)</f>
        <v>0</v>
      </c>
      <c r="J52" s="72">
        <f>ROUND(E52*ROUND(G52, 2), 2)</f>
        <v>0</v>
      </c>
      <c r="K52" s="107">
        <f>J52+I52</f>
        <v>0</v>
      </c>
      <c r="L52" s="113"/>
      <c r="P52" s="18"/>
    </row>
    <row r="53" spans="1:16" s="36" customFormat="1" x14ac:dyDescent="0.2">
      <c r="A53" s="83" t="s">
        <v>107</v>
      </c>
      <c r="B53" s="84" t="s">
        <v>84</v>
      </c>
      <c r="C53" s="85" t="s">
        <v>38</v>
      </c>
      <c r="D53" s="80"/>
      <c r="E53" s="81">
        <v>4.71</v>
      </c>
      <c r="F53" s="54"/>
      <c r="G53" s="122">
        <v>0</v>
      </c>
      <c r="H53" s="31">
        <f t="shared" ref="H53:H54" si="13">ROUND((F53+G53),2)</f>
        <v>0</v>
      </c>
      <c r="I53" s="72">
        <f t="shared" ref="I53:I60" si="14">ROUND(E53*ROUND(F53, 2), 2)</f>
        <v>0</v>
      </c>
      <c r="J53" s="72">
        <f t="shared" ref="J53:J60" si="15">ROUND(E53*ROUND(G53, 2), 2)</f>
        <v>0</v>
      </c>
      <c r="K53" s="107">
        <f t="shared" ref="K53:K60" si="16">J53+I53</f>
        <v>0</v>
      </c>
      <c r="L53" s="111"/>
      <c r="P53" s="18"/>
    </row>
    <row r="54" spans="1:16" s="36" customFormat="1" x14ac:dyDescent="0.2">
      <c r="A54" s="49" t="s">
        <v>184</v>
      </c>
      <c r="B54" s="127" t="s">
        <v>85</v>
      </c>
      <c r="C54" s="34" t="s">
        <v>38</v>
      </c>
      <c r="D54" s="35"/>
      <c r="E54" s="51">
        <v>4.71</v>
      </c>
      <c r="F54" s="123">
        <v>0</v>
      </c>
      <c r="G54" s="31"/>
      <c r="H54" s="31">
        <f t="shared" si="13"/>
        <v>0</v>
      </c>
      <c r="I54" s="72">
        <f t="shared" si="14"/>
        <v>0</v>
      </c>
      <c r="J54" s="72">
        <f t="shared" si="15"/>
        <v>0</v>
      </c>
      <c r="K54" s="107">
        <f t="shared" si="16"/>
        <v>0</v>
      </c>
      <c r="L54" s="111"/>
    </row>
    <row r="55" spans="1:16" s="36" customFormat="1" x14ac:dyDescent="0.2">
      <c r="A55" s="83" t="s">
        <v>108</v>
      </c>
      <c r="B55" s="84" t="s">
        <v>131</v>
      </c>
      <c r="C55" s="85" t="s">
        <v>10</v>
      </c>
      <c r="D55" s="80"/>
      <c r="E55" s="81">
        <v>40.020000000000003</v>
      </c>
      <c r="F55" s="54"/>
      <c r="G55" s="124">
        <v>0</v>
      </c>
      <c r="H55" s="31">
        <v>0</v>
      </c>
      <c r="I55" s="72">
        <f t="shared" si="14"/>
        <v>0</v>
      </c>
      <c r="J55" s="72">
        <f t="shared" si="15"/>
        <v>0</v>
      </c>
      <c r="K55" s="107">
        <f t="shared" si="16"/>
        <v>0</v>
      </c>
      <c r="L55" s="111"/>
      <c r="P55" s="18"/>
    </row>
    <row r="56" spans="1:16" s="36" customFormat="1" x14ac:dyDescent="0.2">
      <c r="A56" s="73" t="s">
        <v>112</v>
      </c>
      <c r="B56" s="126" t="s">
        <v>177</v>
      </c>
      <c r="C56" s="75" t="s">
        <v>10</v>
      </c>
      <c r="D56" s="76">
        <v>1.1000000000000001</v>
      </c>
      <c r="E56" s="77">
        <f>E55*D56</f>
        <v>44.022000000000006</v>
      </c>
      <c r="F56" s="121">
        <v>0</v>
      </c>
      <c r="G56" s="31"/>
      <c r="H56" s="31">
        <v>0</v>
      </c>
      <c r="I56" s="72">
        <f t="shared" si="14"/>
        <v>0</v>
      </c>
      <c r="J56" s="72">
        <f t="shared" si="15"/>
        <v>0</v>
      </c>
      <c r="K56" s="107">
        <f t="shared" si="16"/>
        <v>0</v>
      </c>
      <c r="L56" s="111"/>
      <c r="P56" s="18"/>
    </row>
    <row r="57" spans="1:16" s="36" customFormat="1" x14ac:dyDescent="0.2">
      <c r="A57" s="73" t="s">
        <v>109</v>
      </c>
      <c r="B57" s="33" t="s">
        <v>86</v>
      </c>
      <c r="C57" s="34" t="s">
        <v>88</v>
      </c>
      <c r="D57" s="35"/>
      <c r="E57" s="51">
        <v>4</v>
      </c>
      <c r="F57" s="54"/>
      <c r="G57" s="124">
        <v>0</v>
      </c>
      <c r="H57" s="31">
        <v>0</v>
      </c>
      <c r="I57" s="72">
        <f t="shared" si="14"/>
        <v>0</v>
      </c>
      <c r="J57" s="72">
        <f t="shared" si="15"/>
        <v>0</v>
      </c>
      <c r="K57" s="107">
        <f t="shared" si="16"/>
        <v>0</v>
      </c>
      <c r="L57" s="111"/>
      <c r="P57" s="18"/>
    </row>
    <row r="58" spans="1:16" s="36" customFormat="1" ht="38.25" x14ac:dyDescent="0.2">
      <c r="A58" s="49" t="s">
        <v>110</v>
      </c>
      <c r="B58" s="33" t="s">
        <v>104</v>
      </c>
      <c r="C58" s="34" t="s">
        <v>38</v>
      </c>
      <c r="D58" s="35"/>
      <c r="E58" s="51">
        <v>7.0000000000000007E-2</v>
      </c>
      <c r="F58" s="121">
        <v>0</v>
      </c>
      <c r="G58" s="122">
        <v>0</v>
      </c>
      <c r="H58" s="31">
        <v>0</v>
      </c>
      <c r="I58" s="72">
        <f t="shared" si="14"/>
        <v>0</v>
      </c>
      <c r="J58" s="72">
        <f t="shared" si="15"/>
        <v>0</v>
      </c>
      <c r="K58" s="107">
        <f t="shared" si="16"/>
        <v>0</v>
      </c>
      <c r="L58" s="111"/>
    </row>
    <row r="59" spans="1:16" s="36" customFormat="1" ht="38.25" x14ac:dyDescent="0.2">
      <c r="A59" s="73" t="s">
        <v>185</v>
      </c>
      <c r="B59" s="74" t="s">
        <v>87</v>
      </c>
      <c r="C59" s="75" t="s">
        <v>10</v>
      </c>
      <c r="D59" s="76"/>
      <c r="E59" s="77">
        <v>40.020000000000003</v>
      </c>
      <c r="F59" s="78"/>
      <c r="G59" s="124">
        <v>0</v>
      </c>
      <c r="H59" s="31">
        <v>0</v>
      </c>
      <c r="I59" s="72">
        <f t="shared" si="14"/>
        <v>0</v>
      </c>
      <c r="J59" s="72">
        <f t="shared" si="15"/>
        <v>0</v>
      </c>
      <c r="K59" s="107">
        <f t="shared" si="16"/>
        <v>0</v>
      </c>
      <c r="L59" s="112" t="s">
        <v>144</v>
      </c>
    </row>
    <row r="60" spans="1:16" s="36" customFormat="1" ht="26.25" thickBot="1" x14ac:dyDescent="0.25">
      <c r="A60" s="73" t="s">
        <v>186</v>
      </c>
      <c r="B60" s="74" t="s">
        <v>89</v>
      </c>
      <c r="C60" s="75" t="s">
        <v>10</v>
      </c>
      <c r="D60" s="76"/>
      <c r="E60" s="77">
        <v>1.58</v>
      </c>
      <c r="F60" s="78"/>
      <c r="G60" s="124">
        <v>0</v>
      </c>
      <c r="H60" s="114">
        <f t="shared" ref="H60" si="17">ROUND((F60+G60),2)</f>
        <v>0</v>
      </c>
      <c r="I60" s="72">
        <f t="shared" si="14"/>
        <v>0</v>
      </c>
      <c r="J60" s="72">
        <f t="shared" si="15"/>
        <v>0</v>
      </c>
      <c r="K60" s="107">
        <f t="shared" si="16"/>
        <v>0</v>
      </c>
      <c r="L60" s="112" t="s">
        <v>144</v>
      </c>
    </row>
    <row r="61" spans="1:16" s="37" customFormat="1" ht="12.75" customHeight="1" thickBot="1" x14ac:dyDescent="0.25">
      <c r="A61" s="86"/>
      <c r="B61" s="87" t="s">
        <v>111</v>
      </c>
      <c r="C61" s="88"/>
      <c r="D61" s="89"/>
      <c r="E61" s="90"/>
      <c r="F61" s="91"/>
      <c r="G61" s="92"/>
      <c r="H61" s="82"/>
      <c r="I61" s="93">
        <f>SUM(I52:I60)</f>
        <v>0</v>
      </c>
      <c r="J61" s="93">
        <f>SUM(J52:J60)</f>
        <v>0</v>
      </c>
      <c r="K61" s="94">
        <f>SUM(K52:K60)</f>
        <v>0</v>
      </c>
      <c r="L61" s="115"/>
      <c r="P61" s="18"/>
    </row>
    <row r="62" spans="1:16" ht="13.5" customHeight="1" thickBot="1" x14ac:dyDescent="0.25">
      <c r="A62" s="185" t="s">
        <v>187</v>
      </c>
      <c r="B62" s="186"/>
      <c r="C62" s="186"/>
      <c r="D62" s="186"/>
      <c r="E62" s="186"/>
      <c r="F62" s="186"/>
      <c r="G62" s="186"/>
      <c r="H62" s="186"/>
      <c r="I62" s="186"/>
      <c r="J62" s="186"/>
      <c r="K62" s="186"/>
      <c r="L62" s="187"/>
    </row>
    <row r="63" spans="1:16" s="36" customFormat="1" ht="38.25" x14ac:dyDescent="0.2">
      <c r="A63" s="83" t="s">
        <v>113</v>
      </c>
      <c r="B63" s="84" t="s">
        <v>141</v>
      </c>
      <c r="C63" s="85" t="s">
        <v>83</v>
      </c>
      <c r="D63" s="80"/>
      <c r="E63" s="81">
        <v>147</v>
      </c>
      <c r="F63" s="71"/>
      <c r="G63" s="120">
        <v>0</v>
      </c>
      <c r="H63" s="72">
        <f>ROUND((F63+G63),2)</f>
        <v>0</v>
      </c>
      <c r="I63" s="72">
        <f>ROUND(E63*ROUND(F63, 2), 2)</f>
        <v>0</v>
      </c>
      <c r="J63" s="72">
        <f>ROUND(E63*ROUND(G63, 2), 2)</f>
        <v>0</v>
      </c>
      <c r="K63" s="107">
        <f>J63+I63</f>
        <v>0</v>
      </c>
      <c r="L63" s="113"/>
      <c r="P63" s="18"/>
    </row>
    <row r="64" spans="1:16" s="36" customFormat="1" x14ac:dyDescent="0.2">
      <c r="A64" s="83" t="s">
        <v>114</v>
      </c>
      <c r="B64" s="84" t="s">
        <v>84</v>
      </c>
      <c r="C64" s="85" t="s">
        <v>38</v>
      </c>
      <c r="D64" s="80"/>
      <c r="E64" s="81">
        <v>4.4400000000000004</v>
      </c>
      <c r="F64" s="54"/>
      <c r="G64" s="122">
        <v>0</v>
      </c>
      <c r="H64" s="31">
        <f t="shared" ref="H64:H65" si="18">ROUND((F64+G64),2)</f>
        <v>0</v>
      </c>
      <c r="I64" s="72">
        <f t="shared" ref="I64:I71" si="19">ROUND(E64*ROUND(F64, 2), 2)</f>
        <v>0</v>
      </c>
      <c r="J64" s="72">
        <f t="shared" ref="J64:J71" si="20">ROUND(E64*ROUND(G64, 2), 2)</f>
        <v>0</v>
      </c>
      <c r="K64" s="107">
        <f t="shared" ref="K64:K71" si="21">J64+I64</f>
        <v>0</v>
      </c>
      <c r="L64" s="111"/>
      <c r="P64" s="18"/>
    </row>
    <row r="65" spans="1:16" s="36" customFormat="1" x14ac:dyDescent="0.2">
      <c r="A65" s="49" t="s">
        <v>188</v>
      </c>
      <c r="B65" s="127" t="s">
        <v>85</v>
      </c>
      <c r="C65" s="34" t="s">
        <v>38</v>
      </c>
      <c r="D65" s="35"/>
      <c r="E65" s="51">
        <v>4.4400000000000004</v>
      </c>
      <c r="F65" s="123">
        <v>0</v>
      </c>
      <c r="G65" s="31"/>
      <c r="H65" s="31">
        <f t="shared" si="18"/>
        <v>0</v>
      </c>
      <c r="I65" s="72">
        <f t="shared" si="19"/>
        <v>0</v>
      </c>
      <c r="J65" s="72">
        <f t="shared" si="20"/>
        <v>0</v>
      </c>
      <c r="K65" s="107">
        <f t="shared" si="21"/>
        <v>0</v>
      </c>
      <c r="L65" s="111"/>
    </row>
    <row r="66" spans="1:16" s="36" customFormat="1" x14ac:dyDescent="0.2">
      <c r="A66" s="83" t="s">
        <v>115</v>
      </c>
      <c r="B66" s="84" t="s">
        <v>131</v>
      </c>
      <c r="C66" s="85" t="s">
        <v>10</v>
      </c>
      <c r="D66" s="80"/>
      <c r="E66" s="81">
        <v>37.71</v>
      </c>
      <c r="F66" s="54"/>
      <c r="G66" s="124">
        <v>0</v>
      </c>
      <c r="H66" s="31">
        <v>0</v>
      </c>
      <c r="I66" s="72">
        <f t="shared" si="19"/>
        <v>0</v>
      </c>
      <c r="J66" s="72">
        <f t="shared" si="20"/>
        <v>0</v>
      </c>
      <c r="K66" s="107">
        <f t="shared" si="21"/>
        <v>0</v>
      </c>
      <c r="L66" s="111"/>
      <c r="P66" s="18"/>
    </row>
    <row r="67" spans="1:16" s="36" customFormat="1" x14ac:dyDescent="0.2">
      <c r="A67" s="73" t="s">
        <v>116</v>
      </c>
      <c r="B67" s="126" t="s">
        <v>177</v>
      </c>
      <c r="C67" s="75" t="s">
        <v>10</v>
      </c>
      <c r="D67" s="76">
        <v>1.1000000000000001</v>
      </c>
      <c r="E67" s="77">
        <f>E66*D67</f>
        <v>41.481000000000002</v>
      </c>
      <c r="F67" s="121">
        <v>0</v>
      </c>
      <c r="G67" s="31"/>
      <c r="H67" s="31">
        <v>0</v>
      </c>
      <c r="I67" s="72">
        <f t="shared" si="19"/>
        <v>0</v>
      </c>
      <c r="J67" s="72">
        <f t="shared" si="20"/>
        <v>0</v>
      </c>
      <c r="K67" s="107">
        <f t="shared" si="21"/>
        <v>0</v>
      </c>
      <c r="L67" s="111"/>
      <c r="P67" s="18"/>
    </row>
    <row r="68" spans="1:16" s="36" customFormat="1" x14ac:dyDescent="0.2">
      <c r="A68" s="73" t="s">
        <v>117</v>
      </c>
      <c r="B68" s="33" t="s">
        <v>86</v>
      </c>
      <c r="C68" s="34" t="s">
        <v>88</v>
      </c>
      <c r="D68" s="35"/>
      <c r="E68" s="51">
        <v>7</v>
      </c>
      <c r="F68" s="54"/>
      <c r="G68" s="124">
        <v>0</v>
      </c>
      <c r="H68" s="31">
        <v>0</v>
      </c>
      <c r="I68" s="72">
        <f t="shared" si="19"/>
        <v>0</v>
      </c>
      <c r="J68" s="72">
        <f t="shared" si="20"/>
        <v>0</v>
      </c>
      <c r="K68" s="107">
        <f t="shared" si="21"/>
        <v>0</v>
      </c>
      <c r="L68" s="111"/>
      <c r="P68" s="18"/>
    </row>
    <row r="69" spans="1:16" s="36" customFormat="1" ht="38.25" x14ac:dyDescent="0.2">
      <c r="A69" s="49" t="s">
        <v>118</v>
      </c>
      <c r="B69" s="33" t="s">
        <v>104</v>
      </c>
      <c r="C69" s="34" t="s">
        <v>38</v>
      </c>
      <c r="D69" s="35"/>
      <c r="E69" s="51">
        <v>0.3</v>
      </c>
      <c r="F69" s="121">
        <v>0</v>
      </c>
      <c r="G69" s="122">
        <v>0</v>
      </c>
      <c r="H69" s="31">
        <v>0</v>
      </c>
      <c r="I69" s="72">
        <f t="shared" si="19"/>
        <v>0</v>
      </c>
      <c r="J69" s="72">
        <f t="shared" si="20"/>
        <v>0</v>
      </c>
      <c r="K69" s="107">
        <f t="shared" si="21"/>
        <v>0</v>
      </c>
      <c r="L69" s="111"/>
    </row>
    <row r="70" spans="1:16" s="36" customFormat="1" ht="38.25" x14ac:dyDescent="0.2">
      <c r="A70" s="73" t="s">
        <v>189</v>
      </c>
      <c r="B70" s="74" t="s">
        <v>87</v>
      </c>
      <c r="C70" s="75" t="s">
        <v>10</v>
      </c>
      <c r="D70" s="76"/>
      <c r="E70" s="77">
        <v>37.71</v>
      </c>
      <c r="F70" s="78"/>
      <c r="G70" s="124">
        <v>0</v>
      </c>
      <c r="H70" s="31">
        <v>0</v>
      </c>
      <c r="I70" s="72">
        <f t="shared" si="19"/>
        <v>0</v>
      </c>
      <c r="J70" s="72">
        <f t="shared" si="20"/>
        <v>0</v>
      </c>
      <c r="K70" s="107">
        <f t="shared" si="21"/>
        <v>0</v>
      </c>
      <c r="L70" s="112" t="s">
        <v>144</v>
      </c>
    </row>
    <row r="71" spans="1:16" s="36" customFormat="1" ht="26.25" thickBot="1" x14ac:dyDescent="0.25">
      <c r="A71" s="73" t="s">
        <v>190</v>
      </c>
      <c r="B71" s="74" t="s">
        <v>89</v>
      </c>
      <c r="C71" s="75" t="s">
        <v>10</v>
      </c>
      <c r="D71" s="76"/>
      <c r="E71" s="77">
        <v>4.33</v>
      </c>
      <c r="F71" s="78"/>
      <c r="G71" s="124">
        <v>0</v>
      </c>
      <c r="H71" s="114">
        <f t="shared" ref="H71" si="22">ROUND((F71+G71),2)</f>
        <v>0</v>
      </c>
      <c r="I71" s="72">
        <f t="shared" si="19"/>
        <v>0</v>
      </c>
      <c r="J71" s="72">
        <f t="shared" si="20"/>
        <v>0</v>
      </c>
      <c r="K71" s="107">
        <f t="shared" si="21"/>
        <v>0</v>
      </c>
      <c r="L71" s="112" t="s">
        <v>144</v>
      </c>
    </row>
    <row r="72" spans="1:16" s="37" customFormat="1" ht="12.75" customHeight="1" thickBot="1" x14ac:dyDescent="0.25">
      <c r="A72" s="86"/>
      <c r="B72" s="87" t="s">
        <v>119</v>
      </c>
      <c r="C72" s="88"/>
      <c r="D72" s="89"/>
      <c r="E72" s="90"/>
      <c r="F72" s="91"/>
      <c r="G72" s="92"/>
      <c r="H72" s="82"/>
      <c r="I72" s="93">
        <f>SUM(I63:I71)</f>
        <v>0</v>
      </c>
      <c r="J72" s="93">
        <f>SUM(J63:J71)</f>
        <v>0</v>
      </c>
      <c r="K72" s="94">
        <f>SUM(K63:K71)</f>
        <v>0</v>
      </c>
      <c r="L72" s="115"/>
      <c r="P72" s="18"/>
    </row>
    <row r="73" spans="1:16" ht="13.5" customHeight="1" thickBot="1" x14ac:dyDescent="0.25">
      <c r="A73" s="177" t="s">
        <v>191</v>
      </c>
      <c r="B73" s="178"/>
      <c r="C73" s="178"/>
      <c r="D73" s="178"/>
      <c r="E73" s="178"/>
      <c r="F73" s="178"/>
      <c r="G73" s="178"/>
      <c r="H73" s="178"/>
      <c r="I73" s="178"/>
      <c r="J73" s="178"/>
      <c r="K73" s="178"/>
      <c r="L73" s="179"/>
    </row>
    <row r="74" spans="1:16" s="36" customFormat="1" x14ac:dyDescent="0.2">
      <c r="A74" s="49" t="s">
        <v>120</v>
      </c>
      <c r="B74" s="33" t="s">
        <v>171</v>
      </c>
      <c r="C74" s="34" t="s">
        <v>10</v>
      </c>
      <c r="D74" s="35"/>
      <c r="E74" s="51">
        <v>19.93</v>
      </c>
      <c r="F74" s="54"/>
      <c r="G74" s="124">
        <v>0</v>
      </c>
      <c r="H74" s="72">
        <f t="shared" ref="H74:H75" si="23">ROUND((F74+G74),2)</f>
        <v>0</v>
      </c>
      <c r="I74" s="72">
        <f t="shared" ref="I74:I75" si="24">ROUND(E74*ROUND(F74, 2), 2)</f>
        <v>0</v>
      </c>
      <c r="J74" s="72">
        <f t="shared" ref="J74:J75" si="25">ROUND(E74*ROUND(G74, 2), 2)</f>
        <v>0</v>
      </c>
      <c r="K74" s="107">
        <f t="shared" ref="K74:K75" si="26">I74+J74</f>
        <v>0</v>
      </c>
      <c r="L74" s="109"/>
    </row>
    <row r="75" spans="1:16" s="36" customFormat="1" x14ac:dyDescent="0.2">
      <c r="A75" s="49" t="s">
        <v>192</v>
      </c>
      <c r="B75" s="125" t="s">
        <v>172</v>
      </c>
      <c r="C75" s="34" t="s">
        <v>10</v>
      </c>
      <c r="D75" s="130">
        <v>1.3</v>
      </c>
      <c r="E75" s="51">
        <f>E74*D75</f>
        <v>25.908999999999999</v>
      </c>
      <c r="F75" s="121">
        <v>0</v>
      </c>
      <c r="G75" s="31"/>
      <c r="H75" s="72">
        <f t="shared" si="23"/>
        <v>0</v>
      </c>
      <c r="I75" s="72">
        <f t="shared" si="24"/>
        <v>0</v>
      </c>
      <c r="J75" s="72">
        <f t="shared" si="25"/>
        <v>0</v>
      </c>
      <c r="K75" s="107">
        <f t="shared" si="26"/>
        <v>0</v>
      </c>
      <c r="L75" s="109"/>
    </row>
    <row r="76" spans="1:16" s="36" customFormat="1" x14ac:dyDescent="0.2">
      <c r="A76" s="83" t="s">
        <v>121</v>
      </c>
      <c r="B76" s="84" t="s">
        <v>91</v>
      </c>
      <c r="C76" s="85" t="s">
        <v>10</v>
      </c>
      <c r="D76" s="80"/>
      <c r="E76" s="81">
        <f>14.35+4.9+17.41</f>
        <v>36.659999999999997</v>
      </c>
      <c r="F76" s="71"/>
      <c r="G76" s="120">
        <v>0</v>
      </c>
      <c r="H76" s="72">
        <f>ROUND((F76+G76),2)</f>
        <v>0</v>
      </c>
      <c r="I76" s="72">
        <f>ROUND(E76*ROUND(F76, 2), 2)</f>
        <v>0</v>
      </c>
      <c r="J76" s="72">
        <f>ROUND(E76*ROUND(G76, 2), 2)</f>
        <v>0</v>
      </c>
      <c r="K76" s="107">
        <f>I76+J76</f>
        <v>0</v>
      </c>
      <c r="L76" s="108"/>
    </row>
    <row r="77" spans="1:16" s="36" customFormat="1" x14ac:dyDescent="0.2">
      <c r="A77" s="83" t="s">
        <v>128</v>
      </c>
      <c r="B77" s="128" t="s">
        <v>92</v>
      </c>
      <c r="C77" s="85" t="s">
        <v>10</v>
      </c>
      <c r="D77" s="80">
        <v>1.02</v>
      </c>
      <c r="E77" s="81">
        <f>E76*D77</f>
        <v>37.3932</v>
      </c>
      <c r="F77" s="121">
        <v>0</v>
      </c>
      <c r="G77" s="31"/>
      <c r="H77" s="31">
        <f t="shared" ref="H77" si="27">ROUND((F77+G77),2)</f>
        <v>0</v>
      </c>
      <c r="I77" s="72">
        <f t="shared" ref="I77" si="28">ROUND(E77*ROUND(F77, 2), 2)</f>
        <v>0</v>
      </c>
      <c r="J77" s="72">
        <f t="shared" ref="J77" si="29">ROUND(E77*ROUND(G77, 2), 2)</f>
        <v>0</v>
      </c>
      <c r="K77" s="107">
        <f t="shared" ref="K77" si="30">I77+J77</f>
        <v>0</v>
      </c>
      <c r="L77" s="108"/>
    </row>
    <row r="78" spans="1:16" s="36" customFormat="1" x14ac:dyDescent="0.2">
      <c r="A78" s="49" t="s">
        <v>122</v>
      </c>
      <c r="B78" s="33" t="s">
        <v>93</v>
      </c>
      <c r="C78" s="34" t="s">
        <v>10</v>
      </c>
      <c r="D78" s="35"/>
      <c r="E78" s="51">
        <v>809.2</v>
      </c>
      <c r="F78" s="54"/>
      <c r="G78" s="124">
        <v>0</v>
      </c>
      <c r="H78" s="72">
        <f t="shared" ref="H78:H83" si="31">ROUND((F78+G78),2)</f>
        <v>0</v>
      </c>
      <c r="I78" s="72">
        <f t="shared" ref="I78:I83" si="32">ROUND(E78*ROUND(F78, 2), 2)</f>
        <v>0</v>
      </c>
      <c r="J78" s="72">
        <f t="shared" ref="J78:J83" si="33">ROUND(E78*ROUND(G78, 2), 2)</f>
        <v>0</v>
      </c>
      <c r="K78" s="107">
        <f t="shared" ref="K78:K83" si="34">I78+J78</f>
        <v>0</v>
      </c>
      <c r="L78" s="109"/>
    </row>
    <row r="79" spans="1:16" s="36" customFormat="1" x14ac:dyDescent="0.2">
      <c r="A79" s="49" t="s">
        <v>146</v>
      </c>
      <c r="B79" s="125" t="s">
        <v>176</v>
      </c>
      <c r="C79" s="34" t="s">
        <v>10</v>
      </c>
      <c r="D79" s="129">
        <v>1.0149999999999999</v>
      </c>
      <c r="E79" s="51">
        <f>E78*D79</f>
        <v>821.33799999999997</v>
      </c>
      <c r="F79" s="121">
        <v>0</v>
      </c>
      <c r="G79" s="31"/>
      <c r="H79" s="72">
        <f t="shared" si="31"/>
        <v>0</v>
      </c>
      <c r="I79" s="72">
        <f t="shared" si="32"/>
        <v>0</v>
      </c>
      <c r="J79" s="72">
        <f t="shared" si="33"/>
        <v>0</v>
      </c>
      <c r="K79" s="107">
        <f t="shared" si="34"/>
        <v>0</v>
      </c>
      <c r="L79" s="109"/>
    </row>
    <row r="80" spans="1:16" s="36" customFormat="1" x14ac:dyDescent="0.2">
      <c r="A80" s="49" t="s">
        <v>193</v>
      </c>
      <c r="B80" s="126" t="s">
        <v>168</v>
      </c>
      <c r="C80" s="75" t="s">
        <v>38</v>
      </c>
      <c r="D80" s="76"/>
      <c r="E80" s="77">
        <v>190.57</v>
      </c>
      <c r="F80" s="131">
        <v>0</v>
      </c>
      <c r="G80" s="79"/>
      <c r="H80" s="72">
        <f t="shared" si="31"/>
        <v>0</v>
      </c>
      <c r="I80" s="72">
        <f t="shared" si="32"/>
        <v>0</v>
      </c>
      <c r="J80" s="72">
        <f t="shared" si="33"/>
        <v>0</v>
      </c>
      <c r="K80" s="107">
        <f t="shared" si="34"/>
        <v>0</v>
      </c>
      <c r="L80" s="110"/>
    </row>
    <row r="81" spans="1:16" s="36" customFormat="1" x14ac:dyDescent="0.2">
      <c r="A81" s="73" t="s">
        <v>123</v>
      </c>
      <c r="B81" s="74" t="s">
        <v>179</v>
      </c>
      <c r="C81" s="75" t="s">
        <v>11</v>
      </c>
      <c r="D81" s="76"/>
      <c r="E81" s="77">
        <v>802.02</v>
      </c>
      <c r="F81" s="78"/>
      <c r="G81" s="132">
        <v>0</v>
      </c>
      <c r="H81" s="72">
        <f t="shared" si="31"/>
        <v>0</v>
      </c>
      <c r="I81" s="72">
        <f t="shared" si="32"/>
        <v>0</v>
      </c>
      <c r="J81" s="72">
        <f t="shared" si="33"/>
        <v>0</v>
      </c>
      <c r="K81" s="107">
        <f t="shared" si="34"/>
        <v>0</v>
      </c>
      <c r="L81" s="110"/>
    </row>
    <row r="82" spans="1:16" s="36" customFormat="1" x14ac:dyDescent="0.2">
      <c r="A82" s="73" t="s">
        <v>194</v>
      </c>
      <c r="B82" s="126" t="s">
        <v>169</v>
      </c>
      <c r="C82" s="75" t="s">
        <v>178</v>
      </c>
      <c r="D82" s="76">
        <v>3</v>
      </c>
      <c r="E82" s="77">
        <f>E81*D82</f>
        <v>2406.06</v>
      </c>
      <c r="F82" s="131">
        <v>0</v>
      </c>
      <c r="G82" s="79"/>
      <c r="H82" s="72">
        <f t="shared" ref="H82" si="35">ROUND((F82+G82),2)</f>
        <v>0</v>
      </c>
      <c r="I82" s="72">
        <f t="shared" ref="I82" si="36">ROUND(E82*ROUND(F82, 2), 2)</f>
        <v>0</v>
      </c>
      <c r="J82" s="72">
        <f t="shared" ref="J82" si="37">ROUND(E82*ROUND(G82, 2), 2)</f>
        <v>0</v>
      </c>
      <c r="K82" s="107">
        <f t="shared" ref="K82" si="38">I82+J82</f>
        <v>0</v>
      </c>
      <c r="L82" s="110"/>
    </row>
    <row r="83" spans="1:16" s="36" customFormat="1" ht="13.5" thickBot="1" x14ac:dyDescent="0.25">
      <c r="A83" s="73" t="s">
        <v>147</v>
      </c>
      <c r="B83" s="74" t="s">
        <v>170</v>
      </c>
      <c r="C83" s="75" t="s">
        <v>10</v>
      </c>
      <c r="D83" s="76"/>
      <c r="E83" s="77">
        <v>937.5</v>
      </c>
      <c r="F83" s="78"/>
      <c r="G83" s="132">
        <v>0</v>
      </c>
      <c r="H83" s="72">
        <f t="shared" si="31"/>
        <v>0</v>
      </c>
      <c r="I83" s="72">
        <f t="shared" si="32"/>
        <v>0</v>
      </c>
      <c r="J83" s="72">
        <f t="shared" si="33"/>
        <v>0</v>
      </c>
      <c r="K83" s="107">
        <f t="shared" si="34"/>
        <v>0</v>
      </c>
      <c r="L83" s="110"/>
    </row>
    <row r="84" spans="1:16" s="37" customFormat="1" ht="12.75" customHeight="1" thickBot="1" x14ac:dyDescent="0.25">
      <c r="A84" s="86"/>
      <c r="B84" s="87" t="s">
        <v>124</v>
      </c>
      <c r="C84" s="88"/>
      <c r="D84" s="89"/>
      <c r="E84" s="90"/>
      <c r="F84" s="91"/>
      <c r="G84" s="92"/>
      <c r="H84" s="92"/>
      <c r="I84" s="93">
        <f>SUM(I74:I83)</f>
        <v>0</v>
      </c>
      <c r="J84" s="93">
        <f t="shared" ref="J84:K84" si="39">SUM(J74:J83)</f>
        <v>0</v>
      </c>
      <c r="K84" s="93">
        <f t="shared" si="39"/>
        <v>0</v>
      </c>
      <c r="L84" s="95"/>
      <c r="P84" s="18"/>
    </row>
    <row r="85" spans="1:16" ht="13.5" customHeight="1" thickBot="1" x14ac:dyDescent="0.25">
      <c r="A85" s="177" t="s">
        <v>195</v>
      </c>
      <c r="B85" s="178"/>
      <c r="C85" s="178"/>
      <c r="D85" s="178"/>
      <c r="E85" s="178"/>
      <c r="F85" s="178"/>
      <c r="G85" s="178"/>
      <c r="H85" s="178"/>
      <c r="I85" s="178"/>
      <c r="J85" s="178"/>
      <c r="K85" s="178"/>
      <c r="L85" s="179"/>
    </row>
    <row r="86" spans="1:16" s="36" customFormat="1" x14ac:dyDescent="0.2">
      <c r="A86" s="83" t="s">
        <v>126</v>
      </c>
      <c r="B86" s="84" t="s">
        <v>91</v>
      </c>
      <c r="C86" s="85" t="s">
        <v>10</v>
      </c>
      <c r="D86" s="80"/>
      <c r="E86" s="81">
        <v>0.18</v>
      </c>
      <c r="F86" s="71"/>
      <c r="G86" s="120">
        <v>0</v>
      </c>
      <c r="H86" s="72">
        <f>ROUND((F86+G86),2)</f>
        <v>0</v>
      </c>
      <c r="I86" s="72">
        <f>ROUND(E86*ROUND(F86, 2), 2)</f>
        <v>0</v>
      </c>
      <c r="J86" s="72">
        <f>ROUND(E86*ROUND(G86, 2), 2)</f>
        <v>0</v>
      </c>
      <c r="K86" s="107">
        <f>I86+J86</f>
        <v>0</v>
      </c>
      <c r="L86" s="108"/>
    </row>
    <row r="87" spans="1:16" s="36" customFormat="1" x14ac:dyDescent="0.2">
      <c r="A87" s="83" t="s">
        <v>196</v>
      </c>
      <c r="B87" s="128" t="s">
        <v>92</v>
      </c>
      <c r="C87" s="85" t="s">
        <v>10</v>
      </c>
      <c r="D87" s="80">
        <v>1.0229999999999999</v>
      </c>
      <c r="E87" s="81">
        <f>D87*E86</f>
        <v>0.18413999999999997</v>
      </c>
      <c r="F87" s="121">
        <v>0</v>
      </c>
      <c r="G87" s="31"/>
      <c r="H87" s="31">
        <f t="shared" ref="H87:H90" si="40">ROUND((F87+G87),2)</f>
        <v>0</v>
      </c>
      <c r="I87" s="72">
        <f t="shared" ref="I87:I90" si="41">ROUND(E87*ROUND(F87, 2), 2)</f>
        <v>0</v>
      </c>
      <c r="J87" s="72">
        <f t="shared" ref="J87:J90" si="42">ROUND(E87*ROUND(G87, 2), 2)</f>
        <v>0</v>
      </c>
      <c r="K87" s="107">
        <f t="shared" ref="K87:K90" si="43">I87+J87</f>
        <v>0</v>
      </c>
      <c r="L87" s="108"/>
    </row>
    <row r="88" spans="1:16" s="36" customFormat="1" x14ac:dyDescent="0.2">
      <c r="A88" s="49" t="s">
        <v>127</v>
      </c>
      <c r="B88" s="33" t="s">
        <v>173</v>
      </c>
      <c r="C88" s="34" t="s">
        <v>10</v>
      </c>
      <c r="D88" s="35"/>
      <c r="E88" s="51">
        <v>181.22</v>
      </c>
      <c r="F88" s="54"/>
      <c r="G88" s="124">
        <v>0</v>
      </c>
      <c r="H88" s="72">
        <f t="shared" si="40"/>
        <v>0</v>
      </c>
      <c r="I88" s="72">
        <f t="shared" si="41"/>
        <v>0</v>
      </c>
      <c r="J88" s="72">
        <f t="shared" si="42"/>
        <v>0</v>
      </c>
      <c r="K88" s="107">
        <f t="shared" si="43"/>
        <v>0</v>
      </c>
      <c r="L88" s="109"/>
    </row>
    <row r="89" spans="1:16" s="36" customFormat="1" x14ac:dyDescent="0.2">
      <c r="A89" s="49" t="s">
        <v>129</v>
      </c>
      <c r="B89" s="125" t="s">
        <v>176</v>
      </c>
      <c r="C89" s="34" t="s">
        <v>10</v>
      </c>
      <c r="D89" s="129">
        <v>1.0149999999999999</v>
      </c>
      <c r="E89" s="51">
        <f>D89*E88</f>
        <v>183.93829999999997</v>
      </c>
      <c r="F89" s="121">
        <v>0</v>
      </c>
      <c r="G89" s="31"/>
      <c r="H89" s="72">
        <f t="shared" si="40"/>
        <v>0</v>
      </c>
      <c r="I89" s="72">
        <f t="shared" si="41"/>
        <v>0</v>
      </c>
      <c r="J89" s="72">
        <f t="shared" si="42"/>
        <v>0</v>
      </c>
      <c r="K89" s="107">
        <f t="shared" si="43"/>
        <v>0</v>
      </c>
      <c r="L89" s="109"/>
    </row>
    <row r="90" spans="1:16" s="36" customFormat="1" ht="13.5" thickBot="1" x14ac:dyDescent="0.25">
      <c r="A90" s="49" t="s">
        <v>197</v>
      </c>
      <c r="B90" s="126" t="s">
        <v>168</v>
      </c>
      <c r="C90" s="75" t="s">
        <v>38</v>
      </c>
      <c r="D90" s="76"/>
      <c r="E90" s="77">
        <v>42.68</v>
      </c>
      <c r="F90" s="131">
        <v>0</v>
      </c>
      <c r="G90" s="79"/>
      <c r="H90" s="72">
        <f t="shared" si="40"/>
        <v>0</v>
      </c>
      <c r="I90" s="72">
        <f t="shared" si="41"/>
        <v>0</v>
      </c>
      <c r="J90" s="72">
        <f t="shared" si="42"/>
        <v>0</v>
      </c>
      <c r="K90" s="107">
        <f t="shared" si="43"/>
        <v>0</v>
      </c>
      <c r="L90" s="110"/>
    </row>
    <row r="91" spans="1:16" s="37" customFormat="1" ht="12.75" customHeight="1" thickBot="1" x14ac:dyDescent="0.25">
      <c r="A91" s="86"/>
      <c r="B91" s="87" t="s">
        <v>130</v>
      </c>
      <c r="C91" s="88"/>
      <c r="D91" s="89"/>
      <c r="E91" s="90"/>
      <c r="F91" s="91"/>
      <c r="G91" s="92"/>
      <c r="H91" s="82"/>
      <c r="I91" s="93">
        <f>SUM(I86:I90)</f>
        <v>0</v>
      </c>
      <c r="J91" s="93">
        <f t="shared" ref="J91:K91" si="44">SUM(J86:J90)</f>
        <v>0</v>
      </c>
      <c r="K91" s="93">
        <f t="shared" si="44"/>
        <v>0</v>
      </c>
      <c r="L91" s="95"/>
      <c r="P91" s="18"/>
    </row>
    <row r="92" spans="1:16" ht="13.5" customHeight="1" thickBot="1" x14ac:dyDescent="0.25">
      <c r="A92" s="177" t="s">
        <v>198</v>
      </c>
      <c r="B92" s="178"/>
      <c r="C92" s="178"/>
      <c r="D92" s="178"/>
      <c r="E92" s="178"/>
      <c r="F92" s="178"/>
      <c r="G92" s="178"/>
      <c r="H92" s="178"/>
      <c r="I92" s="178"/>
      <c r="J92" s="178"/>
      <c r="K92" s="178"/>
      <c r="L92" s="179"/>
    </row>
    <row r="93" spans="1:16" s="36" customFormat="1" x14ac:dyDescent="0.2">
      <c r="A93" s="49" t="s">
        <v>133</v>
      </c>
      <c r="B93" s="33" t="s">
        <v>171</v>
      </c>
      <c r="C93" s="34" t="s">
        <v>10</v>
      </c>
      <c r="D93" s="35"/>
      <c r="E93" s="51">
        <f>6.97+0.311</f>
        <v>7.2809999999999997</v>
      </c>
      <c r="F93" s="54"/>
      <c r="G93" s="124">
        <v>0</v>
      </c>
      <c r="H93" s="72">
        <f t="shared" ref="H93:H94" si="45">ROUND((F93+G93),2)</f>
        <v>0</v>
      </c>
      <c r="I93" s="72">
        <f t="shared" ref="I93:I94" si="46">ROUND(E93*ROUND(F93, 2), 2)</f>
        <v>0</v>
      </c>
      <c r="J93" s="72">
        <f t="shared" ref="J93:J94" si="47">ROUND(E93*ROUND(G93, 2), 2)</f>
        <v>0</v>
      </c>
      <c r="K93" s="107">
        <f t="shared" ref="K93:K94" si="48">I93+J93</f>
        <v>0</v>
      </c>
      <c r="L93" s="109"/>
    </row>
    <row r="94" spans="1:16" s="36" customFormat="1" x14ac:dyDescent="0.2">
      <c r="A94" s="49" t="s">
        <v>199</v>
      </c>
      <c r="B94" s="125" t="s">
        <v>172</v>
      </c>
      <c r="C94" s="34" t="s">
        <v>10</v>
      </c>
      <c r="D94" s="130">
        <v>1.3</v>
      </c>
      <c r="E94" s="51">
        <f>D94*E93</f>
        <v>9.4652999999999992</v>
      </c>
      <c r="F94" s="121">
        <v>0</v>
      </c>
      <c r="G94" s="31"/>
      <c r="H94" s="72">
        <f t="shared" si="45"/>
        <v>0</v>
      </c>
      <c r="I94" s="72">
        <f t="shared" si="46"/>
        <v>0</v>
      </c>
      <c r="J94" s="72">
        <f t="shared" si="47"/>
        <v>0</v>
      </c>
      <c r="K94" s="107">
        <f t="shared" si="48"/>
        <v>0</v>
      </c>
      <c r="L94" s="109"/>
    </row>
    <row r="95" spans="1:16" s="36" customFormat="1" x14ac:dyDescent="0.2">
      <c r="A95" s="83" t="s">
        <v>134</v>
      </c>
      <c r="B95" s="84" t="s">
        <v>91</v>
      </c>
      <c r="C95" s="85" t="s">
        <v>10</v>
      </c>
      <c r="D95" s="80"/>
      <c r="E95" s="81">
        <f>18.51+1.71</f>
        <v>20.220000000000002</v>
      </c>
      <c r="F95" s="71"/>
      <c r="G95" s="120">
        <v>0</v>
      </c>
      <c r="H95" s="72">
        <f>ROUND((F95+G95),2)</f>
        <v>0</v>
      </c>
      <c r="I95" s="72">
        <f>ROUND(E95*ROUND(F95, 2), 2)</f>
        <v>0</v>
      </c>
      <c r="J95" s="72">
        <f>ROUND(E95*ROUND(G95, 2), 2)</f>
        <v>0</v>
      </c>
      <c r="K95" s="107">
        <f>I95+J95</f>
        <v>0</v>
      </c>
      <c r="L95" s="108"/>
    </row>
    <row r="96" spans="1:16" s="36" customFormat="1" x14ac:dyDescent="0.2">
      <c r="A96" s="83" t="s">
        <v>135</v>
      </c>
      <c r="B96" s="128" t="s">
        <v>92</v>
      </c>
      <c r="C96" s="85" t="s">
        <v>10</v>
      </c>
      <c r="D96" s="80">
        <v>1.02</v>
      </c>
      <c r="E96" s="81">
        <f>E95*D96</f>
        <v>20.624400000000001</v>
      </c>
      <c r="F96" s="121">
        <v>0</v>
      </c>
      <c r="G96" s="31"/>
      <c r="H96" s="31">
        <f t="shared" ref="H96" si="49">ROUND((F96+G96),2)</f>
        <v>0</v>
      </c>
      <c r="I96" s="72">
        <f t="shared" ref="I96" si="50">ROUND(E96*ROUND(F96, 2), 2)</f>
        <v>0</v>
      </c>
      <c r="J96" s="72">
        <f t="shared" ref="J96" si="51">ROUND(E96*ROUND(G96, 2), 2)</f>
        <v>0</v>
      </c>
      <c r="K96" s="107">
        <f t="shared" ref="K96" si="52">I96+J96</f>
        <v>0</v>
      </c>
      <c r="L96" s="108"/>
    </row>
    <row r="97" spans="1:16" s="36" customFormat="1" x14ac:dyDescent="0.2">
      <c r="A97" s="83" t="s">
        <v>136</v>
      </c>
      <c r="B97" s="84" t="s">
        <v>94</v>
      </c>
      <c r="C97" s="85" t="s">
        <v>10</v>
      </c>
      <c r="D97" s="80"/>
      <c r="E97" s="81">
        <v>476.9</v>
      </c>
      <c r="F97" s="71"/>
      <c r="G97" s="120">
        <v>0</v>
      </c>
      <c r="H97" s="72">
        <f>ROUND((F97+G97),2)</f>
        <v>0</v>
      </c>
      <c r="I97" s="72">
        <f>ROUND(E97*ROUND(F97, 2), 2)</f>
        <v>0</v>
      </c>
      <c r="J97" s="72">
        <f>ROUND(E97*ROUND(G97, 2), 2)</f>
        <v>0</v>
      </c>
      <c r="K97" s="107">
        <f>I97+J97</f>
        <v>0</v>
      </c>
      <c r="L97" s="108"/>
    </row>
    <row r="98" spans="1:16" s="36" customFormat="1" x14ac:dyDescent="0.2">
      <c r="A98" s="49" t="s">
        <v>137</v>
      </c>
      <c r="B98" s="125" t="s">
        <v>176</v>
      </c>
      <c r="C98" s="34" t="s">
        <v>10</v>
      </c>
      <c r="D98" s="129">
        <v>1.0149999999999999</v>
      </c>
      <c r="E98" s="51">
        <f>E97*D98</f>
        <v>484.05349999999993</v>
      </c>
      <c r="F98" s="121">
        <v>0</v>
      </c>
      <c r="G98" s="31"/>
      <c r="H98" s="72">
        <f t="shared" ref="H98:H99" si="53">ROUND((F98+G98),2)</f>
        <v>0</v>
      </c>
      <c r="I98" s="72">
        <f t="shared" ref="I98:I99" si="54">ROUND(E98*ROUND(F98, 2), 2)</f>
        <v>0</v>
      </c>
      <c r="J98" s="72">
        <f t="shared" ref="J98:J99" si="55">ROUND(E98*ROUND(G98, 2), 2)</f>
        <v>0</v>
      </c>
      <c r="K98" s="107">
        <f t="shared" ref="K98:K99" si="56">I98+J98</f>
        <v>0</v>
      </c>
      <c r="L98" s="109"/>
    </row>
    <row r="99" spans="1:16" s="36" customFormat="1" ht="13.5" thickBot="1" x14ac:dyDescent="0.25">
      <c r="A99" s="49" t="s">
        <v>200</v>
      </c>
      <c r="B99" s="126" t="s">
        <v>174</v>
      </c>
      <c r="C99" s="75" t="s">
        <v>38</v>
      </c>
      <c r="D99" s="76"/>
      <c r="E99" s="77">
        <v>112.31</v>
      </c>
      <c r="F99" s="131">
        <v>0</v>
      </c>
      <c r="G99" s="79"/>
      <c r="H99" s="72">
        <f t="shared" si="53"/>
        <v>0</v>
      </c>
      <c r="I99" s="72">
        <f t="shared" si="54"/>
        <v>0</v>
      </c>
      <c r="J99" s="72">
        <f t="shared" si="55"/>
        <v>0</v>
      </c>
      <c r="K99" s="107">
        <f t="shared" si="56"/>
        <v>0</v>
      </c>
      <c r="L99" s="110"/>
    </row>
    <row r="100" spans="1:16" s="37" customFormat="1" ht="12.75" customHeight="1" thickBot="1" x14ac:dyDescent="0.25">
      <c r="A100" s="86"/>
      <c r="B100" s="87" t="s">
        <v>132</v>
      </c>
      <c r="C100" s="88"/>
      <c r="D100" s="89"/>
      <c r="E100" s="90"/>
      <c r="F100" s="91"/>
      <c r="G100" s="92"/>
      <c r="H100" s="92"/>
      <c r="I100" s="93">
        <f>SUM(I93:I99)</f>
        <v>0</v>
      </c>
      <c r="J100" s="93">
        <f t="shared" ref="J100:K100" si="57">SUM(J93:J99)</f>
        <v>0</v>
      </c>
      <c r="K100" s="93">
        <f t="shared" si="57"/>
        <v>0</v>
      </c>
      <c r="L100" s="95"/>
      <c r="P100" s="18"/>
    </row>
    <row r="101" spans="1:16" ht="13.5" thickBot="1" x14ac:dyDescent="0.25">
      <c r="A101" s="177" t="s">
        <v>201</v>
      </c>
      <c r="B101" s="178"/>
      <c r="C101" s="178"/>
      <c r="D101" s="178"/>
      <c r="E101" s="178"/>
      <c r="F101" s="178"/>
      <c r="G101" s="178"/>
      <c r="H101" s="178"/>
      <c r="I101" s="178"/>
      <c r="J101" s="178"/>
      <c r="K101" s="178"/>
      <c r="L101" s="179"/>
    </row>
    <row r="102" spans="1:16" s="36" customFormat="1" ht="25.5" x14ac:dyDescent="0.2">
      <c r="A102" s="83" t="s">
        <v>138</v>
      </c>
      <c r="B102" s="84" t="s">
        <v>160</v>
      </c>
      <c r="C102" s="85" t="s">
        <v>150</v>
      </c>
      <c r="D102" s="80"/>
      <c r="E102" s="81">
        <v>480</v>
      </c>
      <c r="F102" s="121">
        <v>0</v>
      </c>
      <c r="G102" s="133">
        <v>0</v>
      </c>
      <c r="H102" s="52">
        <f t="shared" ref="H102:H110" si="58">ROUND((F102+G102),2)</f>
        <v>0</v>
      </c>
      <c r="I102" s="52">
        <f t="shared" ref="I102:I110" si="59">ROUND(E102*ROUND(F102, 2), 2)</f>
        <v>0</v>
      </c>
      <c r="J102" s="52">
        <f t="shared" ref="J102:J110" si="60">ROUND(E102*ROUND(G102, 2), 2)</f>
        <v>0</v>
      </c>
      <c r="K102" s="53">
        <f t="shared" ref="K102:K110" si="61">I102+J102</f>
        <v>0</v>
      </c>
      <c r="L102" s="108" t="s">
        <v>175</v>
      </c>
    </row>
    <row r="103" spans="1:16" s="36" customFormat="1" ht="25.5" x14ac:dyDescent="0.2">
      <c r="A103" s="83" t="s">
        <v>139</v>
      </c>
      <c r="B103" s="84" t="s">
        <v>159</v>
      </c>
      <c r="C103" s="85" t="s">
        <v>150</v>
      </c>
      <c r="D103" s="80"/>
      <c r="E103" s="81">
        <v>216</v>
      </c>
      <c r="F103" s="121">
        <v>0</v>
      </c>
      <c r="G103" s="122">
        <v>0</v>
      </c>
      <c r="H103" s="72">
        <f t="shared" si="58"/>
        <v>0</v>
      </c>
      <c r="I103" s="72">
        <f t="shared" si="59"/>
        <v>0</v>
      </c>
      <c r="J103" s="72">
        <f t="shared" si="60"/>
        <v>0</v>
      </c>
      <c r="K103" s="107">
        <f t="shared" si="61"/>
        <v>0</v>
      </c>
      <c r="L103" s="108" t="s">
        <v>175</v>
      </c>
    </row>
    <row r="104" spans="1:16" s="36" customFormat="1" ht="25.5" x14ac:dyDescent="0.2">
      <c r="A104" s="83" t="s">
        <v>202</v>
      </c>
      <c r="B104" s="33" t="s">
        <v>161</v>
      </c>
      <c r="C104" s="116" t="s">
        <v>150</v>
      </c>
      <c r="D104" s="35"/>
      <c r="E104" s="51">
        <v>357</v>
      </c>
      <c r="F104" s="121">
        <v>0</v>
      </c>
      <c r="G104" s="122">
        <v>0</v>
      </c>
      <c r="H104" s="72">
        <f t="shared" si="58"/>
        <v>0</v>
      </c>
      <c r="I104" s="72">
        <f t="shared" si="59"/>
        <v>0</v>
      </c>
      <c r="J104" s="72">
        <f t="shared" si="60"/>
        <v>0</v>
      </c>
      <c r="K104" s="107">
        <f t="shared" si="61"/>
        <v>0</v>
      </c>
      <c r="L104" s="108" t="s">
        <v>175</v>
      </c>
    </row>
    <row r="105" spans="1:16" s="36" customFormat="1" ht="25.5" x14ac:dyDescent="0.2">
      <c r="A105" s="83" t="s">
        <v>203</v>
      </c>
      <c r="B105" s="33" t="s">
        <v>162</v>
      </c>
      <c r="C105" s="34" t="s">
        <v>150</v>
      </c>
      <c r="D105" s="35"/>
      <c r="E105" s="51">
        <v>378</v>
      </c>
      <c r="F105" s="121">
        <v>0</v>
      </c>
      <c r="G105" s="122">
        <v>0</v>
      </c>
      <c r="H105" s="72">
        <f t="shared" si="58"/>
        <v>0</v>
      </c>
      <c r="I105" s="72">
        <f t="shared" si="59"/>
        <v>0</v>
      </c>
      <c r="J105" s="72">
        <f t="shared" si="60"/>
        <v>0</v>
      </c>
      <c r="K105" s="107">
        <f t="shared" si="61"/>
        <v>0</v>
      </c>
      <c r="L105" s="108" t="s">
        <v>175</v>
      </c>
    </row>
    <row r="106" spans="1:16" s="36" customFormat="1" ht="25.5" x14ac:dyDescent="0.2">
      <c r="A106" s="83" t="s">
        <v>204</v>
      </c>
      <c r="B106" s="74" t="s">
        <v>163</v>
      </c>
      <c r="C106" s="75" t="s">
        <v>150</v>
      </c>
      <c r="D106" s="76"/>
      <c r="E106" s="77">
        <v>1968</v>
      </c>
      <c r="F106" s="121">
        <v>0</v>
      </c>
      <c r="G106" s="122">
        <v>0</v>
      </c>
      <c r="H106" s="72">
        <f t="shared" si="58"/>
        <v>0</v>
      </c>
      <c r="I106" s="72">
        <f t="shared" si="59"/>
        <v>0</v>
      </c>
      <c r="J106" s="72">
        <f t="shared" si="60"/>
        <v>0</v>
      </c>
      <c r="K106" s="107">
        <f t="shared" si="61"/>
        <v>0</v>
      </c>
      <c r="L106" s="108" t="s">
        <v>175</v>
      </c>
    </row>
    <row r="107" spans="1:16" s="36" customFormat="1" ht="25.5" x14ac:dyDescent="0.2">
      <c r="A107" s="83" t="s">
        <v>205</v>
      </c>
      <c r="B107" s="74" t="s">
        <v>164</v>
      </c>
      <c r="C107" s="75" t="s">
        <v>150</v>
      </c>
      <c r="D107" s="76"/>
      <c r="E107" s="77">
        <v>378</v>
      </c>
      <c r="F107" s="121">
        <v>0</v>
      </c>
      <c r="G107" s="132">
        <v>0</v>
      </c>
      <c r="H107" s="72">
        <f t="shared" si="58"/>
        <v>0</v>
      </c>
      <c r="I107" s="72">
        <f t="shared" si="59"/>
        <v>0</v>
      </c>
      <c r="J107" s="72">
        <f t="shared" si="60"/>
        <v>0</v>
      </c>
      <c r="K107" s="107">
        <f t="shared" si="61"/>
        <v>0</v>
      </c>
      <c r="L107" s="108" t="s">
        <v>175</v>
      </c>
    </row>
    <row r="108" spans="1:16" s="36" customFormat="1" ht="25.5" x14ac:dyDescent="0.2">
      <c r="A108" s="83" t="s">
        <v>206</v>
      </c>
      <c r="B108" s="74" t="s">
        <v>165</v>
      </c>
      <c r="C108" s="75" t="s">
        <v>150</v>
      </c>
      <c r="D108" s="76"/>
      <c r="E108" s="77">
        <v>630</v>
      </c>
      <c r="F108" s="121">
        <v>0</v>
      </c>
      <c r="G108" s="122">
        <v>0</v>
      </c>
      <c r="H108" s="72">
        <f t="shared" si="58"/>
        <v>0</v>
      </c>
      <c r="I108" s="72">
        <f t="shared" si="59"/>
        <v>0</v>
      </c>
      <c r="J108" s="72">
        <f t="shared" si="60"/>
        <v>0</v>
      </c>
      <c r="K108" s="107">
        <f t="shared" si="61"/>
        <v>0</v>
      </c>
      <c r="L108" s="108" t="s">
        <v>175</v>
      </c>
    </row>
    <row r="109" spans="1:16" s="36" customFormat="1" ht="25.5" x14ac:dyDescent="0.2">
      <c r="A109" s="83" t="s">
        <v>207</v>
      </c>
      <c r="B109" s="74" t="s">
        <v>167</v>
      </c>
      <c r="C109" s="75" t="s">
        <v>150</v>
      </c>
      <c r="D109" s="76"/>
      <c r="E109" s="77">
        <v>1650</v>
      </c>
      <c r="F109" s="121">
        <v>0</v>
      </c>
      <c r="G109" s="132">
        <v>0</v>
      </c>
      <c r="H109" s="72">
        <f t="shared" si="58"/>
        <v>0</v>
      </c>
      <c r="I109" s="72">
        <f t="shared" si="59"/>
        <v>0</v>
      </c>
      <c r="J109" s="72">
        <f t="shared" si="60"/>
        <v>0</v>
      </c>
      <c r="K109" s="107">
        <f t="shared" si="61"/>
        <v>0</v>
      </c>
      <c r="L109" s="108" t="s">
        <v>175</v>
      </c>
    </row>
    <row r="110" spans="1:16" s="36" customFormat="1" ht="26.25" thickBot="1" x14ac:dyDescent="0.25">
      <c r="A110" s="83" t="s">
        <v>208</v>
      </c>
      <c r="B110" s="74" t="s">
        <v>166</v>
      </c>
      <c r="C110" s="75" t="s">
        <v>150</v>
      </c>
      <c r="D110" s="76"/>
      <c r="E110" s="77">
        <v>1452</v>
      </c>
      <c r="F110" s="121">
        <v>0</v>
      </c>
      <c r="G110" s="132">
        <v>0</v>
      </c>
      <c r="H110" s="72">
        <f t="shared" si="58"/>
        <v>0</v>
      </c>
      <c r="I110" s="72">
        <f t="shared" si="59"/>
        <v>0</v>
      </c>
      <c r="J110" s="72">
        <f t="shared" si="60"/>
        <v>0</v>
      </c>
      <c r="K110" s="107">
        <f t="shared" si="61"/>
        <v>0</v>
      </c>
      <c r="L110" s="108" t="s">
        <v>175</v>
      </c>
    </row>
    <row r="111" spans="1:16" s="37" customFormat="1" ht="12.75" customHeight="1" thickBot="1" x14ac:dyDescent="0.25">
      <c r="A111" s="86"/>
      <c r="B111" s="87" t="s">
        <v>140</v>
      </c>
      <c r="C111" s="88"/>
      <c r="D111" s="89"/>
      <c r="E111" s="90"/>
      <c r="F111" s="91"/>
      <c r="G111" s="92"/>
      <c r="H111" s="92"/>
      <c r="I111" s="93">
        <f>SUM(I102:I110)</f>
        <v>0</v>
      </c>
      <c r="J111" s="93">
        <f t="shared" ref="J111:K111" si="62">SUM(J102:J110)</f>
        <v>0</v>
      </c>
      <c r="K111" s="93">
        <f t="shared" si="62"/>
        <v>0</v>
      </c>
      <c r="L111" s="95"/>
      <c r="P111" s="18"/>
    </row>
    <row r="112" spans="1:16" ht="13.5" customHeight="1" thickBot="1" x14ac:dyDescent="0.25">
      <c r="A112" s="177" t="s">
        <v>230</v>
      </c>
      <c r="B112" s="178"/>
      <c r="C112" s="178"/>
      <c r="D112" s="178"/>
      <c r="E112" s="178"/>
      <c r="F112" s="178"/>
      <c r="G112" s="178"/>
      <c r="H112" s="178"/>
      <c r="I112" s="178"/>
      <c r="J112" s="178"/>
      <c r="K112" s="178"/>
      <c r="L112" s="179"/>
    </row>
    <row r="113" spans="1:16" s="36" customFormat="1" ht="25.5" customHeight="1" x14ac:dyDescent="0.2">
      <c r="A113" s="83" t="s">
        <v>210</v>
      </c>
      <c r="B113" s="84" t="s">
        <v>145</v>
      </c>
      <c r="C113" s="85" t="s">
        <v>83</v>
      </c>
      <c r="D113" s="80"/>
      <c r="E113" s="81">
        <v>990</v>
      </c>
      <c r="F113" s="71"/>
      <c r="G113" s="122">
        <v>0</v>
      </c>
      <c r="H113" s="72">
        <f>ROUND((F113+G113),2)</f>
        <v>0</v>
      </c>
      <c r="I113" s="72">
        <f>ROUND(E113*ROUND(F113, 2), 2)</f>
        <v>0</v>
      </c>
      <c r="J113" s="72">
        <f>ROUND(E113*ROUND(G113, 2), 2)</f>
        <v>0</v>
      </c>
      <c r="K113" s="107">
        <f>J113+I113</f>
        <v>0</v>
      </c>
      <c r="L113" s="113"/>
      <c r="P113" s="18"/>
    </row>
    <row r="114" spans="1:16" s="36" customFormat="1" x14ac:dyDescent="0.2">
      <c r="A114" s="83" t="s">
        <v>211</v>
      </c>
      <c r="B114" s="84" t="s">
        <v>84</v>
      </c>
      <c r="C114" s="85" t="s">
        <v>38</v>
      </c>
      <c r="D114" s="80"/>
      <c r="E114" s="81">
        <f>E32/E34*E116</f>
        <v>58.636950567366632</v>
      </c>
      <c r="F114" s="54"/>
      <c r="G114" s="122">
        <v>0</v>
      </c>
      <c r="H114" s="31">
        <f t="shared" ref="H114:H120" si="63">ROUND((F114+G114),2)</f>
        <v>0</v>
      </c>
      <c r="I114" s="72">
        <f t="shared" ref="I114:I120" si="64">ROUND(E114*ROUND(F114, 2), 2)</f>
        <v>0</v>
      </c>
      <c r="J114" s="72">
        <f t="shared" ref="J114:J120" si="65">ROUND(E114*ROUND(G114, 2), 2)</f>
        <v>0</v>
      </c>
      <c r="K114" s="107">
        <f t="shared" ref="K114:K120" si="66">J114+I114</f>
        <v>0</v>
      </c>
      <c r="L114" s="111"/>
      <c r="P114" s="18"/>
    </row>
    <row r="115" spans="1:16" s="36" customFormat="1" x14ac:dyDescent="0.2">
      <c r="A115" s="49" t="s">
        <v>212</v>
      </c>
      <c r="B115" s="125" t="s">
        <v>85</v>
      </c>
      <c r="C115" s="34" t="s">
        <v>38</v>
      </c>
      <c r="D115" s="35"/>
      <c r="E115" s="51">
        <v>58.64</v>
      </c>
      <c r="F115" s="123">
        <v>0</v>
      </c>
      <c r="G115" s="31"/>
      <c r="H115" s="31">
        <f t="shared" si="63"/>
        <v>0</v>
      </c>
      <c r="I115" s="72">
        <f t="shared" si="64"/>
        <v>0</v>
      </c>
      <c r="J115" s="72">
        <f t="shared" si="65"/>
        <v>0</v>
      </c>
      <c r="K115" s="107">
        <f t="shared" si="66"/>
        <v>0</v>
      </c>
      <c r="L115" s="111"/>
    </row>
    <row r="116" spans="1:16" s="36" customFormat="1" x14ac:dyDescent="0.2">
      <c r="A116" s="83" t="s">
        <v>213</v>
      </c>
      <c r="B116" s="84" t="s">
        <v>131</v>
      </c>
      <c r="C116" s="85" t="s">
        <v>10</v>
      </c>
      <c r="D116" s="80"/>
      <c r="E116" s="81">
        <v>498</v>
      </c>
      <c r="F116" s="54"/>
      <c r="G116" s="122">
        <v>0</v>
      </c>
      <c r="H116" s="31">
        <f t="shared" si="63"/>
        <v>0</v>
      </c>
      <c r="I116" s="72">
        <f t="shared" si="64"/>
        <v>0</v>
      </c>
      <c r="J116" s="72">
        <f t="shared" si="65"/>
        <v>0</v>
      </c>
      <c r="K116" s="107">
        <f t="shared" si="66"/>
        <v>0</v>
      </c>
      <c r="L116" s="111"/>
      <c r="P116" s="18"/>
    </row>
    <row r="117" spans="1:16" s="36" customFormat="1" x14ac:dyDescent="0.2">
      <c r="A117" s="73" t="s">
        <v>214</v>
      </c>
      <c r="B117" s="126" t="s">
        <v>177</v>
      </c>
      <c r="C117" s="75" t="s">
        <v>10</v>
      </c>
      <c r="D117" s="76">
        <v>1.1000000000000001</v>
      </c>
      <c r="E117" s="77">
        <f>E116*D117</f>
        <v>547.80000000000007</v>
      </c>
      <c r="F117" s="121">
        <v>0</v>
      </c>
      <c r="G117" s="31"/>
      <c r="H117" s="31">
        <f t="shared" si="63"/>
        <v>0</v>
      </c>
      <c r="I117" s="72">
        <f t="shared" si="64"/>
        <v>0</v>
      </c>
      <c r="J117" s="72">
        <f t="shared" si="65"/>
        <v>0</v>
      </c>
      <c r="K117" s="107">
        <f t="shared" si="66"/>
        <v>0</v>
      </c>
      <c r="L117" s="111"/>
      <c r="P117" s="18"/>
    </row>
    <row r="118" spans="1:16" s="36" customFormat="1" x14ac:dyDescent="0.2">
      <c r="A118" s="73" t="s">
        <v>215</v>
      </c>
      <c r="B118" s="33" t="s">
        <v>86</v>
      </c>
      <c r="C118" s="34" t="s">
        <v>88</v>
      </c>
      <c r="D118" s="35"/>
      <c r="E118" s="51">
        <v>118</v>
      </c>
      <c r="F118" s="54"/>
      <c r="G118" s="124">
        <v>0</v>
      </c>
      <c r="H118" s="31">
        <f t="shared" si="63"/>
        <v>0</v>
      </c>
      <c r="I118" s="72">
        <f t="shared" si="64"/>
        <v>0</v>
      </c>
      <c r="J118" s="72">
        <f t="shared" si="65"/>
        <v>0</v>
      </c>
      <c r="K118" s="107">
        <f t="shared" si="66"/>
        <v>0</v>
      </c>
      <c r="L118" s="109"/>
      <c r="P118" s="18"/>
    </row>
    <row r="119" spans="1:16" s="36" customFormat="1" ht="38.25" x14ac:dyDescent="0.2">
      <c r="A119" s="73" t="s">
        <v>216</v>
      </c>
      <c r="B119" s="74" t="s">
        <v>87</v>
      </c>
      <c r="C119" s="75" t="s">
        <v>10</v>
      </c>
      <c r="D119" s="76"/>
      <c r="E119" s="77">
        <v>498</v>
      </c>
      <c r="F119" s="78"/>
      <c r="G119" s="124">
        <v>0</v>
      </c>
      <c r="H119" s="31">
        <f t="shared" si="63"/>
        <v>0</v>
      </c>
      <c r="I119" s="72">
        <f t="shared" si="64"/>
        <v>0</v>
      </c>
      <c r="J119" s="72">
        <f t="shared" si="65"/>
        <v>0</v>
      </c>
      <c r="K119" s="107">
        <f t="shared" si="66"/>
        <v>0</v>
      </c>
      <c r="L119" s="112" t="s">
        <v>144</v>
      </c>
    </row>
    <row r="120" spans="1:16" s="36" customFormat="1" ht="26.25" thickBot="1" x14ac:dyDescent="0.25">
      <c r="A120" s="73" t="s">
        <v>217</v>
      </c>
      <c r="B120" s="74" t="s">
        <v>89</v>
      </c>
      <c r="C120" s="75" t="s">
        <v>10</v>
      </c>
      <c r="D120" s="76"/>
      <c r="E120" s="77">
        <v>16.79</v>
      </c>
      <c r="F120" s="78"/>
      <c r="G120" s="124">
        <v>0</v>
      </c>
      <c r="H120" s="114">
        <f t="shared" si="63"/>
        <v>0</v>
      </c>
      <c r="I120" s="72">
        <f t="shared" si="64"/>
        <v>0</v>
      </c>
      <c r="J120" s="72">
        <f t="shared" si="65"/>
        <v>0</v>
      </c>
      <c r="K120" s="107">
        <f t="shared" si="66"/>
        <v>0</v>
      </c>
      <c r="L120" s="112" t="s">
        <v>144</v>
      </c>
    </row>
    <row r="121" spans="1:16" s="37" customFormat="1" ht="12.75" customHeight="1" thickBot="1" x14ac:dyDescent="0.25">
      <c r="A121" s="86"/>
      <c r="B121" s="87" t="s">
        <v>228</v>
      </c>
      <c r="C121" s="88"/>
      <c r="D121" s="89"/>
      <c r="E121" s="90"/>
      <c r="F121" s="91"/>
      <c r="G121" s="92"/>
      <c r="H121" s="82"/>
      <c r="I121" s="93">
        <f>SUM(I113:I120)</f>
        <v>0</v>
      </c>
      <c r="J121" s="93">
        <f>SUM(J113:J120)</f>
        <v>0</v>
      </c>
      <c r="K121" s="94">
        <f>SUM(K113:K120)</f>
        <v>0</v>
      </c>
      <c r="L121" s="95"/>
      <c r="P121" s="18"/>
    </row>
    <row r="122" spans="1:16" ht="13.5" customHeight="1" thickBot="1" x14ac:dyDescent="0.25">
      <c r="A122" s="185" t="s">
        <v>229</v>
      </c>
      <c r="B122" s="186"/>
      <c r="C122" s="186"/>
      <c r="D122" s="186"/>
      <c r="E122" s="186"/>
      <c r="F122" s="186"/>
      <c r="G122" s="186"/>
      <c r="H122" s="186"/>
      <c r="I122" s="186"/>
      <c r="J122" s="186"/>
      <c r="K122" s="186"/>
      <c r="L122" s="187"/>
    </row>
    <row r="123" spans="1:16" s="36" customFormat="1" ht="38.25" x14ac:dyDescent="0.2">
      <c r="A123" s="83" t="s">
        <v>218</v>
      </c>
      <c r="B123" s="84" t="s">
        <v>153</v>
      </c>
      <c r="C123" s="85" t="s">
        <v>83</v>
      </c>
      <c r="D123" s="80"/>
      <c r="E123" s="81">
        <v>5184</v>
      </c>
      <c r="F123" s="71"/>
      <c r="G123" s="120">
        <v>0</v>
      </c>
      <c r="H123" s="72">
        <f>ROUND((F123+G123),2)</f>
        <v>0</v>
      </c>
      <c r="I123" s="72">
        <f>ROUND(E123*ROUND(F123, 2), 2)</f>
        <v>0</v>
      </c>
      <c r="J123" s="72">
        <f>ROUND(E123*ROUND(G123, 2), 2)</f>
        <v>0</v>
      </c>
      <c r="K123" s="107">
        <f>J123+I123</f>
        <v>0</v>
      </c>
      <c r="L123" s="113"/>
      <c r="P123" s="18"/>
    </row>
    <row r="124" spans="1:16" s="36" customFormat="1" x14ac:dyDescent="0.2">
      <c r="A124" s="83" t="s">
        <v>219</v>
      </c>
      <c r="B124" s="84" t="s">
        <v>84</v>
      </c>
      <c r="C124" s="85" t="s">
        <v>38</v>
      </c>
      <c r="D124" s="80"/>
      <c r="E124" s="81">
        <v>479.48</v>
      </c>
      <c r="F124" s="54"/>
      <c r="G124" s="122">
        <v>0</v>
      </c>
      <c r="H124" s="31">
        <f t="shared" ref="H124:H125" si="67">ROUND((F124+G124),2)</f>
        <v>0</v>
      </c>
      <c r="I124" s="72">
        <f t="shared" ref="I124:I131" si="68">ROUND(E124*ROUND(F124, 2), 2)</f>
        <v>0</v>
      </c>
      <c r="J124" s="72">
        <f t="shared" ref="J124:J131" si="69">ROUND(E124*ROUND(G124, 2), 2)</f>
        <v>0</v>
      </c>
      <c r="K124" s="107">
        <f t="shared" ref="K124:K131" si="70">J124+I124</f>
        <v>0</v>
      </c>
      <c r="L124" s="111"/>
      <c r="P124" s="18"/>
    </row>
    <row r="125" spans="1:16" s="36" customFormat="1" x14ac:dyDescent="0.2">
      <c r="A125" s="49" t="s">
        <v>220</v>
      </c>
      <c r="B125" s="127" t="s">
        <v>85</v>
      </c>
      <c r="C125" s="34" t="s">
        <v>38</v>
      </c>
      <c r="D125" s="35"/>
      <c r="E125" s="51">
        <v>479.48</v>
      </c>
      <c r="F125" s="123">
        <v>0</v>
      </c>
      <c r="G125" s="31"/>
      <c r="H125" s="31">
        <f t="shared" si="67"/>
        <v>0</v>
      </c>
      <c r="I125" s="72">
        <f t="shared" si="68"/>
        <v>0</v>
      </c>
      <c r="J125" s="72">
        <f t="shared" si="69"/>
        <v>0</v>
      </c>
      <c r="K125" s="107">
        <f t="shared" si="70"/>
        <v>0</v>
      </c>
      <c r="L125" s="111"/>
    </row>
    <row r="126" spans="1:16" s="36" customFormat="1" x14ac:dyDescent="0.2">
      <c r="A126" s="83" t="s">
        <v>221</v>
      </c>
      <c r="B126" s="84" t="s">
        <v>131</v>
      </c>
      <c r="C126" s="85" t="s">
        <v>10</v>
      </c>
      <c r="D126" s="80"/>
      <c r="E126" s="81">
        <v>4072</v>
      </c>
      <c r="F126" s="54"/>
      <c r="G126" s="124">
        <v>0</v>
      </c>
      <c r="H126" s="31">
        <v>0</v>
      </c>
      <c r="I126" s="72">
        <f t="shared" si="68"/>
        <v>0</v>
      </c>
      <c r="J126" s="72">
        <f t="shared" si="69"/>
        <v>0</v>
      </c>
      <c r="K126" s="107">
        <f t="shared" si="70"/>
        <v>0</v>
      </c>
      <c r="L126" s="111"/>
      <c r="P126" s="18"/>
    </row>
    <row r="127" spans="1:16" s="36" customFormat="1" x14ac:dyDescent="0.2">
      <c r="A127" s="73" t="s">
        <v>222</v>
      </c>
      <c r="B127" s="126" t="s">
        <v>177</v>
      </c>
      <c r="C127" s="75" t="s">
        <v>10</v>
      </c>
      <c r="D127" s="76">
        <v>1.1000000000000001</v>
      </c>
      <c r="E127" s="77">
        <f>E126*D127</f>
        <v>4479.2000000000007</v>
      </c>
      <c r="F127" s="121">
        <v>0</v>
      </c>
      <c r="G127" s="31"/>
      <c r="H127" s="31">
        <v>0</v>
      </c>
      <c r="I127" s="72">
        <f t="shared" si="68"/>
        <v>0</v>
      </c>
      <c r="J127" s="72">
        <f t="shared" si="69"/>
        <v>0</v>
      </c>
      <c r="K127" s="107">
        <f t="shared" si="70"/>
        <v>0</v>
      </c>
      <c r="L127" s="111"/>
      <c r="P127" s="18"/>
    </row>
    <row r="128" spans="1:16" s="36" customFormat="1" x14ac:dyDescent="0.2">
      <c r="A128" s="73" t="s">
        <v>223</v>
      </c>
      <c r="B128" s="33" t="s">
        <v>86</v>
      </c>
      <c r="C128" s="34" t="s">
        <v>88</v>
      </c>
      <c r="D128" s="35"/>
      <c r="E128" s="51">
        <v>256</v>
      </c>
      <c r="F128" s="54"/>
      <c r="G128" s="124">
        <v>0</v>
      </c>
      <c r="H128" s="31">
        <v>0</v>
      </c>
      <c r="I128" s="72">
        <f t="shared" si="68"/>
        <v>0</v>
      </c>
      <c r="J128" s="72">
        <f t="shared" si="69"/>
        <v>0</v>
      </c>
      <c r="K128" s="107">
        <f t="shared" si="70"/>
        <v>0</v>
      </c>
      <c r="L128" s="111"/>
      <c r="P128" s="18"/>
    </row>
    <row r="129" spans="1:16" s="36" customFormat="1" ht="38.25" x14ac:dyDescent="0.2">
      <c r="A129" s="49" t="s">
        <v>224</v>
      </c>
      <c r="B129" s="33" t="s">
        <v>104</v>
      </c>
      <c r="C129" s="34" t="s">
        <v>38</v>
      </c>
      <c r="D129" s="35"/>
      <c r="E129" s="51">
        <v>10.26</v>
      </c>
      <c r="F129" s="121">
        <v>0</v>
      </c>
      <c r="G129" s="122">
        <v>0</v>
      </c>
      <c r="H129" s="31">
        <v>0</v>
      </c>
      <c r="I129" s="72">
        <f t="shared" si="68"/>
        <v>0</v>
      </c>
      <c r="J129" s="72">
        <f t="shared" si="69"/>
        <v>0</v>
      </c>
      <c r="K129" s="107">
        <f t="shared" si="70"/>
        <v>0</v>
      </c>
      <c r="L129" s="111"/>
    </row>
    <row r="130" spans="1:16" s="36" customFormat="1" ht="38.25" x14ac:dyDescent="0.2">
      <c r="A130" s="73" t="s">
        <v>225</v>
      </c>
      <c r="B130" s="74" t="s">
        <v>87</v>
      </c>
      <c r="C130" s="75" t="s">
        <v>10</v>
      </c>
      <c r="D130" s="76"/>
      <c r="E130" s="77">
        <v>4072</v>
      </c>
      <c r="F130" s="78"/>
      <c r="G130" s="124">
        <v>0</v>
      </c>
      <c r="H130" s="31">
        <v>0</v>
      </c>
      <c r="I130" s="72">
        <f t="shared" si="68"/>
        <v>0</v>
      </c>
      <c r="J130" s="72">
        <f t="shared" si="69"/>
        <v>0</v>
      </c>
      <c r="K130" s="107">
        <f t="shared" si="70"/>
        <v>0</v>
      </c>
      <c r="L130" s="112" t="s">
        <v>144</v>
      </c>
    </row>
    <row r="131" spans="1:16" s="36" customFormat="1" ht="26.25" thickBot="1" x14ac:dyDescent="0.25">
      <c r="A131" s="73" t="s">
        <v>226</v>
      </c>
      <c r="B131" s="74" t="s">
        <v>89</v>
      </c>
      <c r="C131" s="75" t="s">
        <v>10</v>
      </c>
      <c r="D131" s="76"/>
      <c r="E131" s="77">
        <v>86.41</v>
      </c>
      <c r="F131" s="78"/>
      <c r="G131" s="124">
        <v>0</v>
      </c>
      <c r="H131" s="114">
        <f t="shared" ref="H131" si="71">ROUND((F131+G131),2)</f>
        <v>0</v>
      </c>
      <c r="I131" s="72">
        <f t="shared" si="68"/>
        <v>0</v>
      </c>
      <c r="J131" s="72">
        <f t="shared" si="69"/>
        <v>0</v>
      </c>
      <c r="K131" s="107">
        <f t="shared" si="70"/>
        <v>0</v>
      </c>
      <c r="L131" s="112" t="s">
        <v>144</v>
      </c>
    </row>
    <row r="132" spans="1:16" s="37" customFormat="1" ht="12.75" customHeight="1" thickBot="1" x14ac:dyDescent="0.25">
      <c r="A132" s="86"/>
      <c r="B132" s="87" t="s">
        <v>227</v>
      </c>
      <c r="C132" s="88"/>
      <c r="D132" s="89"/>
      <c r="E132" s="90"/>
      <c r="F132" s="91"/>
      <c r="G132" s="92"/>
      <c r="H132" s="82"/>
      <c r="I132" s="93">
        <f>SUM(I123:I131)</f>
        <v>0</v>
      </c>
      <c r="J132" s="93">
        <f>SUM(J123:J131)</f>
        <v>0</v>
      </c>
      <c r="K132" s="94">
        <f>SUM(K123:K131)</f>
        <v>0</v>
      </c>
      <c r="L132" s="115"/>
      <c r="P132" s="18"/>
    </row>
    <row r="133" spans="1:16" s="38" customFormat="1" ht="13.5" thickBot="1" x14ac:dyDescent="0.25">
      <c r="A133" s="86"/>
      <c r="B133" s="87" t="s">
        <v>151</v>
      </c>
      <c r="C133" s="88"/>
      <c r="D133" s="89"/>
      <c r="E133" s="90"/>
      <c r="F133" s="91"/>
      <c r="G133" s="92"/>
      <c r="H133" s="92"/>
      <c r="I133" s="93">
        <f>I111+I100+I91+I84+I72+I61+I50+I39+I29+I121+I132</f>
        <v>0</v>
      </c>
      <c r="J133" s="93">
        <f t="shared" ref="J133:K133" si="72">J111+J100+J91+J84+J72+J61+J50+J39+J29+J121+J132</f>
        <v>0</v>
      </c>
      <c r="K133" s="93">
        <f t="shared" si="72"/>
        <v>0</v>
      </c>
      <c r="L133" s="95"/>
      <c r="P133" s="37"/>
    </row>
    <row r="134" spans="1:16" s="36" customFormat="1" ht="13.5" thickBot="1" x14ac:dyDescent="0.25">
      <c r="A134" s="96"/>
      <c r="B134" s="97" t="s">
        <v>12</v>
      </c>
      <c r="C134" s="98"/>
      <c r="D134" s="99"/>
      <c r="E134" s="100"/>
      <c r="F134" s="101"/>
      <c r="G134" s="102"/>
      <c r="H134" s="102"/>
      <c r="I134" s="117">
        <f>ROUND(I133*0.2,2)</f>
        <v>0</v>
      </c>
      <c r="J134" s="117">
        <f>ROUND(J133*0.2,2)</f>
        <v>0</v>
      </c>
      <c r="K134" s="118">
        <f>ROUND(K133*0.2,2)</f>
        <v>0</v>
      </c>
      <c r="L134" s="104"/>
      <c r="O134" s="36" t="s">
        <v>13</v>
      </c>
    </row>
    <row r="135" spans="1:16" s="36" customFormat="1" ht="13.5" thickBot="1" x14ac:dyDescent="0.25">
      <c r="A135" s="96"/>
      <c r="B135" s="97" t="s">
        <v>152</v>
      </c>
      <c r="C135" s="98"/>
      <c r="D135" s="99"/>
      <c r="E135" s="100"/>
      <c r="F135" s="101"/>
      <c r="G135" s="102"/>
      <c r="H135" s="102"/>
      <c r="I135" s="102">
        <f>I134+I133</f>
        <v>0</v>
      </c>
      <c r="J135" s="102">
        <f>J134+J133</f>
        <v>0</v>
      </c>
      <c r="K135" s="103">
        <f>K134+K133</f>
        <v>0</v>
      </c>
      <c r="L135" s="104"/>
      <c r="O135" s="36" t="s">
        <v>13</v>
      </c>
    </row>
    <row r="136" spans="1:16" s="37" customFormat="1" ht="13.5" thickBot="1" x14ac:dyDescent="0.25">
      <c r="A136" s="163" t="s">
        <v>15</v>
      </c>
      <c r="B136" s="163"/>
      <c r="C136" s="163"/>
      <c r="D136" s="163"/>
      <c r="E136" s="163"/>
      <c r="F136" s="163"/>
      <c r="G136" s="163"/>
      <c r="H136" s="163"/>
      <c r="I136" s="163"/>
      <c r="J136" s="163"/>
      <c r="K136" s="163"/>
      <c r="L136" s="163"/>
      <c r="N136" s="39"/>
      <c r="O136" s="39"/>
      <c r="P136" s="38"/>
    </row>
    <row r="137" spans="1:16" s="40" customFormat="1" ht="15.75" x14ac:dyDescent="0.25">
      <c r="A137" s="64">
        <v>1</v>
      </c>
      <c r="B137" s="164" t="s">
        <v>49</v>
      </c>
      <c r="C137" s="165"/>
      <c r="D137" s="166"/>
      <c r="E137" s="167"/>
      <c r="F137" s="165"/>
      <c r="G137" s="168"/>
      <c r="H137" s="167"/>
      <c r="I137" s="167"/>
      <c r="J137" s="167"/>
      <c r="K137" s="167"/>
      <c r="L137" s="165"/>
      <c r="P137" s="18"/>
    </row>
    <row r="138" spans="1:16" s="14" customFormat="1" ht="15.75" x14ac:dyDescent="0.25">
      <c r="A138" s="65">
        <v>2</v>
      </c>
      <c r="B138" s="169" t="s">
        <v>59</v>
      </c>
      <c r="C138" s="170"/>
      <c r="D138" s="171"/>
      <c r="E138" s="172"/>
      <c r="F138" s="173"/>
      <c r="G138" s="174"/>
      <c r="H138" s="175"/>
      <c r="I138" s="175"/>
      <c r="J138" s="175"/>
      <c r="K138" s="175"/>
      <c r="L138" s="176"/>
      <c r="P138" s="40"/>
    </row>
    <row r="139" spans="1:16" s="14" customFormat="1" ht="15.75" x14ac:dyDescent="0.25">
      <c r="A139" s="66">
        <v>3</v>
      </c>
      <c r="B139" s="169" t="s">
        <v>60</v>
      </c>
      <c r="C139" s="170"/>
      <c r="D139" s="171" t="s">
        <v>61</v>
      </c>
      <c r="E139" s="172"/>
      <c r="F139" s="173"/>
      <c r="G139" s="174"/>
      <c r="H139" s="175"/>
      <c r="I139" s="175"/>
      <c r="J139" s="175"/>
      <c r="K139" s="175"/>
      <c r="L139" s="176"/>
      <c r="P139" s="40"/>
    </row>
    <row r="140" spans="1:16" s="41" customFormat="1" ht="15" x14ac:dyDescent="0.25">
      <c r="A140" s="65">
        <v>4</v>
      </c>
      <c r="B140" s="169" t="s">
        <v>62</v>
      </c>
      <c r="C140" s="170"/>
      <c r="D140" s="171"/>
      <c r="E140" s="172"/>
      <c r="F140" s="173"/>
      <c r="G140" s="174"/>
      <c r="H140" s="175"/>
      <c r="I140" s="175"/>
      <c r="J140" s="175"/>
      <c r="K140" s="175"/>
      <c r="L140" s="176"/>
      <c r="N140" s="42"/>
      <c r="P140" s="37"/>
    </row>
    <row r="141" spans="1:16" s="41" customFormat="1" ht="15" x14ac:dyDescent="0.25">
      <c r="A141" s="66">
        <v>5</v>
      </c>
      <c r="B141" s="193" t="s">
        <v>63</v>
      </c>
      <c r="C141" s="194"/>
      <c r="D141" s="195"/>
      <c r="E141" s="196"/>
      <c r="F141" s="197"/>
      <c r="G141" s="174"/>
      <c r="H141" s="175"/>
      <c r="I141" s="175"/>
      <c r="J141" s="175"/>
      <c r="K141" s="175"/>
      <c r="L141" s="176"/>
    </row>
    <row r="142" spans="1:16" s="41" customFormat="1" ht="30.75" customHeight="1" x14ac:dyDescent="0.25">
      <c r="A142" s="67">
        <v>6</v>
      </c>
      <c r="B142" s="188" t="s">
        <v>64</v>
      </c>
      <c r="C142" s="189"/>
      <c r="D142" s="190"/>
      <c r="E142" s="191"/>
      <c r="F142" s="192"/>
      <c r="G142" s="174"/>
      <c r="H142" s="175"/>
      <c r="I142" s="175"/>
      <c r="J142" s="175"/>
      <c r="K142" s="175"/>
      <c r="L142" s="176"/>
    </row>
    <row r="143" spans="1:16" s="41" customFormat="1" ht="38.25" customHeight="1" x14ac:dyDescent="0.25">
      <c r="A143" s="65">
        <v>7</v>
      </c>
      <c r="B143" s="193" t="s">
        <v>65</v>
      </c>
      <c r="C143" s="194"/>
      <c r="D143" s="195" t="s">
        <v>66</v>
      </c>
      <c r="E143" s="196"/>
      <c r="F143" s="197"/>
      <c r="G143" s="174"/>
      <c r="H143" s="175"/>
      <c r="I143" s="175"/>
      <c r="J143" s="175"/>
      <c r="K143" s="175"/>
      <c r="L143" s="176"/>
    </row>
    <row r="144" spans="1:16" s="41" customFormat="1" ht="42" customHeight="1" x14ac:dyDescent="0.25">
      <c r="A144" s="66">
        <v>8</v>
      </c>
      <c r="B144" s="193" t="s">
        <v>67</v>
      </c>
      <c r="C144" s="194"/>
      <c r="D144" s="195" t="s">
        <v>232</v>
      </c>
      <c r="E144" s="196"/>
      <c r="F144" s="197"/>
      <c r="G144" s="174"/>
      <c r="H144" s="175"/>
      <c r="I144" s="175"/>
      <c r="J144" s="175"/>
      <c r="K144" s="175"/>
      <c r="L144" s="176"/>
      <c r="M144" s="5"/>
    </row>
    <row r="145" spans="1:13" s="41" customFormat="1" ht="30" customHeight="1" x14ac:dyDescent="0.25">
      <c r="A145" s="66">
        <v>9</v>
      </c>
      <c r="B145" s="198" t="s">
        <v>17</v>
      </c>
      <c r="C145" s="199"/>
      <c r="D145" s="190" t="s">
        <v>233</v>
      </c>
      <c r="E145" s="191"/>
      <c r="F145" s="192"/>
      <c r="G145" s="174"/>
      <c r="H145" s="175"/>
      <c r="I145" s="175"/>
      <c r="J145" s="175"/>
      <c r="K145" s="175"/>
      <c r="L145" s="176"/>
      <c r="M145" s="5"/>
    </row>
    <row r="146" spans="1:13" s="41" customFormat="1" ht="15" x14ac:dyDescent="0.25">
      <c r="A146" s="66">
        <v>10</v>
      </c>
      <c r="B146" s="198" t="s">
        <v>68</v>
      </c>
      <c r="C146" s="199"/>
      <c r="D146" s="190" t="s">
        <v>234</v>
      </c>
      <c r="E146" s="191"/>
      <c r="F146" s="192"/>
      <c r="G146" s="174"/>
      <c r="H146" s="175"/>
      <c r="I146" s="175"/>
      <c r="J146" s="175"/>
      <c r="K146" s="175"/>
      <c r="L146" s="176"/>
    </row>
    <row r="147" spans="1:13" s="41" customFormat="1" ht="15" customHeight="1" x14ac:dyDescent="0.25">
      <c r="A147" s="67">
        <v>11</v>
      </c>
      <c r="B147" s="198" t="s">
        <v>69</v>
      </c>
      <c r="C147" s="199"/>
      <c r="D147" s="190"/>
      <c r="E147" s="191"/>
      <c r="F147" s="192"/>
      <c r="G147" s="174"/>
      <c r="H147" s="175"/>
      <c r="I147" s="175"/>
      <c r="J147" s="175"/>
      <c r="K147" s="175"/>
      <c r="L147" s="176"/>
    </row>
    <row r="148" spans="1:13" s="41" customFormat="1" ht="15" x14ac:dyDescent="0.25">
      <c r="A148" s="68">
        <v>12</v>
      </c>
      <c r="B148" s="202" t="s">
        <v>70</v>
      </c>
      <c r="C148" s="203"/>
      <c r="D148" s="204" t="s">
        <v>16</v>
      </c>
      <c r="E148" s="205"/>
      <c r="F148" s="203"/>
      <c r="G148" s="174"/>
      <c r="H148" s="175"/>
      <c r="I148" s="175"/>
      <c r="J148" s="175"/>
      <c r="K148" s="175"/>
      <c r="L148" s="176"/>
    </row>
    <row r="149" spans="1:13" s="41" customFormat="1" ht="15" x14ac:dyDescent="0.25">
      <c r="A149" s="68">
        <v>13</v>
      </c>
      <c r="B149" s="198" t="s">
        <v>71</v>
      </c>
      <c r="C149" s="199"/>
      <c r="D149" s="190" t="s">
        <v>72</v>
      </c>
      <c r="E149" s="201"/>
      <c r="F149" s="200"/>
      <c r="G149" s="174"/>
      <c r="H149" s="175"/>
      <c r="I149" s="175"/>
      <c r="J149" s="175"/>
      <c r="K149" s="175"/>
      <c r="L149" s="176"/>
    </row>
    <row r="150" spans="1:13" s="41" customFormat="1" ht="15" x14ac:dyDescent="0.25">
      <c r="A150" s="68">
        <v>14</v>
      </c>
      <c r="B150" s="198" t="s">
        <v>22</v>
      </c>
      <c r="C150" s="200"/>
      <c r="D150" s="190" t="s">
        <v>23</v>
      </c>
      <c r="E150" s="201"/>
      <c r="F150" s="200"/>
      <c r="G150" s="174"/>
      <c r="H150" s="175"/>
      <c r="I150" s="175"/>
      <c r="J150" s="175"/>
      <c r="K150" s="175"/>
      <c r="L150" s="176"/>
    </row>
    <row r="151" spans="1:13" s="41" customFormat="1" ht="15" x14ac:dyDescent="0.25">
      <c r="A151" s="68">
        <v>15</v>
      </c>
      <c r="B151" s="198" t="s">
        <v>24</v>
      </c>
      <c r="C151" s="200"/>
      <c r="D151" s="190" t="s">
        <v>72</v>
      </c>
      <c r="E151" s="201"/>
      <c r="F151" s="200"/>
      <c r="G151" s="174"/>
      <c r="H151" s="175"/>
      <c r="I151" s="175"/>
      <c r="J151" s="175"/>
      <c r="K151" s="175"/>
      <c r="L151" s="176"/>
    </row>
    <row r="152" spans="1:13" s="41" customFormat="1" ht="15" x14ac:dyDescent="0.25">
      <c r="A152" s="68">
        <v>16</v>
      </c>
      <c r="B152" s="198" t="s">
        <v>73</v>
      </c>
      <c r="C152" s="199"/>
      <c r="D152" s="190" t="s">
        <v>23</v>
      </c>
      <c r="E152" s="201"/>
      <c r="F152" s="200"/>
      <c r="G152" s="174"/>
      <c r="H152" s="175"/>
      <c r="I152" s="175"/>
      <c r="J152" s="175"/>
      <c r="K152" s="175"/>
      <c r="L152" s="176"/>
    </row>
    <row r="153" spans="1:13" s="41" customFormat="1" ht="15" x14ac:dyDescent="0.25">
      <c r="A153" s="68">
        <v>17</v>
      </c>
      <c r="B153" s="198" t="s">
        <v>34</v>
      </c>
      <c r="C153" s="199"/>
      <c r="D153" s="190" t="s">
        <v>35</v>
      </c>
      <c r="E153" s="191"/>
      <c r="F153" s="192"/>
      <c r="G153" s="174"/>
      <c r="H153" s="175"/>
      <c r="I153" s="175"/>
      <c r="J153" s="175"/>
      <c r="K153" s="175"/>
      <c r="L153" s="176"/>
    </row>
    <row r="154" spans="1:13" s="41" customFormat="1" ht="15" customHeight="1" x14ac:dyDescent="0.25">
      <c r="A154" s="68">
        <v>18</v>
      </c>
      <c r="B154" s="198" t="s">
        <v>19</v>
      </c>
      <c r="C154" s="200"/>
      <c r="D154" s="190" t="s">
        <v>16</v>
      </c>
      <c r="E154" s="201"/>
      <c r="F154" s="200"/>
      <c r="G154" s="174"/>
      <c r="H154" s="175"/>
      <c r="I154" s="175"/>
      <c r="J154" s="175"/>
      <c r="K154" s="175"/>
      <c r="L154" s="176"/>
    </row>
    <row r="155" spans="1:13" s="41" customFormat="1" ht="54" customHeight="1" x14ac:dyDescent="0.25">
      <c r="A155" s="69">
        <v>19</v>
      </c>
      <c r="B155" s="198" t="s">
        <v>74</v>
      </c>
      <c r="C155" s="199"/>
      <c r="D155" s="190" t="s">
        <v>18</v>
      </c>
      <c r="E155" s="191"/>
      <c r="F155" s="192"/>
      <c r="G155" s="174"/>
      <c r="H155" s="175"/>
      <c r="I155" s="175"/>
      <c r="J155" s="175"/>
      <c r="K155" s="175"/>
      <c r="L155" s="176"/>
    </row>
    <row r="156" spans="1:13" s="41" customFormat="1" ht="42.75" customHeight="1" x14ac:dyDescent="0.25">
      <c r="A156" s="68">
        <v>20</v>
      </c>
      <c r="B156" s="198" t="s">
        <v>75</v>
      </c>
      <c r="C156" s="199"/>
      <c r="D156" s="190" t="s">
        <v>76</v>
      </c>
      <c r="E156" s="191"/>
      <c r="F156" s="192"/>
      <c r="G156" s="206"/>
      <c r="H156" s="207"/>
      <c r="I156" s="207"/>
      <c r="J156" s="207"/>
      <c r="K156" s="207"/>
      <c r="L156" s="208"/>
    </row>
    <row r="157" spans="1:13" s="41" customFormat="1" ht="39.75" customHeight="1" x14ac:dyDescent="0.25">
      <c r="A157" s="69">
        <v>21</v>
      </c>
      <c r="B157" s="198" t="s">
        <v>77</v>
      </c>
      <c r="C157" s="212"/>
      <c r="D157" s="190" t="s">
        <v>76</v>
      </c>
      <c r="E157" s="191"/>
      <c r="F157" s="192"/>
      <c r="G157" s="206"/>
      <c r="H157" s="207"/>
      <c r="I157" s="207"/>
      <c r="J157" s="207"/>
      <c r="K157" s="207"/>
      <c r="L157" s="208"/>
    </row>
    <row r="158" spans="1:13" s="41" customFormat="1" ht="26.25" customHeight="1" x14ac:dyDescent="0.25">
      <c r="A158" s="68">
        <v>22</v>
      </c>
      <c r="B158" s="198" t="s">
        <v>20</v>
      </c>
      <c r="C158" s="200"/>
      <c r="D158" s="190" t="s">
        <v>21</v>
      </c>
      <c r="E158" s="201"/>
      <c r="F158" s="200"/>
      <c r="G158" s="206"/>
      <c r="H158" s="201"/>
      <c r="I158" s="201"/>
      <c r="J158" s="201"/>
      <c r="K158" s="201"/>
      <c r="L158" s="200"/>
    </row>
    <row r="159" spans="1:13" s="41" customFormat="1" ht="30" customHeight="1" x14ac:dyDescent="0.25">
      <c r="A159" s="69">
        <v>23</v>
      </c>
      <c r="B159" s="198" t="s">
        <v>36</v>
      </c>
      <c r="C159" s="200"/>
      <c r="D159" s="190" t="s">
        <v>37</v>
      </c>
      <c r="E159" s="201"/>
      <c r="F159" s="200"/>
      <c r="G159" s="206"/>
      <c r="H159" s="201"/>
      <c r="I159" s="201"/>
      <c r="J159" s="201"/>
      <c r="K159" s="201"/>
      <c r="L159" s="200"/>
      <c r="M159" s="6"/>
    </row>
    <row r="160" spans="1:13" s="41" customFormat="1" ht="33" customHeight="1" x14ac:dyDescent="0.25">
      <c r="A160" s="68">
        <v>24</v>
      </c>
      <c r="B160" s="198" t="s">
        <v>78</v>
      </c>
      <c r="C160" s="200"/>
      <c r="D160" s="190" t="s">
        <v>25</v>
      </c>
      <c r="E160" s="201"/>
      <c r="F160" s="200"/>
      <c r="G160" s="209"/>
      <c r="H160" s="210"/>
      <c r="I160" s="210"/>
      <c r="J160" s="210"/>
      <c r="K160" s="210"/>
      <c r="L160" s="211"/>
      <c r="M160" s="6"/>
    </row>
    <row r="161" spans="1:16" s="41" customFormat="1" ht="37.5" customHeight="1" x14ac:dyDescent="0.25">
      <c r="A161" s="69">
        <v>25</v>
      </c>
      <c r="B161" s="198" t="s">
        <v>28</v>
      </c>
      <c r="C161" s="199"/>
      <c r="D161" s="190"/>
      <c r="E161" s="191"/>
      <c r="F161" s="192"/>
      <c r="G161" s="206"/>
      <c r="H161" s="207"/>
      <c r="I161" s="207"/>
      <c r="J161" s="207"/>
      <c r="K161" s="207"/>
      <c r="L161" s="208"/>
    </row>
    <row r="162" spans="1:16" s="41" customFormat="1" ht="15" x14ac:dyDescent="0.25">
      <c r="A162" s="68">
        <v>26</v>
      </c>
      <c r="B162" s="198" t="s">
        <v>26</v>
      </c>
      <c r="C162" s="200"/>
      <c r="D162" s="190" t="s">
        <v>27</v>
      </c>
      <c r="E162" s="201"/>
      <c r="F162" s="200"/>
      <c r="G162" s="221"/>
      <c r="H162" s="201"/>
      <c r="I162" s="201"/>
      <c r="J162" s="201"/>
      <c r="K162" s="201"/>
      <c r="L162" s="200"/>
    </row>
    <row r="163" spans="1:16" s="41" customFormat="1" ht="15" x14ac:dyDescent="0.25">
      <c r="A163" s="69">
        <v>27</v>
      </c>
      <c r="B163" s="198" t="s">
        <v>29</v>
      </c>
      <c r="C163" s="200"/>
      <c r="D163" s="190" t="s">
        <v>30</v>
      </c>
      <c r="E163" s="201"/>
      <c r="F163" s="200"/>
      <c r="G163" s="206"/>
      <c r="H163" s="201"/>
      <c r="I163" s="201"/>
      <c r="J163" s="201"/>
      <c r="K163" s="201"/>
      <c r="L163" s="200"/>
    </row>
    <row r="164" spans="1:16" s="41" customFormat="1" ht="15" customHeight="1" x14ac:dyDescent="0.25">
      <c r="A164" s="68">
        <v>28</v>
      </c>
      <c r="B164" s="198" t="s">
        <v>31</v>
      </c>
      <c r="C164" s="200"/>
      <c r="D164" s="190"/>
      <c r="E164" s="201"/>
      <c r="F164" s="200"/>
      <c r="G164" s="206"/>
      <c r="H164" s="201"/>
      <c r="I164" s="201"/>
      <c r="J164" s="201"/>
      <c r="K164" s="201"/>
      <c r="L164" s="200"/>
    </row>
    <row r="165" spans="1:16" s="41" customFormat="1" ht="15" x14ac:dyDescent="0.25">
      <c r="A165" s="69">
        <v>29</v>
      </c>
      <c r="B165" s="198" t="s">
        <v>32</v>
      </c>
      <c r="C165" s="200"/>
      <c r="D165" s="190"/>
      <c r="E165" s="201"/>
      <c r="F165" s="200"/>
      <c r="G165" s="206"/>
      <c r="H165" s="201"/>
      <c r="I165" s="201"/>
      <c r="J165" s="201"/>
      <c r="K165" s="201"/>
      <c r="L165" s="200"/>
    </row>
    <row r="166" spans="1:16" ht="43.5" customHeight="1" thickBot="1" x14ac:dyDescent="0.3">
      <c r="A166" s="70">
        <v>30</v>
      </c>
      <c r="B166" s="214" t="s">
        <v>33</v>
      </c>
      <c r="C166" s="215"/>
      <c r="D166" s="216"/>
      <c r="E166" s="217"/>
      <c r="F166" s="215"/>
      <c r="G166" s="218" t="s">
        <v>149</v>
      </c>
      <c r="H166" s="219"/>
      <c r="I166" s="219"/>
      <c r="J166" s="219"/>
      <c r="K166" s="219"/>
      <c r="L166" s="220"/>
      <c r="M166" s="32"/>
      <c r="P166" s="41"/>
    </row>
    <row r="167" spans="1:16" x14ac:dyDescent="0.2">
      <c r="A167" s="7"/>
      <c r="B167" s="8"/>
      <c r="C167" s="9"/>
      <c r="D167" s="55"/>
      <c r="E167" s="10"/>
      <c r="F167" s="11"/>
      <c r="G167" s="2"/>
      <c r="H167" s="2"/>
      <c r="I167" s="2"/>
      <c r="J167" s="12"/>
      <c r="K167" s="12"/>
      <c r="L167" s="2"/>
      <c r="M167" s="32"/>
    </row>
    <row r="168" spans="1:16" s="14" customFormat="1" x14ac:dyDescent="0.2">
      <c r="A168" s="7"/>
      <c r="B168" s="2"/>
      <c r="C168" s="3"/>
      <c r="D168" s="56"/>
      <c r="E168" s="2"/>
      <c r="F168" s="4"/>
      <c r="G168" s="2"/>
      <c r="H168" s="2"/>
      <c r="I168" s="2"/>
      <c r="J168" s="12"/>
      <c r="K168" s="12"/>
      <c r="L168" s="2"/>
    </row>
    <row r="169" spans="1:16" x14ac:dyDescent="0.2">
      <c r="A169" s="57" t="s">
        <v>14</v>
      </c>
      <c r="B169" s="58"/>
      <c r="C169" s="59"/>
      <c r="D169" s="60"/>
      <c r="E169" s="61"/>
      <c r="F169" s="62"/>
      <c r="G169" s="62"/>
      <c r="H169" s="62"/>
      <c r="I169" s="63"/>
      <c r="J169" s="1"/>
      <c r="K169" s="1"/>
      <c r="L169" s="1"/>
    </row>
    <row r="170" spans="1:16" x14ac:dyDescent="0.2">
      <c r="A170" s="213" t="s">
        <v>79</v>
      </c>
      <c r="B170" s="213"/>
      <c r="C170" s="213"/>
      <c r="D170" s="213"/>
      <c r="E170" s="213"/>
      <c r="F170" s="213"/>
      <c r="G170" s="213"/>
      <c r="H170" s="213"/>
      <c r="I170" s="213"/>
      <c r="J170" s="213"/>
      <c r="K170" s="213"/>
      <c r="L170" s="213"/>
    </row>
    <row r="171" spans="1:16" x14ac:dyDescent="0.2">
      <c r="A171" s="213"/>
      <c r="B171" s="213"/>
      <c r="C171" s="213"/>
      <c r="D171" s="213"/>
      <c r="E171" s="213"/>
      <c r="F171" s="213"/>
      <c r="G171" s="213"/>
      <c r="H171" s="213"/>
      <c r="I171" s="213"/>
      <c r="J171" s="213"/>
      <c r="K171" s="213"/>
      <c r="L171" s="213"/>
    </row>
    <row r="172" spans="1:16" ht="199.5" customHeight="1" x14ac:dyDescent="0.2">
      <c r="A172" s="213"/>
      <c r="B172" s="213"/>
      <c r="C172" s="213"/>
      <c r="D172" s="213"/>
      <c r="E172" s="213"/>
      <c r="F172" s="213"/>
      <c r="G172" s="213"/>
      <c r="H172" s="213"/>
      <c r="I172" s="213"/>
      <c r="J172" s="213"/>
      <c r="K172" s="213"/>
      <c r="L172" s="213"/>
    </row>
  </sheetData>
  <mergeCells count="128">
    <mergeCell ref="A170:L172"/>
    <mergeCell ref="A20:L20"/>
    <mergeCell ref="A62:L62"/>
    <mergeCell ref="A51:L51"/>
    <mergeCell ref="A101:L101"/>
    <mergeCell ref="A92:L92"/>
    <mergeCell ref="B165:C165"/>
    <mergeCell ref="D165:F165"/>
    <mergeCell ref="G165:L165"/>
    <mergeCell ref="B166:C166"/>
    <mergeCell ref="D166:F166"/>
    <mergeCell ref="G166:L166"/>
    <mergeCell ref="B163:C163"/>
    <mergeCell ref="D163:F163"/>
    <mergeCell ref="G163:L163"/>
    <mergeCell ref="B164:C164"/>
    <mergeCell ref="D164:F164"/>
    <mergeCell ref="G164:L164"/>
    <mergeCell ref="B161:C161"/>
    <mergeCell ref="D161:F161"/>
    <mergeCell ref="G161:L161"/>
    <mergeCell ref="B162:C162"/>
    <mergeCell ref="D162:F162"/>
    <mergeCell ref="G162:L162"/>
    <mergeCell ref="B159:C159"/>
    <mergeCell ref="D159:F159"/>
    <mergeCell ref="G159:L159"/>
    <mergeCell ref="B160:C160"/>
    <mergeCell ref="D160:F160"/>
    <mergeCell ref="G160:L160"/>
    <mergeCell ref="B157:C157"/>
    <mergeCell ref="D157:F157"/>
    <mergeCell ref="G157:L157"/>
    <mergeCell ref="B158:C158"/>
    <mergeCell ref="D158:F158"/>
    <mergeCell ref="G158:L158"/>
    <mergeCell ref="B155:C155"/>
    <mergeCell ref="D155:F155"/>
    <mergeCell ref="G155:L155"/>
    <mergeCell ref="B156:C156"/>
    <mergeCell ref="D156:F156"/>
    <mergeCell ref="G156:L156"/>
    <mergeCell ref="B153:C153"/>
    <mergeCell ref="D153:F153"/>
    <mergeCell ref="G153:L153"/>
    <mergeCell ref="B154:C154"/>
    <mergeCell ref="D154:F154"/>
    <mergeCell ref="G154:L154"/>
    <mergeCell ref="B150:C150"/>
    <mergeCell ref="D150:F150"/>
    <mergeCell ref="B151:C151"/>
    <mergeCell ref="D151:F151"/>
    <mergeCell ref="B152:C152"/>
    <mergeCell ref="D152:F152"/>
    <mergeCell ref="B148:C148"/>
    <mergeCell ref="D148:F148"/>
    <mergeCell ref="G148:L148"/>
    <mergeCell ref="B149:C149"/>
    <mergeCell ref="D149:F149"/>
    <mergeCell ref="G149:L149"/>
    <mergeCell ref="G150:L150"/>
    <mergeCell ref="G151:L151"/>
    <mergeCell ref="G152:L152"/>
    <mergeCell ref="B146:C146"/>
    <mergeCell ref="D146:F146"/>
    <mergeCell ref="G146:L146"/>
    <mergeCell ref="B147:C147"/>
    <mergeCell ref="D147:F147"/>
    <mergeCell ref="G147:L147"/>
    <mergeCell ref="B144:C144"/>
    <mergeCell ref="D144:F144"/>
    <mergeCell ref="G144:L144"/>
    <mergeCell ref="B145:C145"/>
    <mergeCell ref="D145:F145"/>
    <mergeCell ref="G145:L145"/>
    <mergeCell ref="B142:C142"/>
    <mergeCell ref="D142:F142"/>
    <mergeCell ref="G142:L142"/>
    <mergeCell ref="B143:C143"/>
    <mergeCell ref="D143:F143"/>
    <mergeCell ref="G143:L143"/>
    <mergeCell ref="B139:C139"/>
    <mergeCell ref="D139:F139"/>
    <mergeCell ref="B140:C140"/>
    <mergeCell ref="D140:F140"/>
    <mergeCell ref="G140:L140"/>
    <mergeCell ref="B141:C141"/>
    <mergeCell ref="D141:F141"/>
    <mergeCell ref="G141:L141"/>
    <mergeCell ref="G139:L139"/>
    <mergeCell ref="A136:L136"/>
    <mergeCell ref="B137:C137"/>
    <mergeCell ref="D137:F137"/>
    <mergeCell ref="G137:L137"/>
    <mergeCell ref="B138:C138"/>
    <mergeCell ref="D138:F138"/>
    <mergeCell ref="G138:L138"/>
    <mergeCell ref="A30:L30"/>
    <mergeCell ref="H18:H19"/>
    <mergeCell ref="I18:J18"/>
    <mergeCell ref="K18:K19"/>
    <mergeCell ref="A40:L40"/>
    <mergeCell ref="A73:L73"/>
    <mergeCell ref="A85:L85"/>
    <mergeCell ref="A112:L112"/>
    <mergeCell ref="A122:L122"/>
    <mergeCell ref="A15:L15"/>
    <mergeCell ref="F16:I16"/>
    <mergeCell ref="A17:A19"/>
    <mergeCell ref="B17:B19"/>
    <mergeCell ref="C17:C19"/>
    <mergeCell ref="D17:D19"/>
    <mergeCell ref="E17:E19"/>
    <mergeCell ref="F17:K17"/>
    <mergeCell ref="L17:L19"/>
    <mergeCell ref="F18:G18"/>
    <mergeCell ref="A8:L8"/>
    <mergeCell ref="A9:B9"/>
    <mergeCell ref="J10:L10"/>
    <mergeCell ref="A12:L12"/>
    <mergeCell ref="A13:L13"/>
    <mergeCell ref="A14:L14"/>
    <mergeCell ref="A2:L2"/>
    <mergeCell ref="A3:L3"/>
    <mergeCell ref="A4:L4"/>
    <mergeCell ref="A5:L5"/>
    <mergeCell ref="A6:L6"/>
    <mergeCell ref="A7:L7"/>
  </mergeCells>
  <phoneticPr fontId="11" type="noConversion"/>
  <pageMargins left="0.59055118110236227" right="0.19685039370078741" top="0.39370078740157483" bottom="0.39370078740157483" header="0" footer="0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инжзащ2</vt:lpstr>
      <vt:lpstr>инжзащ2!Область_печати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Подлеснов</dc:creator>
  <cp:lastModifiedBy>Кулик Марина Леонидовна</cp:lastModifiedBy>
  <cp:lastPrinted>2025-01-25T08:55:19Z</cp:lastPrinted>
  <dcterms:created xsi:type="dcterms:W3CDTF">2024-08-05T11:14:23Z</dcterms:created>
  <dcterms:modified xsi:type="dcterms:W3CDTF">2025-02-05T15:37:25Z</dcterms:modified>
</cp:coreProperties>
</file>