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60BBF785-A50D-4874-A602-6C01C0AACC87}" xr6:coauthVersionLast="47" xr6:coauthVersionMax="47" xr10:uidLastSave="{00000000-0000-0000-0000-000000000000}"/>
  <bookViews>
    <workbookView xWindow="1185" yWindow="480" windowWidth="21345" windowHeight="15015" xr2:uid="{00000000-000D-0000-FFFF-FFFF00000000}"/>
  </bookViews>
  <sheets>
    <sheet name="РДЦ" sheetId="5" r:id="rId1"/>
    <sheet name="1 этаж" sheetId="6" state="hidden" r:id="rId2"/>
  </sheets>
  <externalReferences>
    <externalReference r:id="rId3"/>
    <externalReference r:id="rId4"/>
  </externalReferences>
  <definedNames>
    <definedName name="_xlnm.Print_Area" localSheetId="0">РДЦ!$A$1:$J$13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5" l="1"/>
  <c r="L8" i="5"/>
  <c r="L7" i="5"/>
  <c r="K8" i="5" l="1"/>
  <c r="K7" i="5"/>
  <c r="G11" i="5"/>
  <c r="I11" i="5"/>
  <c r="I10" i="5"/>
  <c r="G10" i="5"/>
  <c r="I9" i="5" l="1"/>
  <c r="G8" i="5"/>
  <c r="G7" i="5"/>
  <c r="G9" i="5"/>
  <c r="G12" i="5" l="1"/>
  <c r="I8" i="5" l="1"/>
  <c r="G27" i="6" l="1"/>
  <c r="G34" i="6" s="1"/>
  <c r="I34" i="6" s="1"/>
  <c r="P39" i="6"/>
  <c r="L34" i="6"/>
  <c r="B34" i="6"/>
  <c r="L33" i="6"/>
  <c r="B33" i="6"/>
  <c r="L32" i="6"/>
  <c r="B32" i="6"/>
  <c r="L31" i="6"/>
  <c r="B31" i="6"/>
  <c r="M28" i="6"/>
  <c r="V28" i="6" s="1"/>
  <c r="I28" i="6"/>
  <c r="E28" i="6"/>
  <c r="L27" i="6"/>
  <c r="L26" i="6"/>
  <c r="L25" i="6"/>
  <c r="L24" i="6"/>
  <c r="J24" i="6"/>
  <c r="M27" i="6" l="1"/>
  <c r="M34" i="6"/>
  <c r="I27" i="6"/>
  <c r="V34" i="6"/>
  <c r="V27" i="6" l="1"/>
  <c r="W27" i="6" s="1"/>
  <c r="E26" i="6" l="1"/>
  <c r="G26" i="6"/>
  <c r="M26" i="6" s="1"/>
  <c r="G33" i="6" l="1"/>
  <c r="M33" i="6" s="1"/>
  <c r="E25" i="6" l="1"/>
  <c r="E27" i="6"/>
  <c r="E24" i="6"/>
  <c r="G24" i="6" l="1"/>
  <c r="I24" i="6" s="1"/>
  <c r="G25" i="6"/>
  <c r="I25" i="6" s="1"/>
  <c r="K24" i="6" l="1"/>
  <c r="G32" i="6"/>
  <c r="I32" i="6" s="1"/>
  <c r="M25" i="6"/>
  <c r="I29" i="6"/>
  <c r="G31" i="6"/>
  <c r="I31" i="6" s="1"/>
  <c r="M24" i="6"/>
  <c r="N24" i="6" s="1"/>
  <c r="M29" i="6" l="1"/>
  <c r="O29" i="6" s="1"/>
  <c r="M32" i="6"/>
  <c r="V25" i="6" s="1"/>
  <c r="W25" i="6" s="1"/>
  <c r="V31" i="6"/>
  <c r="M31" i="6"/>
  <c r="N31" i="6" s="1"/>
  <c r="V32" i="6"/>
  <c r="I35" i="6"/>
  <c r="I36" i="6" s="1"/>
  <c r="V24" i="6" l="1"/>
  <c r="W24" i="6" s="1"/>
  <c r="O36" i="6"/>
  <c r="P36" i="6" s="1"/>
  <c r="M35" i="6"/>
  <c r="M37" i="6" s="1"/>
  <c r="O35" i="6" l="1"/>
  <c r="P35" i="6" s="1"/>
  <c r="M36" i="6"/>
  <c r="M39" i="6"/>
  <c r="M38" i="6"/>
  <c r="I7" i="5"/>
  <c r="I12" i="5" s="1"/>
  <c r="I13" i="5" l="1"/>
  <c r="N39" i="6"/>
  <c r="M19" i="6"/>
  <c r="V39" i="6"/>
</calcChain>
</file>

<file path=xl/sharedStrings.xml><?xml version="1.0" encoding="utf-8"?>
<sst xmlns="http://schemas.openxmlformats.org/spreadsheetml/2006/main" count="116" uniqueCount="89">
  <si>
    <t>Бурляев Д.А.</t>
  </si>
  <si>
    <t>НДС</t>
  </si>
  <si>
    <t>Всего по ст.А+Б</t>
  </si>
  <si>
    <t>шт</t>
  </si>
  <si>
    <t>м</t>
  </si>
  <si>
    <t xml:space="preserve">  Б. Материалы</t>
  </si>
  <si>
    <t>Зарплата</t>
  </si>
  <si>
    <t>Расценка</t>
  </si>
  <si>
    <t>Кол-во</t>
  </si>
  <si>
    <t>Ед.изм.</t>
  </si>
  <si>
    <t>Наименование работ</t>
  </si>
  <si>
    <t>1.1</t>
  </si>
  <si>
    <t>ИТОГО С НДС</t>
  </si>
  <si>
    <t>1.2</t>
  </si>
  <si>
    <t>1.3</t>
  </si>
  <si>
    <t>1.4</t>
  </si>
  <si>
    <t>Итого по ст.А</t>
  </si>
  <si>
    <t>Итого по ст.Б</t>
  </si>
  <si>
    <t>АКТ</t>
  </si>
  <si>
    <t>мат+раб</t>
  </si>
  <si>
    <t>раб</t>
  </si>
  <si>
    <t>мат</t>
  </si>
  <si>
    <t>2.18</t>
  </si>
  <si>
    <t xml:space="preserve">   А.Монтажные работы</t>
  </si>
  <si>
    <t>Материалы</t>
  </si>
  <si>
    <t>Работа</t>
  </si>
  <si>
    <t>Цена</t>
  </si>
  <si>
    <t>Труба ПНД 25 мм</t>
  </si>
  <si>
    <t>Труба ПНД 20 мм</t>
  </si>
  <si>
    <t>Коробка установочная</t>
  </si>
  <si>
    <t>Труба ПНД 32 мм</t>
  </si>
  <si>
    <t>Унифицированная форма № КС-2</t>
  </si>
  <si>
    <t>Утверждена постановлением Госкомстата России</t>
  </si>
  <si>
    <t>от 11.11.99 № 100</t>
  </si>
  <si>
    <t/>
  </si>
  <si>
    <t>Код</t>
  </si>
  <si>
    <t xml:space="preserve">Форма по ОКУД </t>
  </si>
  <si>
    <t>Заказчик:</t>
  </si>
  <si>
    <t xml:space="preserve">ООО «Азимут»: 197198, СПб, пр. Добролюбова, д. 11, лит. Е, пом.62 
</t>
  </si>
  <si>
    <t xml:space="preserve">По ОКПО </t>
  </si>
  <si>
    <t>Подрядчик:</t>
  </si>
  <si>
    <t>ООО"Номинал", 197730, пос.Белоостров, Новое шоссе, д. 45А</t>
  </si>
  <si>
    <t xml:space="preserve">Вид деятельности по ОКДП </t>
  </si>
  <si>
    <t xml:space="preserve">Договор подряда (контракт) </t>
  </si>
  <si>
    <t xml:space="preserve">номер </t>
  </si>
  <si>
    <t>дата</t>
  </si>
  <si>
    <t>30.07.2015г.</t>
  </si>
  <si>
    <t>Вид операции</t>
  </si>
  <si>
    <t>номер док-та</t>
  </si>
  <si>
    <t>дата составления</t>
  </si>
  <si>
    <t>отчетный период</t>
  </si>
  <si>
    <t>с</t>
  </si>
  <si>
    <t>по</t>
  </si>
  <si>
    <t>1-1</t>
  </si>
  <si>
    <t>О ПРИЕМКЕ ВЫПОЛНЕННЫХ РАБОТ</t>
  </si>
  <si>
    <t xml:space="preserve">Сметная (договорная) стоимость в соответствии с договором подряда (субподряда) </t>
  </si>
  <si>
    <t>Позиция по акту</t>
  </si>
  <si>
    <t>Позиция по смете</t>
  </si>
  <si>
    <t>Стоимость</t>
  </si>
  <si>
    <t>1</t>
  </si>
  <si>
    <t>2</t>
  </si>
  <si>
    <t>3</t>
  </si>
  <si>
    <t>18</t>
  </si>
  <si>
    <t>матер</t>
  </si>
  <si>
    <t>бНДС</t>
  </si>
  <si>
    <t>Итого по ст. А + Б</t>
  </si>
  <si>
    <t xml:space="preserve">Сдал </t>
  </si>
  <si>
    <t>Нестеренко А.А.</t>
  </si>
  <si>
    <t>Принял</t>
  </si>
  <si>
    <t>Филлипов А.В.</t>
  </si>
  <si>
    <t>4</t>
  </si>
  <si>
    <t>№ АЗ -140/Заводская от 10.05.16</t>
  </si>
  <si>
    <t>Комплекс работ  по 
монтажу трубной разводки в монолите для электрической сети а объекте: многоэтажный жилой дом со встроенно-пристроенными помещениями по адресу: Санкт-Петербург, Усть–Славянка, улица Заводская, уч. 15  Секция №2</t>
  </si>
  <si>
    <t>Тип, марка, обозначение документа, опросного листа</t>
  </si>
  <si>
    <t>Примечание</t>
  </si>
  <si>
    <t>Итого руб. (с НДС)</t>
  </si>
  <si>
    <t>Всего руб. (с НДС)</t>
  </si>
  <si>
    <r>
      <rPr>
        <b/>
        <sz val="14"/>
        <rFont val="Times New Roman"/>
        <family val="1"/>
        <charset val="204"/>
      </rPr>
      <t>КОММЕРЧЕСКОЕ ПРЕДЛОЖЕНИЕ</t>
    </r>
    <r>
      <rPr>
        <b/>
        <sz val="12"/>
        <rFont val="Times New Roman"/>
        <family val="1"/>
        <charset val="204"/>
      </rPr>
      <t xml:space="preserve">
 на выполнение работ по монтажу трубной разводки в монолите для внутренних электрических сетей</t>
    </r>
  </si>
  <si>
    <t>Монтажные работы, материалы</t>
  </si>
  <si>
    <t>Цена
руб. (с НДС 20%)</t>
  </si>
  <si>
    <t>Итого
руб. (с НДС 20%)</t>
  </si>
  <si>
    <t>Расценка
руб. (с НДС 20%)</t>
  </si>
  <si>
    <t>5</t>
  </si>
  <si>
    <t>Закладная пеноплэкс 100х100х50 для скрытой установки аппаратов</t>
  </si>
  <si>
    <t>Коробка монтажная 5-ти рожковая КП-3</t>
  </si>
  <si>
    <t>Клеммная коробка с крышкой, IP21</t>
  </si>
  <si>
    <t>Труба с протяжкой ПНД Д32 мм</t>
  </si>
  <si>
    <t>Труба с протяжкой ПНД Д25 мм</t>
  </si>
  <si>
    <r>
      <t xml:space="preserve">    </t>
    </r>
    <r>
      <rPr>
        <u/>
        <sz val="10"/>
        <rFont val="Times New Roman"/>
        <family val="1"/>
        <charset val="204"/>
      </rPr>
      <t>На объекте:</t>
    </r>
    <r>
      <rPr>
        <sz val="10"/>
        <rFont val="Times New Roman"/>
        <family val="1"/>
        <charset val="204"/>
      </rPr>
      <t xml:space="preserve"> «Многоквартирный дом этажностью девять этажей и выше, объекты обслуживания  жилой застройки во встроенных, пристроенных и встроенно-пристроенных помещениях многоквартирного дома в отдельных помещениях дома, подземный гараж, расположенный по адресу: Санкт Петербург, ул. Тамбасова, земельный участок с кадастровым № 78:40:0008472:7778, площадью 2,97 га.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</si>
</sst>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_ ;\-#,##0.00\ "/>
    <numFmt numFmtId="167" formatCode="#,##0.0"/>
  </numFmts>
  <fonts count="2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scheme val="minor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0" fillId="0" borderId="0">
      <alignment horizontal="left" vertical="center"/>
    </xf>
    <xf numFmtId="0" fontId="11" fillId="0" borderId="0">
      <alignment horizontal="left" vertical="top"/>
    </xf>
    <xf numFmtId="0" fontId="12" fillId="0" borderId="0">
      <alignment horizontal="left" vertical="center"/>
    </xf>
    <xf numFmtId="0" fontId="8" fillId="0" borderId="0">
      <alignment horizontal="left" vertical="top"/>
    </xf>
    <xf numFmtId="0" fontId="12" fillId="0" borderId="7">
      <alignment horizontal="left" vertical="center"/>
    </xf>
    <xf numFmtId="0" fontId="12" fillId="0" borderId="0">
      <alignment horizontal="left" vertical="center"/>
    </xf>
    <xf numFmtId="0" fontId="13" fillId="0" borderId="0">
      <alignment horizontal="left" vertical="center"/>
    </xf>
    <xf numFmtId="0" fontId="23" fillId="0" borderId="0" applyFill="0" applyProtection="0"/>
  </cellStyleXfs>
  <cellXfs count="142">
    <xf numFmtId="0" fontId="0" fillId="0" borderId="0" xfId="0"/>
    <xf numFmtId="0" fontId="1" fillId="0" borderId="0" xfId="1"/>
    <xf numFmtId="0" fontId="1" fillId="0" borderId="1" xfId="1" applyBorder="1"/>
    <xf numFmtId="2" fontId="1" fillId="0" borderId="1" xfId="1" applyNumberFormat="1" applyBorder="1"/>
    <xf numFmtId="0" fontId="1" fillId="0" borderId="1" xfId="1" applyBorder="1" applyAlignment="1">
      <alignment horizontal="right"/>
    </xf>
    <xf numFmtId="0" fontId="1" fillId="0" borderId="1" xfId="1" applyBorder="1" applyAlignment="1">
      <alignment horizontal="left" wrapText="1"/>
    </xf>
    <xf numFmtId="0" fontId="1" fillId="0" borderId="1" xfId="1" applyBorder="1" applyAlignment="1">
      <alignment horizontal="center" wrapText="1"/>
    </xf>
    <xf numFmtId="0" fontId="3" fillId="0" borderId="1" xfId="1" applyFont="1" applyBorder="1" applyAlignment="1">
      <alignment wrapText="1"/>
    </xf>
    <xf numFmtId="49" fontId="1" fillId="0" borderId="1" xfId="1" applyNumberFormat="1" applyBorder="1" applyAlignment="1">
      <alignment horizontal="center" wrapText="1"/>
    </xf>
    <xf numFmtId="166" fontId="1" fillId="0" borderId="1" xfId="1" applyNumberFormat="1" applyBorder="1" applyAlignment="1">
      <alignment horizontal="right"/>
    </xf>
    <xf numFmtId="0" fontId="1" fillId="0" borderId="1" xfId="1" applyBorder="1" applyAlignment="1">
      <alignment wrapText="1"/>
    </xf>
    <xf numFmtId="164" fontId="1" fillId="0" borderId="0" xfId="1" applyNumberFormat="1"/>
    <xf numFmtId="164" fontId="1" fillId="0" borderId="1" xfId="1" applyNumberFormat="1" applyBorder="1"/>
    <xf numFmtId="165" fontId="1" fillId="0" borderId="0" xfId="1" applyNumberFormat="1"/>
    <xf numFmtId="0" fontId="8" fillId="0" borderId="0" xfId="5" applyAlignment="1">
      <alignment horizontal="left" vertical="top" wrapText="1"/>
    </xf>
    <xf numFmtId="0" fontId="12" fillId="0" borderId="1" xfId="7" applyBorder="1" applyAlignment="1">
      <alignment horizontal="center" vertical="center" wrapText="1"/>
    </xf>
    <xf numFmtId="0" fontId="12" fillId="0" borderId="1" xfId="7" applyBorder="1" applyAlignment="1">
      <alignment horizontal="left" vertical="center" wrapText="1"/>
    </xf>
    <xf numFmtId="0" fontId="13" fillId="0" borderId="1" xfId="8" applyBorder="1" applyAlignment="1">
      <alignment horizontal="center" vertical="center" wrapText="1"/>
    </xf>
    <xf numFmtId="0" fontId="1" fillId="0" borderId="0" xfId="1" applyFont="1" applyFill="1"/>
    <xf numFmtId="164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164" fontId="1" fillId="0" borderId="2" xfId="1" applyNumberFormat="1" applyFont="1" applyFill="1" applyBorder="1"/>
    <xf numFmtId="0" fontId="1" fillId="0" borderId="4" xfId="1" applyFont="1" applyFill="1" applyBorder="1"/>
    <xf numFmtId="164" fontId="1" fillId="0" borderId="0" xfId="1" applyNumberFormat="1" applyFont="1" applyFill="1" applyBorder="1"/>
    <xf numFmtId="0" fontId="1" fillId="0" borderId="0" xfId="1" applyFont="1" applyFill="1" applyBorder="1"/>
    <xf numFmtId="0" fontId="0" fillId="0" borderId="5" xfId="0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/>
    </xf>
    <xf numFmtId="164" fontId="1" fillId="0" borderId="0" xfId="1" applyNumberFormat="1" applyFont="1" applyFill="1"/>
    <xf numFmtId="0" fontId="1" fillId="0" borderId="0" xfId="1" applyFont="1" applyFill="1" applyAlignment="1">
      <alignment horizontal="center"/>
    </xf>
    <xf numFmtId="164" fontId="1" fillId="0" borderId="1" xfId="1" applyNumberFormat="1" applyFont="1" applyFill="1" applyBorder="1"/>
    <xf numFmtId="2" fontId="1" fillId="0" borderId="1" xfId="1" applyNumberFormat="1" applyFont="1" applyFill="1" applyBorder="1"/>
    <xf numFmtId="49" fontId="1" fillId="0" borderId="1" xfId="1" applyNumberFormat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0" fontId="3" fillId="0" borderId="1" xfId="1" applyFont="1" applyFill="1" applyBorder="1"/>
    <xf numFmtId="0" fontId="1" fillId="0" borderId="1" xfId="1" applyFont="1" applyFill="1" applyBorder="1"/>
    <xf numFmtId="2" fontId="5" fillId="0" borderId="1" xfId="1" applyNumberFormat="1" applyFont="1" applyFill="1" applyBorder="1"/>
    <xf numFmtId="164" fontId="5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/>
    <xf numFmtId="49" fontId="1" fillId="0" borderId="2" xfId="1" applyNumberFormat="1" applyBorder="1" applyAlignment="1">
      <alignment horizontal="center"/>
    </xf>
    <xf numFmtId="0" fontId="1" fillId="0" borderId="1" xfId="1" applyFont="1" applyFill="1" applyBorder="1" applyAlignment="1">
      <alignment horizontal="left" wrapText="1"/>
    </xf>
    <xf numFmtId="2" fontId="1" fillId="0" borderId="1" xfId="1" applyNumberFormat="1" applyFont="1" applyFill="1" applyBorder="1" applyAlignment="1">
      <alignment horizontal="right"/>
    </xf>
    <xf numFmtId="166" fontId="1" fillId="0" borderId="1" xfId="1" applyNumberFormat="1" applyFont="1" applyFill="1" applyBorder="1" applyAlignment="1">
      <alignment horizontal="right"/>
    </xf>
    <xf numFmtId="0" fontId="1" fillId="0" borderId="1" xfId="1" applyFont="1" applyFill="1" applyBorder="1" applyAlignment="1">
      <alignment horizontal="left"/>
    </xf>
    <xf numFmtId="164" fontId="1" fillId="0" borderId="1" xfId="1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0" fontId="1" fillId="0" borderId="1" xfId="1" applyFont="1" applyFill="1" applyBorder="1" applyAlignment="1">
      <alignment wrapText="1"/>
    </xf>
    <xf numFmtId="0" fontId="2" fillId="0" borderId="1" xfId="1" applyFont="1" applyFill="1" applyBorder="1"/>
    <xf numFmtId="2" fontId="1" fillId="0" borderId="0" xfId="1" applyNumberFormat="1" applyFont="1" applyFill="1"/>
    <xf numFmtId="167" fontId="7" fillId="0" borderId="1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0" fontId="1" fillId="0" borderId="1" xfId="1" applyBorder="1" applyAlignment="1">
      <alignment horizontal="center"/>
    </xf>
    <xf numFmtId="0" fontId="1" fillId="0" borderId="0" xfId="1" applyAlignment="1">
      <alignment horizontal="center" wrapText="1"/>
    </xf>
    <xf numFmtId="0" fontId="1" fillId="0" borderId="0" xfId="1" applyFont="1" applyFill="1" applyAlignment="1">
      <alignment horizontal="right"/>
    </xf>
    <xf numFmtId="0" fontId="0" fillId="0" borderId="0" xfId="0" applyAlignment="1"/>
    <xf numFmtId="0" fontId="0" fillId="0" borderId="0" xfId="0" applyAlignment="1">
      <alignment vertical="top"/>
    </xf>
    <xf numFmtId="0" fontId="12" fillId="0" borderId="0" xfId="7" applyAlignment="1">
      <alignment horizontal="right" vertical="center" wrapText="1"/>
    </xf>
    <xf numFmtId="0" fontId="13" fillId="0" borderId="0" xfId="8" applyAlignment="1">
      <alignment horizontal="left" vertical="center" wrapText="1"/>
    </xf>
    <xf numFmtId="0" fontId="13" fillId="0" borderId="0" xfId="6" applyFont="1" applyBorder="1" applyAlignment="1">
      <alignment horizontal="left" vertical="center" wrapText="1"/>
    </xf>
    <xf numFmtId="0" fontId="12" fillId="0" borderId="0" xfId="7" applyAlignment="1">
      <alignment horizontal="left" vertical="center" wrapText="1"/>
    </xf>
    <xf numFmtId="0" fontId="12" fillId="0" borderId="7" xfId="6" applyAlignment="1">
      <alignment horizontal="left" vertical="center" wrapText="1"/>
    </xf>
    <xf numFmtId="0" fontId="1" fillId="0" borderId="1" xfId="1" applyBorder="1" applyAlignment="1">
      <alignment horizontal="center"/>
    </xf>
    <xf numFmtId="0" fontId="27" fillId="0" borderId="1" xfId="1" applyFont="1" applyFill="1" applyBorder="1" applyAlignment="1">
      <alignment horizontal="center" vertical="center" wrapText="1"/>
    </xf>
    <xf numFmtId="0" fontId="27" fillId="0" borderId="16" xfId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/>
    </xf>
    <xf numFmtId="0" fontId="27" fillId="0" borderId="17" xfId="1" applyFont="1" applyFill="1" applyBorder="1" applyAlignment="1">
      <alignment horizontal="center" vertical="center"/>
    </xf>
    <xf numFmtId="0" fontId="17" fillId="0" borderId="0" xfId="1" applyFont="1" applyFill="1" applyAlignment="1">
      <alignment horizontal="center" vertical="center"/>
    </xf>
    <xf numFmtId="0" fontId="18" fillId="0" borderId="16" xfId="1" applyFont="1" applyFill="1" applyBorder="1" applyAlignment="1">
      <alignment vertical="center"/>
    </xf>
    <xf numFmtId="0" fontId="20" fillId="0" borderId="1" xfId="1" quotePrefix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/>
    </xf>
    <xf numFmtId="0" fontId="18" fillId="0" borderId="1" xfId="1" applyFont="1" applyFill="1" applyBorder="1" applyAlignment="1">
      <alignment vertical="center"/>
    </xf>
    <xf numFmtId="0" fontId="18" fillId="0" borderId="17" xfId="1" applyFont="1" applyFill="1" applyBorder="1" applyAlignment="1">
      <alignment vertical="center"/>
    </xf>
    <xf numFmtId="49" fontId="18" fillId="0" borderId="16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3" fontId="18" fillId="0" borderId="1" xfId="1" applyNumberFormat="1" applyFont="1" applyFill="1" applyBorder="1" applyAlignment="1">
      <alignment horizontal="center" vertical="center"/>
    </xf>
    <xf numFmtId="4" fontId="18" fillId="0" borderId="1" xfId="1" applyNumberFormat="1" applyFont="1" applyFill="1" applyBorder="1" applyAlignment="1">
      <alignment vertical="center"/>
    </xf>
    <xf numFmtId="166" fontId="25" fillId="0" borderId="17" xfId="1" applyNumberFormat="1" applyFont="1" applyFill="1" applyBorder="1" applyAlignment="1">
      <alignment vertical="center" wrapText="1"/>
    </xf>
    <xf numFmtId="0" fontId="1" fillId="0" borderId="0" xfId="1" applyFont="1" applyFill="1" applyAlignment="1">
      <alignment vertical="center"/>
    </xf>
    <xf numFmtId="0" fontId="25" fillId="0" borderId="17" xfId="1" applyFont="1" applyFill="1" applyBorder="1" applyAlignment="1">
      <alignment vertical="center" wrapText="1"/>
    </xf>
    <xf numFmtId="0" fontId="25" fillId="0" borderId="17" xfId="1" applyFont="1" applyFill="1" applyBorder="1" applyAlignment="1">
      <alignment horizontal="center" vertical="center"/>
    </xf>
    <xf numFmtId="49" fontId="19" fillId="0" borderId="16" xfId="1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vertical="center"/>
    </xf>
    <xf numFmtId="3" fontId="19" fillId="0" borderId="1" xfId="1" applyNumberFormat="1" applyFont="1" applyFill="1" applyBorder="1" applyAlignment="1">
      <alignment vertical="center"/>
    </xf>
    <xf numFmtId="4" fontId="19" fillId="0" borderId="1" xfId="1" applyNumberFormat="1" applyFont="1" applyFill="1" applyBorder="1" applyAlignment="1">
      <alignment vertical="center"/>
    </xf>
    <xf numFmtId="0" fontId="19" fillId="0" borderId="17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49" fontId="21" fillId="0" borderId="13" xfId="1" applyNumberFormat="1" applyFont="1" applyFill="1" applyBorder="1" applyAlignment="1">
      <alignment horizontal="center" vertical="center" wrapText="1"/>
    </xf>
    <xf numFmtId="0" fontId="21" fillId="0" borderId="14" xfId="1" applyFont="1" applyFill="1" applyBorder="1" applyAlignment="1">
      <alignment horizontal="center" vertical="center" wrapText="1"/>
    </xf>
    <xf numFmtId="0" fontId="21" fillId="0" borderId="14" xfId="1" applyFont="1" applyFill="1" applyBorder="1" applyAlignment="1">
      <alignment vertical="center"/>
    </xf>
    <xf numFmtId="4" fontId="21" fillId="0" borderId="14" xfId="1" applyNumberFormat="1" applyFont="1" applyFill="1" applyBorder="1" applyAlignment="1">
      <alignment vertical="center"/>
    </xf>
    <xf numFmtId="0" fontId="21" fillId="0" borderId="15" xfId="1" applyFont="1" applyFill="1" applyBorder="1" applyAlignment="1">
      <alignment vertical="center"/>
    </xf>
    <xf numFmtId="0" fontId="22" fillId="0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27" fillId="0" borderId="10" xfId="1" applyFont="1" applyFill="1" applyBorder="1" applyAlignment="1">
      <alignment horizontal="center" vertical="center"/>
    </xf>
    <xf numFmtId="0" fontId="27" fillId="0" borderId="16" xfId="1" applyFont="1" applyFill="1" applyBorder="1" applyAlignment="1">
      <alignment horizontal="center" vertical="center"/>
    </xf>
    <xf numFmtId="0" fontId="19" fillId="0" borderId="0" xfId="1" quotePrefix="1" applyFont="1" applyFill="1" applyAlignment="1">
      <alignment horizontal="center" vertical="center" wrapText="1"/>
    </xf>
    <xf numFmtId="0" fontId="27" fillId="0" borderId="12" xfId="1" applyFont="1" applyFill="1" applyBorder="1" applyAlignment="1">
      <alignment horizontal="center" vertical="center"/>
    </xf>
    <xf numFmtId="0" fontId="27" fillId="0" borderId="17" xfId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 vertical="center" wrapText="1"/>
    </xf>
    <xf numFmtId="0" fontId="27" fillId="0" borderId="11" xfId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/>
    </xf>
    <xf numFmtId="0" fontId="27" fillId="0" borderId="11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" fillId="0" borderId="0" xfId="1" applyFont="1" applyFill="1" applyAlignment="1">
      <alignment horizontal="right"/>
    </xf>
    <xf numFmtId="0" fontId="1" fillId="0" borderId="0" xfId="1" applyAlignment="1">
      <alignment horizontal="center" wrapText="1"/>
    </xf>
    <xf numFmtId="0" fontId="5" fillId="0" borderId="8" xfId="1" applyFont="1" applyFill="1" applyBorder="1" applyAlignment="1">
      <alignment horizontal="right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1" applyFont="1" applyAlignment="1">
      <alignment horizontal="center" wrapText="1"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1" applyFont="1" applyAlignment="1">
      <alignment horizontal="center" wrapText="1"/>
    </xf>
    <xf numFmtId="0" fontId="4" fillId="0" borderId="9" xfId="1" quotePrefix="1" applyFont="1" applyFill="1" applyBorder="1" applyAlignment="1">
      <alignment horizontal="center"/>
    </xf>
    <xf numFmtId="0" fontId="0" fillId="0" borderId="0" xfId="0" applyAlignment="1"/>
    <xf numFmtId="0" fontId="0" fillId="0" borderId="8" xfId="0" applyBorder="1" applyAlignment="1"/>
    <xf numFmtId="0" fontId="1" fillId="0" borderId="0" xfId="1" applyAlignment="1"/>
    <xf numFmtId="0" fontId="1" fillId="0" borderId="0" xfId="1" applyAlignment="1">
      <alignment vertical="top" wrapText="1"/>
    </xf>
    <xf numFmtId="0" fontId="0" fillId="0" borderId="0" xfId="0" applyAlignment="1">
      <alignment vertical="top"/>
    </xf>
    <xf numFmtId="0" fontId="12" fillId="0" borderId="0" xfId="7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13" fillId="0" borderId="0" xfId="8" applyAlignment="1">
      <alignment horizontal="left" vertical="center" wrapText="1"/>
    </xf>
    <xf numFmtId="0" fontId="10" fillId="0" borderId="0" xfId="2" applyAlignment="1">
      <alignment horizontal="left" vertical="center" wrapText="1"/>
    </xf>
    <xf numFmtId="0" fontId="11" fillId="0" borderId="0" xfId="3" applyAlignment="1">
      <alignment horizontal="left" vertical="top" wrapText="1"/>
    </xf>
    <xf numFmtId="0" fontId="12" fillId="0" borderId="0" xfId="4" applyAlignment="1">
      <alignment horizontal="right" vertical="center" wrapText="1"/>
    </xf>
    <xf numFmtId="0" fontId="11" fillId="0" borderId="0" xfId="3" applyAlignment="1">
      <alignment horizontal="right" vertical="top" wrapText="1"/>
    </xf>
    <xf numFmtId="0" fontId="13" fillId="0" borderId="0" xfId="6" applyFont="1" applyBorder="1" applyAlignment="1">
      <alignment horizontal="left" vertical="center" wrapText="1"/>
    </xf>
    <xf numFmtId="0" fontId="12" fillId="0" borderId="0" xfId="7" applyAlignment="1">
      <alignment horizontal="left" vertical="center" wrapText="1"/>
    </xf>
    <xf numFmtId="0" fontId="12" fillId="0" borderId="7" xfId="6" applyAlignment="1">
      <alignment horizontal="left" vertical="center" wrapText="1"/>
    </xf>
    <xf numFmtId="0" fontId="12" fillId="0" borderId="1" xfId="2" applyFont="1" applyBorder="1" applyAlignment="1">
      <alignment horizontal="center" vertical="center" wrapText="1"/>
    </xf>
  </cellXfs>
  <cellStyles count="10">
    <cellStyle name="S0" xfId="3" xr:uid="{00000000-0005-0000-0000-000000000000}"/>
    <cellStyle name="S2" xfId="2" xr:uid="{00000000-0005-0000-0000-000001000000}"/>
    <cellStyle name="S3" xfId="7" xr:uid="{00000000-0005-0000-0000-000002000000}"/>
    <cellStyle name="S4" xfId="4" xr:uid="{00000000-0005-0000-0000-000003000000}"/>
    <cellStyle name="S5" xfId="5" xr:uid="{00000000-0005-0000-0000-000004000000}"/>
    <cellStyle name="S6" xfId="6" xr:uid="{00000000-0005-0000-0000-000005000000}"/>
    <cellStyle name="S7" xfId="8" xr:uid="{00000000-0005-0000-0000-000006000000}"/>
    <cellStyle name="Обычный" xfId="0" builtinId="0"/>
    <cellStyle name="Обычный 2" xfId="1" xr:uid="{00000000-0005-0000-0000-000008000000}"/>
    <cellStyle name="Обычный 5" xfId="9" xr:uid="{00000000-0005-0000-0000-00000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3;&#1086;&#1084;&#1080;&#1085;&#1072;&#1083;\&#1058;&#1088;&#1091;&#1073;&#1085;&#1072;&#1103;%20&#1088;&#1072;&#1079;&#1074;&#1086;&#1076;&#1082;&#1072;\&#1063;&#1077;&#1088;&#1085;&#1072;&#1103;%20&#1088;&#1077;&#1095;&#1082;&#1072;%20&#1082;&#1086;&#1088;&#1087;&#1091;&#1089;%201.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3;&#1086;&#1084;&#1080;&#1085;&#1072;&#1083;\&#1058;&#1088;&#1091;&#1073;&#1085;&#1072;&#1103;%20&#1088;&#1072;&#1079;&#1074;&#1086;&#1076;&#1082;&#1072;\&#1063;&#1077;&#1088;&#1085;&#1072;&#1103;%20&#1088;&#1077;&#1095;&#1082;&#1072;%20&#1082;&#1086;&#1088;&#1087;&#1091;&#1089;%201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пус 1.12 (2)"/>
      <sheetName val="смета 1.13"/>
      <sheetName val="КС-6а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6">
          <cell r="B6" t="str">
            <v>Труба ПНД 25 мм</v>
          </cell>
        </row>
        <row r="9">
          <cell r="N9">
            <v>279417.12862463994</v>
          </cell>
        </row>
        <row r="41">
          <cell r="B41" t="str">
            <v>Кабель ВВГнг(А)-FRLS 3х4,0мм2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пус 1.12 (2)"/>
      <sheetName val="смета 1.13"/>
      <sheetName val="КС-6а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6">
          <cell r="J6">
            <v>5450</v>
          </cell>
        </row>
        <row r="9">
          <cell r="K9">
            <v>440206.50799999997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"/>
  <sheetViews>
    <sheetView tabSelected="1" view="pageBreakPreview" zoomScale="115" zoomScaleNormal="100" zoomScaleSheetLayoutView="115" workbookViewId="0">
      <selection activeCell="G10" sqref="G10"/>
    </sheetView>
  </sheetViews>
  <sheetFormatPr defaultColWidth="9.140625" defaultRowHeight="12.75" x14ac:dyDescent="0.2"/>
  <cols>
    <col min="1" max="1" width="6.7109375" style="97" customWidth="1"/>
    <col min="2" max="2" width="41.7109375" style="97" customWidth="1"/>
    <col min="3" max="3" width="16.7109375" style="97" customWidth="1"/>
    <col min="4" max="4" width="5.85546875" style="97" customWidth="1"/>
    <col min="5" max="5" width="8.140625" style="97" customWidth="1"/>
    <col min="6" max="6" width="12.7109375" style="97" customWidth="1"/>
    <col min="7" max="7" width="13.42578125" style="97" customWidth="1"/>
    <col min="8" max="8" width="13" style="97" customWidth="1"/>
    <col min="9" max="9" width="14.42578125" style="97" customWidth="1"/>
    <col min="10" max="10" width="15" style="97" customWidth="1"/>
    <col min="11" max="16384" width="9.140625" style="18"/>
  </cols>
  <sheetData>
    <row r="1" spans="1:12" ht="34.5" customHeight="1" x14ac:dyDescent="0.2">
      <c r="A1" s="100" t="s">
        <v>77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2" ht="51" customHeight="1" thickBot="1" x14ac:dyDescent="0.25">
      <c r="A2" s="103" t="s">
        <v>88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2" ht="15" customHeight="1" x14ac:dyDescent="0.2">
      <c r="A3" s="98"/>
      <c r="B3" s="104" t="s">
        <v>10</v>
      </c>
      <c r="C3" s="106" t="s">
        <v>73</v>
      </c>
      <c r="D3" s="104" t="s">
        <v>9</v>
      </c>
      <c r="E3" s="104" t="s">
        <v>8</v>
      </c>
      <c r="F3" s="104" t="s">
        <v>24</v>
      </c>
      <c r="G3" s="104"/>
      <c r="H3" s="104" t="s">
        <v>25</v>
      </c>
      <c r="I3" s="104"/>
      <c r="J3" s="101" t="s">
        <v>74</v>
      </c>
    </row>
    <row r="4" spans="1:12" ht="25.5" customHeight="1" x14ac:dyDescent="0.2">
      <c r="A4" s="99"/>
      <c r="B4" s="105"/>
      <c r="C4" s="107"/>
      <c r="D4" s="105"/>
      <c r="E4" s="105"/>
      <c r="F4" s="64" t="s">
        <v>79</v>
      </c>
      <c r="G4" s="64" t="s">
        <v>80</v>
      </c>
      <c r="H4" s="64" t="s">
        <v>81</v>
      </c>
      <c r="I4" s="64" t="s">
        <v>80</v>
      </c>
      <c r="J4" s="102"/>
    </row>
    <row r="5" spans="1:12" s="68" customFormat="1" ht="17.25" customHeight="1" x14ac:dyDescent="0.25">
      <c r="A5" s="65">
        <v>1</v>
      </c>
      <c r="B5" s="66">
        <v>2</v>
      </c>
      <c r="C5" s="64">
        <v>3</v>
      </c>
      <c r="D5" s="66">
        <v>4</v>
      </c>
      <c r="E5" s="66">
        <v>5</v>
      </c>
      <c r="F5" s="66">
        <v>6</v>
      </c>
      <c r="G5" s="66">
        <v>7</v>
      </c>
      <c r="H5" s="66">
        <v>8</v>
      </c>
      <c r="I5" s="66">
        <v>9</v>
      </c>
      <c r="J5" s="67">
        <v>10</v>
      </c>
    </row>
    <row r="6" spans="1:12" ht="23.25" customHeight="1" x14ac:dyDescent="0.2">
      <c r="A6" s="69"/>
      <c r="B6" s="70" t="s">
        <v>78</v>
      </c>
      <c r="C6" s="70"/>
      <c r="D6" s="71"/>
      <c r="E6" s="72"/>
      <c r="F6" s="72"/>
      <c r="G6" s="72"/>
      <c r="H6" s="72"/>
      <c r="I6" s="72"/>
      <c r="J6" s="73"/>
    </row>
    <row r="7" spans="1:12" s="81" customFormat="1" ht="24.75" customHeight="1" x14ac:dyDescent="0.25">
      <c r="A7" s="74" t="s">
        <v>59</v>
      </c>
      <c r="B7" s="75" t="s">
        <v>86</v>
      </c>
      <c r="C7" s="76"/>
      <c r="D7" s="77" t="s">
        <v>4</v>
      </c>
      <c r="E7" s="78">
        <v>12835</v>
      </c>
      <c r="F7" s="79"/>
      <c r="G7" s="79">
        <f>F7*E7</f>
        <v>0</v>
      </c>
      <c r="H7" s="79"/>
      <c r="I7" s="79">
        <f>H7*E7</f>
        <v>0</v>
      </c>
      <c r="J7" s="80"/>
      <c r="K7" s="81">
        <f>E7/627</f>
        <v>20.470494417862838</v>
      </c>
      <c r="L7" s="81">
        <f>E7/I16</f>
        <v>0.19767304862356569</v>
      </c>
    </row>
    <row r="8" spans="1:12" s="81" customFormat="1" ht="24.75" customHeight="1" x14ac:dyDescent="0.25">
      <c r="A8" s="74" t="s">
        <v>60</v>
      </c>
      <c r="B8" s="75" t="s">
        <v>87</v>
      </c>
      <c r="C8" s="76"/>
      <c r="D8" s="77" t="s">
        <v>4</v>
      </c>
      <c r="E8" s="78">
        <f>64450+627*4</f>
        <v>66958</v>
      </c>
      <c r="F8" s="79"/>
      <c r="G8" s="79">
        <f t="shared" ref="G8:G9" si="0">F8*E8</f>
        <v>0</v>
      </c>
      <c r="H8" s="79"/>
      <c r="I8" s="79">
        <f t="shared" ref="I8:I9" si="1">H8*E8</f>
        <v>0</v>
      </c>
      <c r="J8" s="82"/>
      <c r="K8" s="81">
        <f>E8/I17</f>
        <v>106.79106858054226</v>
      </c>
      <c r="L8" s="81">
        <f>E8/I16</f>
        <v>1.0312264892665923</v>
      </c>
    </row>
    <row r="9" spans="1:12" s="81" customFormat="1" ht="24" customHeight="1" x14ac:dyDescent="0.25">
      <c r="A9" s="74" t="s">
        <v>61</v>
      </c>
      <c r="B9" s="75" t="s">
        <v>84</v>
      </c>
      <c r="C9" s="76"/>
      <c r="D9" s="77" t="s">
        <v>3</v>
      </c>
      <c r="E9" s="78">
        <v>4139</v>
      </c>
      <c r="F9" s="79"/>
      <c r="G9" s="79">
        <f t="shared" si="0"/>
        <v>0</v>
      </c>
      <c r="H9" s="79"/>
      <c r="I9" s="79">
        <f t="shared" si="1"/>
        <v>0</v>
      </c>
      <c r="J9" s="83"/>
    </row>
    <row r="10" spans="1:12" s="81" customFormat="1" ht="24.75" customHeight="1" x14ac:dyDescent="0.25">
      <c r="A10" s="74" t="s">
        <v>70</v>
      </c>
      <c r="B10" s="75" t="s">
        <v>83</v>
      </c>
      <c r="C10" s="76"/>
      <c r="D10" s="77" t="s">
        <v>3</v>
      </c>
      <c r="E10" s="78">
        <v>12899</v>
      </c>
      <c r="F10" s="79"/>
      <c r="G10" s="79">
        <f>F10*E10</f>
        <v>0</v>
      </c>
      <c r="H10" s="79"/>
      <c r="I10" s="79">
        <f>H10*E10</f>
        <v>0</v>
      </c>
      <c r="J10" s="80"/>
    </row>
    <row r="11" spans="1:12" s="81" customFormat="1" ht="24.75" customHeight="1" x14ac:dyDescent="0.25">
      <c r="A11" s="74" t="s">
        <v>82</v>
      </c>
      <c r="B11" s="75" t="s">
        <v>85</v>
      </c>
      <c r="C11" s="76"/>
      <c r="D11" s="77" t="s">
        <v>3</v>
      </c>
      <c r="E11" s="78">
        <v>1254</v>
      </c>
      <c r="F11" s="79"/>
      <c r="G11" s="79">
        <f t="shared" ref="G11" si="2">F11*E11</f>
        <v>0</v>
      </c>
      <c r="H11" s="79"/>
      <c r="I11" s="79">
        <f t="shared" ref="I11" si="3">H11*E11</f>
        <v>0</v>
      </c>
      <c r="J11" s="82"/>
    </row>
    <row r="12" spans="1:12" s="90" customFormat="1" ht="15.75" customHeight="1" x14ac:dyDescent="0.25">
      <c r="A12" s="84"/>
      <c r="B12" s="85" t="s">
        <v>75</v>
      </c>
      <c r="C12" s="85"/>
      <c r="D12" s="86"/>
      <c r="E12" s="87"/>
      <c r="F12" s="88"/>
      <c r="G12" s="88">
        <f>SUM(G7:G11)</f>
        <v>0</v>
      </c>
      <c r="H12" s="88"/>
      <c r="I12" s="88">
        <f>SUM(I7:I11)</f>
        <v>0</v>
      </c>
      <c r="J12" s="89"/>
    </row>
    <row r="13" spans="1:12" s="96" customFormat="1" ht="19.5" customHeight="1" thickBot="1" x14ac:dyDescent="0.3">
      <c r="A13" s="91"/>
      <c r="B13" s="92" t="s">
        <v>76</v>
      </c>
      <c r="C13" s="92"/>
      <c r="D13" s="93"/>
      <c r="E13" s="93"/>
      <c r="F13" s="94"/>
      <c r="G13" s="94"/>
      <c r="H13" s="94"/>
      <c r="I13" s="94">
        <f>G12+I12</f>
        <v>0</v>
      </c>
      <c r="J13" s="95"/>
    </row>
    <row r="16" spans="1:12" x14ac:dyDescent="0.2">
      <c r="I16" s="97">
        <v>64930.45</v>
      </c>
    </row>
    <row r="17" spans="9:9" x14ac:dyDescent="0.2">
      <c r="I17" s="97">
        <v>627</v>
      </c>
    </row>
  </sheetData>
  <mergeCells count="10">
    <mergeCell ref="A3:A4"/>
    <mergeCell ref="A1:J1"/>
    <mergeCell ref="J3:J4"/>
    <mergeCell ref="A2:J2"/>
    <mergeCell ref="H3:I3"/>
    <mergeCell ref="B3:B4"/>
    <mergeCell ref="D3:D4"/>
    <mergeCell ref="E3:E4"/>
    <mergeCell ref="F3:G3"/>
    <mergeCell ref="C3:C4"/>
  </mergeCells>
  <phoneticPr fontId="28" type="noConversion"/>
  <pageMargins left="0.25" right="0.25" top="0.75" bottom="0.75" header="0.3" footer="0.3"/>
  <pageSetup paperSize="9" scale="96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5"/>
  <sheetViews>
    <sheetView topLeftCell="A10" workbookViewId="0">
      <selection activeCell="G34" sqref="G34"/>
    </sheetView>
  </sheetViews>
  <sheetFormatPr defaultColWidth="9.140625" defaultRowHeight="12.75" x14ac:dyDescent="0.2"/>
  <cols>
    <col min="1" max="1" width="5.42578125" style="1" customWidth="1"/>
    <col min="2" max="2" width="10.140625" style="1" customWidth="1"/>
    <col min="3" max="3" width="0.140625" style="1" customWidth="1"/>
    <col min="4" max="4" width="8.42578125" style="1" customWidth="1"/>
    <col min="5" max="5" width="31.85546875" style="18" customWidth="1"/>
    <col min="6" max="6" width="8.85546875" style="18" customWidth="1"/>
    <col min="7" max="7" width="13.140625" style="18" customWidth="1"/>
    <col min="8" max="8" width="10.5703125" style="18" hidden="1" customWidth="1"/>
    <col min="9" max="9" width="12.42578125" style="18" hidden="1" customWidth="1"/>
    <col min="10" max="10" width="8.5703125" style="18" hidden="1" customWidth="1"/>
    <col min="11" max="11" width="22" style="18" hidden="1" customWidth="1"/>
    <col min="12" max="12" width="12.5703125" style="30" customWidth="1"/>
    <col min="13" max="13" width="16.28515625" style="18" customWidth="1"/>
    <col min="14" max="14" width="14.5703125" style="1" hidden="1" customWidth="1"/>
    <col min="15" max="15" width="14.5703125" style="11" hidden="1" customWidth="1"/>
    <col min="16" max="16" width="14.5703125" style="1" hidden="1" customWidth="1"/>
    <col min="17" max="17" width="9.140625" style="1" hidden="1" customWidth="1"/>
    <col min="18" max="18" width="10.28515625" style="1" customWidth="1"/>
    <col min="19" max="20" width="9.140625" style="1" customWidth="1"/>
    <col min="21" max="21" width="9.140625" style="1" hidden="1" customWidth="1"/>
    <col min="22" max="22" width="14.5703125" style="1" hidden="1" customWidth="1"/>
    <col min="23" max="23" width="20" style="1" hidden="1" customWidth="1"/>
    <col min="24" max="24" width="14.5703125" style="1" bestFit="1" customWidth="1"/>
    <col min="25" max="16384" width="9.140625" style="1"/>
  </cols>
  <sheetData>
    <row r="1" spans="1:16" ht="18" customHeight="1" x14ac:dyDescent="0.2">
      <c r="E1" s="134"/>
      <c r="F1" s="134"/>
      <c r="G1" s="135"/>
      <c r="H1" s="135"/>
      <c r="I1" s="135"/>
      <c r="J1" s="135"/>
      <c r="K1" s="135"/>
      <c r="L1" s="135" t="s">
        <v>31</v>
      </c>
      <c r="M1" s="135"/>
      <c r="N1" s="135"/>
      <c r="O1" s="135"/>
      <c r="P1" s="135"/>
    </row>
    <row r="2" spans="1:16" ht="15" customHeight="1" x14ac:dyDescent="0.2">
      <c r="E2" s="136" t="s">
        <v>32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6" x14ac:dyDescent="0.2">
      <c r="E3" s="14"/>
      <c r="F3" s="14"/>
      <c r="G3" s="14"/>
      <c r="H3" s="14"/>
      <c r="I3" s="14"/>
      <c r="J3" s="14"/>
      <c r="K3" s="14"/>
      <c r="L3" s="137" t="s">
        <v>33</v>
      </c>
      <c r="M3" s="137"/>
      <c r="N3" s="137"/>
      <c r="O3" s="137"/>
      <c r="P3" s="137"/>
    </row>
    <row r="4" spans="1:16" ht="16.5" customHeight="1" x14ac:dyDescent="0.2">
      <c r="E4" s="138"/>
      <c r="F4" s="138"/>
      <c r="G4" s="139"/>
      <c r="H4" s="139"/>
      <c r="I4" s="139"/>
      <c r="J4" s="140" t="s">
        <v>34</v>
      </c>
      <c r="K4" s="140"/>
      <c r="L4" s="61"/>
      <c r="M4" s="141" t="s">
        <v>35</v>
      </c>
      <c r="N4" s="141"/>
      <c r="O4" s="141"/>
    </row>
    <row r="5" spans="1:16" ht="16.5" customHeight="1" x14ac:dyDescent="0.2">
      <c r="E5" s="60"/>
      <c r="F5" s="60"/>
      <c r="G5" s="61"/>
      <c r="H5" s="61"/>
      <c r="I5" s="61"/>
      <c r="J5" s="62"/>
      <c r="K5" s="62"/>
      <c r="L5" s="58" t="s">
        <v>36</v>
      </c>
      <c r="M5" s="15">
        <v>322005</v>
      </c>
      <c r="N5" s="61"/>
      <c r="O5" s="61"/>
    </row>
    <row r="6" spans="1:16" ht="19.5" customHeight="1" x14ac:dyDescent="0.2">
      <c r="A6" s="127" t="s">
        <v>37</v>
      </c>
      <c r="B6" s="127"/>
      <c r="D6" s="128" t="s">
        <v>38</v>
      </c>
      <c r="E6" s="129"/>
      <c r="F6" s="129"/>
      <c r="G6" s="129"/>
      <c r="H6" s="61"/>
      <c r="I6" s="61"/>
      <c r="J6" s="62"/>
      <c r="K6" s="62"/>
      <c r="L6" s="58" t="s">
        <v>39</v>
      </c>
      <c r="M6" s="15">
        <v>65912976</v>
      </c>
      <c r="N6" s="61"/>
      <c r="O6" s="61"/>
    </row>
    <row r="7" spans="1:16" ht="16.5" customHeight="1" x14ac:dyDescent="0.25">
      <c r="A7" s="127" t="s">
        <v>40</v>
      </c>
      <c r="B7" s="127"/>
      <c r="D7" s="127" t="s">
        <v>41</v>
      </c>
      <c r="E7" s="125"/>
      <c r="F7" s="125"/>
      <c r="G7" s="125"/>
      <c r="H7" s="61"/>
      <c r="I7" s="61"/>
      <c r="J7" s="62"/>
      <c r="K7" s="62"/>
      <c r="L7" s="58" t="s">
        <v>39</v>
      </c>
      <c r="M7" s="15">
        <v>48943604</v>
      </c>
      <c r="N7" s="61"/>
      <c r="O7" s="61"/>
    </row>
    <row r="8" spans="1:16" ht="16.5" customHeight="1" x14ac:dyDescent="0.2">
      <c r="E8" s="60"/>
      <c r="F8" s="60"/>
      <c r="G8" s="130" t="s">
        <v>42</v>
      </c>
      <c r="H8" s="131"/>
      <c r="I8" s="131"/>
      <c r="J8" s="131"/>
      <c r="K8" s="131"/>
      <c r="L8" s="132"/>
      <c r="M8" s="16"/>
      <c r="N8" s="61"/>
      <c r="O8" s="61"/>
    </row>
    <row r="9" spans="1:16" ht="38.25" customHeight="1" x14ac:dyDescent="0.2">
      <c r="E9" s="59"/>
      <c r="F9" s="133" t="s">
        <v>43</v>
      </c>
      <c r="G9" s="133"/>
      <c r="H9" s="59"/>
      <c r="I9" s="59"/>
      <c r="J9" s="59"/>
      <c r="K9" s="59"/>
      <c r="L9" s="17" t="s">
        <v>44</v>
      </c>
      <c r="M9" s="17" t="s">
        <v>71</v>
      </c>
      <c r="N9" s="59"/>
      <c r="O9" s="59"/>
    </row>
    <row r="10" spans="1:16" x14ac:dyDescent="0.2">
      <c r="L10" s="19" t="s">
        <v>45</v>
      </c>
      <c r="M10" s="20" t="s">
        <v>46</v>
      </c>
    </row>
    <row r="11" spans="1:16" x14ac:dyDescent="0.2">
      <c r="F11" s="111" t="s">
        <v>47</v>
      </c>
      <c r="G11" s="111"/>
      <c r="L11" s="21"/>
      <c r="M11" s="22"/>
    </row>
    <row r="12" spans="1:16" x14ac:dyDescent="0.2">
      <c r="F12" s="55"/>
      <c r="G12" s="55"/>
      <c r="L12" s="23"/>
      <c r="M12" s="24"/>
    </row>
    <row r="13" spans="1:16" ht="44.25" customHeight="1" x14ac:dyDescent="0.2">
      <c r="B13" s="112" t="s">
        <v>72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6" x14ac:dyDescent="0.2">
      <c r="F14" s="55"/>
      <c r="G14" s="55"/>
      <c r="L14" s="23"/>
      <c r="M14" s="24"/>
    </row>
    <row r="15" spans="1:16" ht="15" x14ac:dyDescent="0.2">
      <c r="E15" s="113" t="s">
        <v>18</v>
      </c>
      <c r="F15" s="114" t="s">
        <v>48</v>
      </c>
      <c r="G15" s="114" t="s">
        <v>49</v>
      </c>
      <c r="H15" s="57"/>
      <c r="I15" s="57"/>
      <c r="J15" s="57"/>
      <c r="K15" s="57"/>
      <c r="L15" s="116" t="s">
        <v>50</v>
      </c>
      <c r="M15" s="117"/>
    </row>
    <row r="16" spans="1:16" ht="15" x14ac:dyDescent="0.25">
      <c r="E16" s="113"/>
      <c r="F16" s="115"/>
      <c r="G16" s="115"/>
      <c r="H16" s="56"/>
      <c r="I16" s="56"/>
      <c r="J16" s="56"/>
      <c r="K16" s="56"/>
      <c r="L16" s="25" t="s">
        <v>51</v>
      </c>
      <c r="M16" s="25" t="s">
        <v>52</v>
      </c>
    </row>
    <row r="17" spans="1:23" ht="15" x14ac:dyDescent="0.25">
      <c r="E17" s="26"/>
      <c r="F17" s="27" t="s">
        <v>53</v>
      </c>
      <c r="G17" s="27"/>
      <c r="H17" s="28"/>
      <c r="I17" s="28"/>
      <c r="J17" s="28"/>
      <c r="K17" s="28"/>
      <c r="L17" s="29"/>
      <c r="M17" s="29"/>
    </row>
    <row r="18" spans="1:23" ht="15" x14ac:dyDescent="0.25">
      <c r="B18" s="118" t="s">
        <v>54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</row>
    <row r="19" spans="1:23" ht="12.75" customHeight="1" x14ac:dyDescent="0.2">
      <c r="B19" s="120" t="s">
        <v>55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1" t="e">
        <f>M39</f>
        <v>#REF!</v>
      </c>
    </row>
    <row r="20" spans="1:23" ht="12.75" customHeight="1" x14ac:dyDescent="0.2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2"/>
    </row>
    <row r="21" spans="1:23" x14ac:dyDescent="0.2">
      <c r="B21" s="54"/>
      <c r="C21" s="54"/>
      <c r="D21" s="54"/>
      <c r="E21" s="54"/>
      <c r="F21" s="123"/>
      <c r="G21" s="123"/>
      <c r="H21" s="54"/>
      <c r="I21" s="54"/>
    </row>
    <row r="22" spans="1:23" ht="28.5" customHeight="1" x14ac:dyDescent="0.2">
      <c r="B22" s="6" t="s">
        <v>56</v>
      </c>
      <c r="C22" s="2"/>
      <c r="D22" s="10" t="s">
        <v>57</v>
      </c>
      <c r="E22" s="20" t="s">
        <v>10</v>
      </c>
      <c r="F22" s="20" t="s">
        <v>9</v>
      </c>
      <c r="G22" s="20" t="s">
        <v>8</v>
      </c>
      <c r="H22" s="20" t="s">
        <v>7</v>
      </c>
      <c r="I22" s="20" t="s">
        <v>6</v>
      </c>
      <c r="J22" s="31"/>
      <c r="K22" s="31"/>
      <c r="L22" s="19" t="s">
        <v>26</v>
      </c>
      <c r="M22" s="20" t="s">
        <v>58</v>
      </c>
    </row>
    <row r="23" spans="1:23" ht="15" x14ac:dyDescent="0.25">
      <c r="B23" s="2"/>
      <c r="C23" s="2"/>
      <c r="D23" s="2"/>
      <c r="E23" s="124" t="s">
        <v>23</v>
      </c>
      <c r="F23" s="125"/>
      <c r="G23" s="125"/>
      <c r="H23" s="125"/>
      <c r="I23" s="125"/>
      <c r="J23" s="125"/>
      <c r="K23" s="125"/>
      <c r="L23" s="125"/>
      <c r="M23" s="126"/>
    </row>
    <row r="24" spans="1:23" s="11" customFormat="1" ht="12" customHeight="1" x14ac:dyDescent="0.2">
      <c r="A24" s="1"/>
      <c r="B24" s="8" t="s">
        <v>59</v>
      </c>
      <c r="C24" s="2"/>
      <c r="D24" s="8" t="s">
        <v>11</v>
      </c>
      <c r="E24" s="5" t="e">
        <f>#REF!</f>
        <v>#REF!</v>
      </c>
      <c r="F24" s="53" t="s">
        <v>4</v>
      </c>
      <c r="G24" s="51" t="e">
        <f>#REF!</f>
        <v>#REF!</v>
      </c>
      <c r="H24" s="2">
        <v>70</v>
      </c>
      <c r="I24" s="9" t="e">
        <f>G24*H24</f>
        <v>#REF!</v>
      </c>
      <c r="J24" s="12">
        <f t="shared" ref="J24" si="0">H24/1.18</f>
        <v>59.322033898305087</v>
      </c>
      <c r="K24" s="12" t="e">
        <f t="shared" ref="K24" si="1">J24*G24</f>
        <v>#REF!</v>
      </c>
      <c r="L24" s="3">
        <f>РДЦ!H7</f>
        <v>0</v>
      </c>
      <c r="M24" s="32" t="e">
        <f t="shared" ref="M24:M28" si="2">L24*G24</f>
        <v>#REF!</v>
      </c>
      <c r="N24" s="13" t="e">
        <f>M24*1.18</f>
        <v>#REF!</v>
      </c>
      <c r="P24" s="1"/>
      <c r="Q24" s="1"/>
      <c r="R24" s="1"/>
      <c r="S24" s="1"/>
      <c r="T24" s="1"/>
      <c r="U24" s="1"/>
      <c r="V24" s="11" t="e">
        <f>(M24+M31)*1.18</f>
        <v>#REF!</v>
      </c>
      <c r="W24" s="11" t="e">
        <f>V24-'[1]КС-6а'!$K26</f>
        <v>#REF!</v>
      </c>
    </row>
    <row r="25" spans="1:23" s="11" customFormat="1" ht="12" customHeight="1" x14ac:dyDescent="0.2">
      <c r="A25" s="1"/>
      <c r="B25" s="8" t="s">
        <v>60</v>
      </c>
      <c r="C25" s="2"/>
      <c r="D25" s="8" t="s">
        <v>13</v>
      </c>
      <c r="E25" s="5" t="e">
        <f>#REF!</f>
        <v>#REF!</v>
      </c>
      <c r="F25" s="53" t="s">
        <v>4</v>
      </c>
      <c r="G25" s="51" t="e">
        <f>#REF!</f>
        <v>#REF!</v>
      </c>
      <c r="H25" s="2">
        <v>70</v>
      </c>
      <c r="I25" s="33" t="e">
        <f t="shared" ref="I25:I28" si="3">G25*H25</f>
        <v>#REF!</v>
      </c>
      <c r="J25" s="18"/>
      <c r="K25" s="18"/>
      <c r="L25" s="3" t="e">
        <f>РДЦ!#REF!</f>
        <v>#REF!</v>
      </c>
      <c r="M25" s="32" t="e">
        <f t="shared" si="2"/>
        <v>#REF!</v>
      </c>
      <c r="N25" s="1"/>
      <c r="P25" s="1"/>
      <c r="Q25" s="1"/>
      <c r="R25" s="1"/>
      <c r="S25" s="1"/>
      <c r="T25" s="1"/>
      <c r="U25" s="1"/>
      <c r="V25" s="11" t="e">
        <f>(M25+M32)*1.18</f>
        <v>#REF!</v>
      </c>
      <c r="W25" s="11" t="e">
        <f>V25-'[1]КС-6а'!$K27</f>
        <v>#REF!</v>
      </c>
    </row>
    <row r="26" spans="1:23" s="11" customFormat="1" ht="12" customHeight="1" x14ac:dyDescent="0.2">
      <c r="A26" s="1"/>
      <c r="B26" s="8" t="s">
        <v>61</v>
      </c>
      <c r="C26" s="2"/>
      <c r="D26" s="8" t="s">
        <v>14</v>
      </c>
      <c r="E26" s="5" t="e">
        <f>#REF!</f>
        <v>#REF!</v>
      </c>
      <c r="F26" s="53" t="s">
        <v>4</v>
      </c>
      <c r="G26" s="51" t="e">
        <f>#REF!</f>
        <v>#REF!</v>
      </c>
      <c r="H26" s="2"/>
      <c r="I26" s="33"/>
      <c r="J26" s="18"/>
      <c r="K26" s="18"/>
      <c r="L26" s="3" t="e">
        <f>РДЦ!#REF!</f>
        <v>#REF!</v>
      </c>
      <c r="M26" s="32" t="e">
        <f t="shared" si="2"/>
        <v>#REF!</v>
      </c>
      <c r="N26" s="1"/>
      <c r="P26" s="1"/>
      <c r="Q26" s="1"/>
      <c r="R26" s="1"/>
      <c r="S26" s="1"/>
      <c r="T26" s="1"/>
      <c r="U26" s="1"/>
    </row>
    <row r="27" spans="1:23" s="11" customFormat="1" ht="12" customHeight="1" x14ac:dyDescent="0.2">
      <c r="A27" s="1"/>
      <c r="B27" s="8" t="s">
        <v>70</v>
      </c>
      <c r="C27" s="2"/>
      <c r="D27" s="8" t="s">
        <v>15</v>
      </c>
      <c r="E27" s="5" t="e">
        <f>#REF!</f>
        <v>#REF!</v>
      </c>
      <c r="F27" s="63" t="s">
        <v>3</v>
      </c>
      <c r="G27" s="51" t="e">
        <f>#REF!</f>
        <v>#REF!</v>
      </c>
      <c r="H27" s="2">
        <v>70</v>
      </c>
      <c r="I27" s="33" t="e">
        <f t="shared" si="3"/>
        <v>#REF!</v>
      </c>
      <c r="J27" s="18"/>
      <c r="K27" s="18"/>
      <c r="L27" s="3" t="e">
        <f>РДЦ!#REF!</f>
        <v>#REF!</v>
      </c>
      <c r="M27" s="32" t="e">
        <f t="shared" si="2"/>
        <v>#REF!</v>
      </c>
      <c r="N27" s="1"/>
      <c r="P27" s="1"/>
      <c r="Q27" s="1"/>
      <c r="R27" s="1"/>
      <c r="S27" s="1"/>
      <c r="T27" s="1"/>
      <c r="U27" s="1"/>
      <c r="V27" s="11" t="e">
        <f>(M27+M34)*1.18</f>
        <v>#REF!</v>
      </c>
      <c r="W27" s="11" t="e">
        <f>V27-'[1]КС-6а'!$K28</f>
        <v>#REF!</v>
      </c>
    </row>
    <row r="28" spans="1:23" s="11" customFormat="1" ht="12" hidden="1" customHeight="1" x14ac:dyDescent="0.2">
      <c r="A28" s="1"/>
      <c r="B28" s="8" t="s">
        <v>62</v>
      </c>
      <c r="C28" s="2"/>
      <c r="D28" s="8" t="s">
        <v>22</v>
      </c>
      <c r="E28" s="5" t="str">
        <f>'[1]КС-6а'!$B$41</f>
        <v>Кабель ВВГнг(А)-FRLS 3х4,0мм2</v>
      </c>
      <c r="F28" s="53" t="s">
        <v>4</v>
      </c>
      <c r="G28" s="4">
        <v>0</v>
      </c>
      <c r="H28" s="2">
        <v>50</v>
      </c>
      <c r="I28" s="33">
        <f t="shared" si="3"/>
        <v>0</v>
      </c>
      <c r="J28" s="18"/>
      <c r="K28" s="18"/>
      <c r="L28" s="2">
        <v>50</v>
      </c>
      <c r="M28" s="32">
        <f t="shared" si="2"/>
        <v>0</v>
      </c>
      <c r="N28" s="1"/>
      <c r="P28" s="1"/>
      <c r="Q28" s="1"/>
      <c r="R28" s="1"/>
      <c r="S28" s="1"/>
      <c r="T28" s="1"/>
      <c r="U28" s="1"/>
      <c r="V28" s="11" t="e">
        <f>(M28+#REF!)*1.18</f>
        <v>#REF!</v>
      </c>
    </row>
    <row r="29" spans="1:23" ht="27" customHeight="1" x14ac:dyDescent="0.2">
      <c r="B29" s="8"/>
      <c r="C29" s="2"/>
      <c r="D29" s="34"/>
      <c r="E29" s="35" t="s">
        <v>16</v>
      </c>
      <c r="F29" s="36"/>
      <c r="G29" s="37"/>
      <c r="H29" s="37"/>
      <c r="I29" s="38" t="e">
        <f>SUM(I24:I28)</f>
        <v>#REF!</v>
      </c>
      <c r="K29" s="18">
        <v>2089986.69</v>
      </c>
      <c r="L29" s="39" t="s">
        <v>20</v>
      </c>
      <c r="M29" s="40" t="e">
        <f>SUM(M24:M28)</f>
        <v>#REF!</v>
      </c>
      <c r="O29" s="11" t="e">
        <f>M29/O39</f>
        <v>#REF!</v>
      </c>
    </row>
    <row r="30" spans="1:23" ht="15" x14ac:dyDescent="0.25">
      <c r="B30" s="7"/>
      <c r="C30" s="2"/>
      <c r="D30" s="41"/>
      <c r="E30" s="108" t="s">
        <v>5</v>
      </c>
      <c r="F30" s="109"/>
      <c r="G30" s="109"/>
      <c r="H30" s="109"/>
      <c r="I30" s="110"/>
      <c r="L30" s="32"/>
      <c r="M30" s="37"/>
    </row>
    <row r="31" spans="1:23" x14ac:dyDescent="0.2">
      <c r="B31" s="8" t="str">
        <f>B24</f>
        <v>1</v>
      </c>
      <c r="C31" s="2"/>
      <c r="D31" s="34" t="s">
        <v>11</v>
      </c>
      <c r="E31" s="42" t="s">
        <v>27</v>
      </c>
      <c r="F31" s="20" t="s">
        <v>4</v>
      </c>
      <c r="G31" s="52" t="e">
        <f>G24</f>
        <v>#REF!</v>
      </c>
      <c r="H31" s="43">
        <v>19.39</v>
      </c>
      <c r="I31" s="44" t="e">
        <f>G31*H31</f>
        <v>#REF!</v>
      </c>
      <c r="L31" s="32">
        <f>РДЦ!F7</f>
        <v>0</v>
      </c>
      <c r="M31" s="32" t="e">
        <f t="shared" ref="M31:M34" si="4">L31*G31</f>
        <v>#REF!</v>
      </c>
      <c r="N31" s="1" t="e">
        <f>(M31+M34+#REF!+#REF!)*1.18</f>
        <v>#REF!</v>
      </c>
      <c r="V31" s="1" t="e">
        <f t="shared" ref="V31:V34" si="5">(L31+70)*1.18*G31</f>
        <v>#REF!</v>
      </c>
    </row>
    <row r="32" spans="1:23" x14ac:dyDescent="0.2">
      <c r="B32" s="8" t="str">
        <f>B25</f>
        <v>2</v>
      </c>
      <c r="C32" s="2"/>
      <c r="D32" s="34" t="s">
        <v>13</v>
      </c>
      <c r="E32" s="42" t="s">
        <v>28</v>
      </c>
      <c r="F32" s="20" t="s">
        <v>4</v>
      </c>
      <c r="G32" s="52" t="e">
        <f t="shared" ref="G32:G34" si="6">G25</f>
        <v>#REF!</v>
      </c>
      <c r="H32" s="43">
        <v>34.67</v>
      </c>
      <c r="I32" s="44" t="e">
        <f t="shared" ref="I32:I34" si="7">G32*H32</f>
        <v>#REF!</v>
      </c>
      <c r="L32" s="32" t="e">
        <f>РДЦ!#REF!</f>
        <v>#REF!</v>
      </c>
      <c r="M32" s="32" t="e">
        <f t="shared" si="4"/>
        <v>#REF!</v>
      </c>
      <c r="V32" s="1" t="e">
        <f t="shared" si="5"/>
        <v>#REF!</v>
      </c>
    </row>
    <row r="33" spans="1:22" x14ac:dyDescent="0.2">
      <c r="B33" s="8" t="str">
        <f>B26</f>
        <v>3</v>
      </c>
      <c r="C33" s="2"/>
      <c r="D33" s="34" t="s">
        <v>14</v>
      </c>
      <c r="E33" s="42" t="s">
        <v>30</v>
      </c>
      <c r="F33" s="20" t="s">
        <v>4</v>
      </c>
      <c r="G33" s="52" t="e">
        <f t="shared" si="6"/>
        <v>#REF!</v>
      </c>
      <c r="H33" s="43"/>
      <c r="I33" s="44"/>
      <c r="L33" s="32" t="e">
        <f>РДЦ!#REF!</f>
        <v>#REF!</v>
      </c>
      <c r="M33" s="32" t="e">
        <f t="shared" si="4"/>
        <v>#REF!</v>
      </c>
    </row>
    <row r="34" spans="1:22" x14ac:dyDescent="0.2">
      <c r="B34" s="8" t="str">
        <f>B27</f>
        <v>4</v>
      </c>
      <c r="C34" s="2"/>
      <c r="D34" s="34" t="s">
        <v>15</v>
      </c>
      <c r="E34" s="42" t="s">
        <v>29</v>
      </c>
      <c r="F34" s="20" t="s">
        <v>3</v>
      </c>
      <c r="G34" s="52" t="e">
        <f t="shared" si="6"/>
        <v>#REF!</v>
      </c>
      <c r="H34" s="43">
        <v>30.5</v>
      </c>
      <c r="I34" s="44" t="e">
        <f t="shared" si="7"/>
        <v>#REF!</v>
      </c>
      <c r="L34" s="32" t="e">
        <f>РДЦ!#REF!</f>
        <v>#REF!</v>
      </c>
      <c r="M34" s="32" t="e">
        <f t="shared" si="4"/>
        <v>#REF!</v>
      </c>
      <c r="V34" s="1" t="e">
        <f t="shared" si="5"/>
        <v>#REF!</v>
      </c>
    </row>
    <row r="35" spans="1:22" x14ac:dyDescent="0.2">
      <c r="B35" s="4"/>
      <c r="C35" s="2"/>
      <c r="D35" s="34"/>
      <c r="E35" s="45" t="s">
        <v>17</v>
      </c>
      <c r="F35" s="20"/>
      <c r="G35" s="37"/>
      <c r="H35" s="37"/>
      <c r="I35" s="33" t="e">
        <f>SUM(I31:I34)</f>
        <v>#REF!</v>
      </c>
      <c r="K35" s="18">
        <v>2659970</v>
      </c>
      <c r="L35" s="46" t="s">
        <v>63</v>
      </c>
      <c r="M35" s="40" t="e">
        <f>SUM(M31:M34)</f>
        <v>#REF!</v>
      </c>
      <c r="O35" s="11" t="e">
        <f>M35*1.18</f>
        <v>#REF!</v>
      </c>
      <c r="P35" s="2" t="e">
        <f>O35/O39</f>
        <v>#REF!</v>
      </c>
      <c r="Q35" s="1" t="s">
        <v>21</v>
      </c>
      <c r="V35" s="13"/>
    </row>
    <row r="36" spans="1:22" x14ac:dyDescent="0.2">
      <c r="B36" s="4"/>
      <c r="C36" s="2"/>
      <c r="D36" s="34"/>
      <c r="E36" s="37" t="s">
        <v>2</v>
      </c>
      <c r="F36" s="20"/>
      <c r="G36" s="37"/>
      <c r="H36" s="37"/>
      <c r="I36" s="33" t="e">
        <f>I29+I35</f>
        <v>#REF!</v>
      </c>
      <c r="K36" s="55" t="s">
        <v>64</v>
      </c>
      <c r="L36" s="47" t="s">
        <v>19</v>
      </c>
      <c r="M36" s="40" t="e">
        <f>M35+M29</f>
        <v>#REF!</v>
      </c>
      <c r="O36" s="11" t="e">
        <f>M29*1.18</f>
        <v>#REF!</v>
      </c>
      <c r="P36" s="2" t="e">
        <f>O36/O39</f>
        <v>#REF!</v>
      </c>
      <c r="Q36" s="1" t="s">
        <v>20</v>
      </c>
    </row>
    <row r="37" spans="1:22" hidden="1" x14ac:dyDescent="0.2">
      <c r="B37" s="4"/>
      <c r="C37" s="2"/>
      <c r="D37" s="34"/>
      <c r="E37" s="48" t="s">
        <v>65</v>
      </c>
      <c r="F37" s="20"/>
      <c r="G37" s="37"/>
      <c r="H37" s="37"/>
      <c r="I37" s="33">
        <v>3657459.22</v>
      </c>
      <c r="L37" s="32"/>
      <c r="M37" s="32" t="e">
        <f>M35+M29</f>
        <v>#REF!</v>
      </c>
    </row>
    <row r="38" spans="1:22" x14ac:dyDescent="0.2">
      <c r="B38" s="2"/>
      <c r="C38" s="2"/>
      <c r="D38" s="34"/>
      <c r="E38" s="36" t="s">
        <v>1</v>
      </c>
      <c r="F38" s="20"/>
      <c r="G38" s="37"/>
      <c r="H38" s="37"/>
      <c r="I38" s="33">
        <v>658342.66</v>
      </c>
      <c r="K38" s="18">
        <v>3799957.63</v>
      </c>
      <c r="L38" s="32"/>
      <c r="M38" s="40" t="e">
        <f>M37*0.18</f>
        <v>#REF!</v>
      </c>
    </row>
    <row r="39" spans="1:22" x14ac:dyDescent="0.2">
      <c r="B39" s="2"/>
      <c r="C39" s="2"/>
      <c r="D39" s="34"/>
      <c r="E39" s="49" t="s">
        <v>12</v>
      </c>
      <c r="F39" s="37"/>
      <c r="G39" s="37"/>
      <c r="H39" s="37"/>
      <c r="I39" s="33">
        <v>4315801.88</v>
      </c>
      <c r="K39" s="50">
        <v>4483950</v>
      </c>
      <c r="L39" s="32"/>
      <c r="M39" s="40" t="e">
        <f>M37*1.18</f>
        <v>#REF!</v>
      </c>
      <c r="N39" s="11" t="e">
        <f>M39-'[1]КС-6а'!$N$9</f>
        <v>#REF!</v>
      </c>
      <c r="O39" s="11">
        <v>4330</v>
      </c>
      <c r="P39" s="13">
        <f>O39*1250</f>
        <v>5412500</v>
      </c>
      <c r="R39" s="11"/>
      <c r="V39" s="11" t="e">
        <f>M39-'[2]КС-6а'!$K$9</f>
        <v>#REF!</v>
      </c>
    </row>
    <row r="40" spans="1:22" x14ac:dyDescent="0.2">
      <c r="B40" s="2"/>
      <c r="C40" s="2"/>
      <c r="D40" s="2"/>
      <c r="E40" s="49"/>
      <c r="F40" s="37"/>
      <c r="G40" s="37"/>
      <c r="H40" s="37"/>
      <c r="I40" s="33"/>
      <c r="L40" s="32"/>
      <c r="M40" s="37"/>
    </row>
    <row r="41" spans="1:22" x14ac:dyDescent="0.2">
      <c r="B41" s="2"/>
      <c r="C41" s="2"/>
      <c r="D41" s="2"/>
      <c r="E41" s="37" t="s">
        <v>66</v>
      </c>
      <c r="F41" s="37"/>
      <c r="G41" s="37"/>
      <c r="H41" s="37"/>
      <c r="I41" s="37" t="s">
        <v>0</v>
      </c>
      <c r="L41" s="32" t="s">
        <v>67</v>
      </c>
      <c r="M41" s="37"/>
    </row>
    <row r="42" spans="1:22" ht="15.75" customHeight="1" x14ac:dyDescent="0.2">
      <c r="B42" s="2"/>
      <c r="C42" s="2"/>
      <c r="D42" s="2"/>
      <c r="E42" s="37" t="s">
        <v>68</v>
      </c>
      <c r="F42" s="37"/>
      <c r="G42" s="37"/>
      <c r="H42" s="37"/>
      <c r="I42" s="37" t="s">
        <v>0</v>
      </c>
      <c r="L42" s="32" t="s">
        <v>69</v>
      </c>
      <c r="M42" s="37"/>
    </row>
    <row r="45" spans="1:22" s="30" customFormat="1" x14ac:dyDescent="0.2">
      <c r="A45" s="1"/>
      <c r="B45" s="1"/>
      <c r="C45" s="1"/>
      <c r="D45" s="1"/>
      <c r="E45" s="18"/>
      <c r="F45" s="18"/>
      <c r="G45" s="18"/>
      <c r="H45" s="18"/>
      <c r="I45" s="18"/>
      <c r="J45" s="18"/>
      <c r="K45" s="18">
        <v>3799957.63</v>
      </c>
      <c r="M45" s="18"/>
      <c r="N45" s="1"/>
      <c r="O45" s="11"/>
      <c r="P45" s="1"/>
      <c r="Q45" s="1"/>
      <c r="R45" s="1"/>
      <c r="S45" s="1"/>
      <c r="T45" s="1"/>
      <c r="U45" s="1"/>
    </row>
  </sheetData>
  <mergeCells count="27">
    <mergeCell ref="F9:G9"/>
    <mergeCell ref="E1:F1"/>
    <mergeCell ref="G1:K1"/>
    <mergeCell ref="L1:P1"/>
    <mergeCell ref="E2:O2"/>
    <mergeCell ref="L3:P3"/>
    <mergeCell ref="E4:F4"/>
    <mergeCell ref="G4:I4"/>
    <mergeCell ref="J4:K4"/>
    <mergeCell ref="M4:O4"/>
    <mergeCell ref="A6:B6"/>
    <mergeCell ref="D6:G6"/>
    <mergeCell ref="A7:B7"/>
    <mergeCell ref="D7:G7"/>
    <mergeCell ref="G8:L8"/>
    <mergeCell ref="E30:I30"/>
    <mergeCell ref="F11:G11"/>
    <mergeCell ref="B13:M13"/>
    <mergeCell ref="E15:E16"/>
    <mergeCell ref="F15:F16"/>
    <mergeCell ref="G15:G16"/>
    <mergeCell ref="L15:M15"/>
    <mergeCell ref="B18:M18"/>
    <mergeCell ref="B19:L20"/>
    <mergeCell ref="M19:M20"/>
    <mergeCell ref="F21:G21"/>
    <mergeCell ref="E23:M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РДЦ</vt:lpstr>
      <vt:lpstr>1 этаж</vt:lpstr>
      <vt:lpstr>РДЦ!Область_печати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2024-04-17T06:37:12Z</dcterms:modified>
</cp:coreProperties>
</file>